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data1\Manufacturing\DMP1\Production Work Centers\Energy\Yield\Energy Yield Report - 2023\Energy Yield Report - Q3 2023\"/>
    </mc:Choice>
  </mc:AlternateContent>
  <bookViews>
    <workbookView xWindow="-120" yWindow="0" windowWidth="2280" windowHeight="0" tabRatio="889" firstSheet="3" activeTab="14"/>
  </bookViews>
  <sheets>
    <sheet name="EB010-EB210 Graph" sheetId="37" r:id="rId1"/>
    <sheet name="EB010-EB210" sheetId="38" r:id="rId2"/>
    <sheet name="EB011-EB211 Graphs" sheetId="39" r:id="rId3"/>
    <sheet name="EB011-EB211" sheetId="40" r:id="rId4"/>
    <sheet name="EB012-EB212 Graphs" sheetId="59" r:id="rId5"/>
    <sheet name="EB012-EB212" sheetId="53" r:id="rId6"/>
    <sheet name="EB013-EB213 Graphs" sheetId="60" r:id="rId7"/>
    <sheet name="EB013-EB213" sheetId="56" r:id="rId8"/>
    <sheet name="EB014-EB214 Graphs" sheetId="61" r:id="rId9"/>
    <sheet name="EB014-EB214" sheetId="57" r:id="rId10"/>
    <sheet name="EB030-EB230 Graphs" sheetId="41" r:id="rId11"/>
    <sheet name="EB030-EB230" sheetId="42" r:id="rId12"/>
    <sheet name="EB040-EB240 Graphs" sheetId="43" r:id="rId13"/>
    <sheet name="EB040-EB240" sheetId="44" r:id="rId14"/>
    <sheet name="EB015-EB215 Graphs" sheetId="48" r:id="rId15"/>
    <sheet name="EB015-EB215" sheetId="45" r:id="rId16"/>
    <sheet name="EB016-EB216 Graphs" sheetId="49" r:id="rId17"/>
    <sheet name="EB016-EB216" sheetId="46" r:id="rId18"/>
    <sheet name="EB017-EB217 Graphs" sheetId="50" r:id="rId19"/>
    <sheet name="EB017-EB217" sheetId="47" r:id="rId20"/>
    <sheet name="Sheet1" sheetId="51" state="hidden" r:id="rId21"/>
  </sheets>
  <definedNames>
    <definedName name="_xlnm._FilterDatabase" localSheetId="0" hidden="1">'EB010-EB210 Graph'!$O$4:$R$4</definedName>
    <definedName name="_xlnm._FilterDatabase" localSheetId="2" hidden="1">'EB011-EB211 Graphs'!$O$4:$R$4</definedName>
    <definedName name="_xlnm._FilterDatabase" localSheetId="4" hidden="1">'EB012-EB212 Graphs'!$O$4:$R$4</definedName>
    <definedName name="_xlnm._FilterDatabase" localSheetId="6" hidden="1">'EB013-EB213 Graphs'!$O$4:$R$4</definedName>
    <definedName name="_xlnm._FilterDatabase" localSheetId="8" hidden="1">'EB014-EB214 Graphs'!$O$4:$R$4</definedName>
    <definedName name="_xlnm._FilterDatabase" localSheetId="14" hidden="1">'EB015-EB215 Graphs'!$O$4:$R$4</definedName>
    <definedName name="_xlnm._FilterDatabase" localSheetId="16" hidden="1">'EB016-EB216 Graphs'!$O$4:$R$4</definedName>
    <definedName name="_xlnm._FilterDatabase" localSheetId="18" hidden="1">'EB017-EB217 Graphs'!$O$4:$R$4</definedName>
    <definedName name="_xlnm._FilterDatabase" localSheetId="10" hidden="1">'EB030-EB230 Graphs'!$O$4:$R$4</definedName>
    <definedName name="_xlnm._FilterDatabase" localSheetId="12" hidden="1">'EB040-EB240 Graphs'!$O$4:$R$4</definedName>
    <definedName name="_xlnm.Print_Area" localSheetId="1">'EB010-EB210'!#REF!</definedName>
    <definedName name="_xlnm.Print_Area" localSheetId="0">'EB010-EB210 Graph'!$B$1:$R$30</definedName>
    <definedName name="_xlnm.Print_Area" localSheetId="2">'EB011-EB211 Graphs'!$B$1:$R$31</definedName>
    <definedName name="_xlnm.Print_Area" localSheetId="4">'EB012-EB212 Graphs'!$B$1:$R$30</definedName>
    <definedName name="_xlnm.Print_Area" localSheetId="6">'EB013-EB213 Graphs'!$B$1:$R$30</definedName>
    <definedName name="_xlnm.Print_Area" localSheetId="8">'EB014-EB214 Graphs'!$B$1:$R$30</definedName>
    <definedName name="_xlnm.Print_Area" localSheetId="15">'EB015-EB215'!#REF!</definedName>
    <definedName name="_xlnm.Print_Area" localSheetId="14">'EB015-EB215 Graphs'!$B$1:$R$30</definedName>
    <definedName name="_xlnm.Print_Area" localSheetId="17">'EB016-EB216'!#REF!</definedName>
    <definedName name="_xlnm.Print_Area" localSheetId="16">'EB016-EB216 Graphs'!$B$1:$R$30</definedName>
    <definedName name="_xlnm.Print_Area" localSheetId="18">'EB017-EB217 Graphs'!$B$1:$R$30</definedName>
    <definedName name="_xlnm.Print_Area" localSheetId="10">'EB030-EB230 Graphs'!$B$1:$R$30</definedName>
    <definedName name="_xlnm.Print_Area" localSheetId="12">'EB040-EB240 Graphs'!$B$1:$R$30</definedName>
  </definedNames>
  <calcPr calcId="162913"/>
</workbook>
</file>

<file path=xl/calcChain.xml><?xml version="1.0" encoding="utf-8"?>
<calcChain xmlns="http://schemas.openxmlformats.org/spreadsheetml/2006/main">
  <c r="R6" i="48" l="1"/>
  <c r="R8" i="48"/>
  <c r="R7" i="48"/>
  <c r="R15" i="48"/>
  <c r="R9" i="48"/>
  <c r="R10" i="48"/>
  <c r="R11" i="48"/>
  <c r="R12" i="48"/>
  <c r="R13" i="48"/>
  <c r="R14" i="48"/>
  <c r="R16" i="48"/>
  <c r="R19" i="48"/>
  <c r="R17" i="48"/>
  <c r="R18" i="48"/>
  <c r="R20" i="48"/>
  <c r="R21" i="48"/>
  <c r="R22" i="48"/>
  <c r="R23" i="48"/>
  <c r="R24" i="48"/>
  <c r="R25" i="48"/>
  <c r="R26" i="48"/>
  <c r="R27" i="48"/>
  <c r="R28" i="48"/>
  <c r="R29" i="48"/>
  <c r="R5" i="48"/>
  <c r="R6" i="43" l="1"/>
  <c r="R11" i="43"/>
  <c r="R7" i="43"/>
  <c r="R9" i="43"/>
  <c r="R8" i="43"/>
  <c r="R12" i="43"/>
  <c r="R10" i="43"/>
  <c r="R15" i="43"/>
  <c r="R16" i="43"/>
  <c r="R13" i="43"/>
  <c r="R14" i="43"/>
  <c r="R17" i="43"/>
  <c r="R18" i="43"/>
  <c r="R19" i="43"/>
  <c r="R20" i="43"/>
  <c r="R21" i="43"/>
  <c r="R22" i="43"/>
  <c r="R23" i="43"/>
  <c r="R24" i="43"/>
  <c r="R5" i="43"/>
  <c r="D29" i="43"/>
  <c r="W534" i="44"/>
  <c r="W533" i="44"/>
  <c r="W532" i="44"/>
  <c r="W531" i="44"/>
  <c r="W530" i="44"/>
  <c r="W529" i="44"/>
  <c r="W528" i="44"/>
  <c r="W527" i="44"/>
  <c r="W526" i="44"/>
  <c r="W525" i="44"/>
  <c r="W524" i="44"/>
  <c r="W523" i="44"/>
  <c r="W522" i="44"/>
  <c r="W520" i="44"/>
  <c r="W519" i="44"/>
  <c r="W518" i="44"/>
  <c r="W517" i="44"/>
  <c r="W516" i="44"/>
  <c r="W515" i="44"/>
  <c r="W514" i="44"/>
  <c r="W513" i="44"/>
  <c r="W511" i="44"/>
  <c r="W510" i="44"/>
  <c r="W509" i="44"/>
  <c r="W508" i="44"/>
  <c r="W507" i="44"/>
  <c r="W506" i="44"/>
  <c r="W505" i="44"/>
  <c r="W504" i="44"/>
  <c r="W503" i="44"/>
  <c r="W502" i="44"/>
  <c r="W501" i="44"/>
  <c r="R6" i="41"/>
  <c r="R7" i="41"/>
  <c r="R9" i="41"/>
  <c r="R10" i="41"/>
  <c r="R8" i="41"/>
  <c r="R13" i="41"/>
  <c r="R11" i="41"/>
  <c r="R12" i="41"/>
  <c r="R14" i="41"/>
  <c r="R15" i="41"/>
  <c r="R16" i="41"/>
  <c r="R17" i="41"/>
  <c r="R18" i="41"/>
  <c r="R19" i="41"/>
  <c r="R20" i="41"/>
  <c r="R21" i="41"/>
  <c r="R5" i="41"/>
  <c r="D29" i="41"/>
  <c r="L246" i="42"/>
  <c r="L245" i="42"/>
  <c r="L244" i="42"/>
  <c r="L243" i="42"/>
  <c r="L242" i="42"/>
  <c r="L241" i="42"/>
  <c r="L240" i="42"/>
  <c r="L239" i="42"/>
  <c r="L238" i="42"/>
  <c r="L237" i="42"/>
  <c r="L236" i="42"/>
  <c r="L235" i="42"/>
  <c r="M235" i="42" s="1"/>
  <c r="L234" i="42"/>
  <c r="L233" i="42"/>
  <c r="L232" i="42"/>
  <c r="L231" i="42"/>
  <c r="M246" i="42"/>
  <c r="M245" i="42"/>
  <c r="M244" i="42"/>
  <c r="M243" i="42"/>
  <c r="M242" i="42"/>
  <c r="M241" i="42"/>
  <c r="M240" i="42"/>
  <c r="M239" i="42"/>
  <c r="M238" i="42"/>
  <c r="M237" i="42"/>
  <c r="M236" i="42"/>
  <c r="M234" i="42"/>
  <c r="M233" i="42"/>
  <c r="M232" i="42"/>
  <c r="M231" i="42"/>
  <c r="M229" i="42"/>
  <c r="M228" i="42"/>
  <c r="M227" i="42"/>
  <c r="M226" i="42"/>
  <c r="M225" i="42"/>
  <c r="M224" i="42"/>
  <c r="M222" i="42"/>
  <c r="M220" i="42"/>
  <c r="M219" i="42"/>
  <c r="M218" i="42"/>
  <c r="M217" i="42"/>
  <c r="M216" i="42"/>
  <c r="M214" i="42"/>
  <c r="M213" i="42"/>
  <c r="M212" i="42"/>
  <c r="M211" i="42"/>
  <c r="M210" i="42"/>
  <c r="M209" i="42"/>
  <c r="M208" i="42"/>
  <c r="M207" i="42"/>
  <c r="M206" i="42"/>
  <c r="M205" i="42"/>
  <c r="M204" i="42"/>
  <c r="M203" i="42"/>
  <c r="M202" i="42"/>
  <c r="R6" i="39"/>
  <c r="R8" i="39"/>
  <c r="R7" i="39"/>
  <c r="R10" i="39"/>
  <c r="R9" i="39"/>
  <c r="R11" i="39"/>
  <c r="R12" i="39"/>
  <c r="R14" i="39"/>
  <c r="R15" i="39"/>
  <c r="R13" i="39"/>
  <c r="R16" i="39"/>
  <c r="R17" i="39"/>
  <c r="R18" i="39"/>
  <c r="R19" i="39"/>
  <c r="R20" i="39"/>
  <c r="R21" i="39"/>
  <c r="R22" i="39"/>
  <c r="R23" i="39"/>
  <c r="R24" i="39"/>
  <c r="R25" i="39"/>
  <c r="R5" i="39"/>
  <c r="D29" i="39"/>
  <c r="V120" i="40" l="1"/>
  <c r="V119" i="40"/>
  <c r="V118" i="40"/>
  <c r="V117" i="40"/>
  <c r="V116" i="40"/>
  <c r="V115" i="40"/>
  <c r="V114" i="40"/>
  <c r="V112" i="40"/>
  <c r="V111" i="40"/>
  <c r="V110" i="40"/>
  <c r="V109" i="40"/>
  <c r="V108" i="40"/>
  <c r="V107" i="40"/>
  <c r="V106" i="40"/>
  <c r="V105" i="40"/>
  <c r="V104" i="40"/>
  <c r="V103" i="40"/>
  <c r="V102" i="40"/>
  <c r="V101" i="40"/>
  <c r="V100" i="40"/>
  <c r="V99" i="40"/>
  <c r="V98" i="40"/>
  <c r="V97" i="40"/>
  <c r="V96" i="40"/>
  <c r="V95" i="40"/>
  <c r="V94" i="40"/>
  <c r="V92" i="40"/>
  <c r="V91" i="40"/>
  <c r="V90" i="40"/>
  <c r="V89" i="40"/>
  <c r="V88" i="40"/>
  <c r="V87" i="40"/>
  <c r="V85" i="40"/>
  <c r="X535" i="44" l="1"/>
  <c r="U535" i="44"/>
  <c r="T535" i="44"/>
  <c r="S535" i="44"/>
  <c r="R535" i="44"/>
  <c r="Q535" i="44"/>
  <c r="P535" i="44"/>
  <c r="O535" i="44"/>
  <c r="N535" i="44"/>
  <c r="M535" i="44"/>
  <c r="L535" i="44"/>
  <c r="K535" i="44"/>
  <c r="J535" i="44"/>
  <c r="I535" i="44"/>
  <c r="H535" i="44"/>
  <c r="X534" i="44"/>
  <c r="V534" i="44"/>
  <c r="X533" i="44"/>
  <c r="V533" i="44"/>
  <c r="Z533" i="44" s="1"/>
  <c r="X532" i="44"/>
  <c r="V532" i="44"/>
  <c r="Z532" i="44" s="1"/>
  <c r="Z531" i="44"/>
  <c r="X531" i="44"/>
  <c r="V531" i="44"/>
  <c r="X530" i="44"/>
  <c r="V530" i="44"/>
  <c r="Z530" i="44" s="1"/>
  <c r="X529" i="44"/>
  <c r="V529" i="44"/>
  <c r="Z529" i="44" s="1"/>
  <c r="X528" i="44"/>
  <c r="V528" i="44"/>
  <c r="X527" i="44"/>
  <c r="V527" i="44"/>
  <c r="Z527" i="44" s="1"/>
  <c r="X526" i="44"/>
  <c r="V526" i="44"/>
  <c r="Z526" i="44" s="1"/>
  <c r="X525" i="44"/>
  <c r="V525" i="44"/>
  <c r="X524" i="44"/>
  <c r="V524" i="44"/>
  <c r="Z524" i="44" s="1"/>
  <c r="X523" i="44"/>
  <c r="V523" i="44"/>
  <c r="Z523" i="44" s="1"/>
  <c r="Z522" i="44"/>
  <c r="X522" i="44"/>
  <c r="V522" i="44"/>
  <c r="Z521" i="44"/>
  <c r="Z520" i="44"/>
  <c r="X520" i="44"/>
  <c r="V520" i="44"/>
  <c r="X519" i="44"/>
  <c r="V519" i="44"/>
  <c r="Z519" i="44" s="1"/>
  <c r="Z518" i="44"/>
  <c r="X518" i="44"/>
  <c r="V518" i="44"/>
  <c r="X517" i="44"/>
  <c r="V517" i="44"/>
  <c r="Z517" i="44" s="1"/>
  <c r="X516" i="44"/>
  <c r="V516" i="44"/>
  <c r="Z516" i="44" s="1"/>
  <c r="X515" i="44"/>
  <c r="V515" i="44"/>
  <c r="Z515" i="44" s="1"/>
  <c r="X514" i="44"/>
  <c r="V514" i="44"/>
  <c r="X513" i="44"/>
  <c r="V513" i="44"/>
  <c r="Z513" i="44" s="1"/>
  <c r="X512" i="44"/>
  <c r="V512" i="44"/>
  <c r="W512" i="44" s="1"/>
  <c r="Z511" i="44"/>
  <c r="X511" i="44"/>
  <c r="V511" i="44"/>
  <c r="X510" i="44"/>
  <c r="V510" i="44"/>
  <c r="Z510" i="44" s="1"/>
  <c r="Z509" i="44"/>
  <c r="X509" i="44"/>
  <c r="V509" i="44"/>
  <c r="X508" i="44"/>
  <c r="V508" i="44"/>
  <c r="Z508" i="44" s="1"/>
  <c r="X507" i="44"/>
  <c r="V507" i="44"/>
  <c r="Z507" i="44" s="1"/>
  <c r="X506" i="44"/>
  <c r="V506" i="44"/>
  <c r="Z506" i="44" s="1"/>
  <c r="X505" i="44"/>
  <c r="V505" i="44"/>
  <c r="X504" i="44"/>
  <c r="V504" i="44"/>
  <c r="Z504" i="44" s="1"/>
  <c r="X503" i="44"/>
  <c r="V503" i="44"/>
  <c r="X502" i="44"/>
  <c r="V502" i="44"/>
  <c r="X501" i="44"/>
  <c r="V501" i="44"/>
  <c r="Z501" i="44" s="1"/>
  <c r="F500" i="44"/>
  <c r="Z503" i="44" l="1"/>
  <c r="Z505" i="44"/>
  <c r="Z512" i="44"/>
  <c r="Z514" i="44"/>
  <c r="Z502" i="44"/>
  <c r="Z525" i="44"/>
  <c r="Z534" i="44"/>
  <c r="Z528" i="44"/>
  <c r="V535" i="44"/>
  <c r="W535" i="44" s="1"/>
  <c r="H741" i="45"/>
  <c r="W121" i="40" l="1"/>
  <c r="T121" i="40"/>
  <c r="S121" i="40"/>
  <c r="R121" i="40"/>
  <c r="Q121" i="40"/>
  <c r="P121" i="40"/>
  <c r="O121" i="40"/>
  <c r="N121" i="40"/>
  <c r="M121" i="40"/>
  <c r="L121" i="40"/>
  <c r="K121" i="40"/>
  <c r="J121" i="40"/>
  <c r="I121" i="40"/>
  <c r="H121" i="40"/>
  <c r="U121" i="40" s="1"/>
  <c r="V121" i="40" s="1"/>
  <c r="W120" i="40"/>
  <c r="U120" i="40"/>
  <c r="Y119" i="40"/>
  <c r="W119" i="40"/>
  <c r="U119" i="40"/>
  <c r="W118" i="40"/>
  <c r="U118" i="40"/>
  <c r="Y118" i="40" s="1"/>
  <c r="W117" i="40"/>
  <c r="U117" i="40"/>
  <c r="Y116" i="40"/>
  <c r="W116" i="40"/>
  <c r="U116" i="40"/>
  <c r="W115" i="40"/>
  <c r="U115" i="40"/>
  <c r="Y115" i="40" s="1"/>
  <c r="Y114" i="40"/>
  <c r="W114" i="40"/>
  <c r="U114" i="40"/>
  <c r="Y113" i="40"/>
  <c r="W112" i="40"/>
  <c r="U112" i="40"/>
  <c r="W111" i="40"/>
  <c r="U111" i="40"/>
  <c r="Y111" i="40" s="1"/>
  <c r="W110" i="40"/>
  <c r="U110" i="40"/>
  <c r="Y110" i="40" s="1"/>
  <c r="Y109" i="40"/>
  <c r="W109" i="40"/>
  <c r="U109" i="40"/>
  <c r="W108" i="40"/>
  <c r="U108" i="40"/>
  <c r="W107" i="40"/>
  <c r="U107" i="40"/>
  <c r="Y107" i="40" s="1"/>
  <c r="Y106" i="40"/>
  <c r="W106" i="40"/>
  <c r="U106" i="40"/>
  <c r="W105" i="40"/>
  <c r="U105" i="40"/>
  <c r="W104" i="40"/>
  <c r="U104" i="40"/>
  <c r="Y104" i="40" s="1"/>
  <c r="Y103" i="40"/>
  <c r="W103" i="40"/>
  <c r="U103" i="40"/>
  <c r="W102" i="40"/>
  <c r="U102" i="40"/>
  <c r="W101" i="40"/>
  <c r="U101" i="40"/>
  <c r="Y101" i="40" s="1"/>
  <c r="W100" i="40"/>
  <c r="U100" i="40"/>
  <c r="W99" i="40"/>
  <c r="U99" i="40"/>
  <c r="Y99" i="40" s="1"/>
  <c r="W98" i="40"/>
  <c r="U98" i="40"/>
  <c r="U97" i="40"/>
  <c r="Y96" i="40"/>
  <c r="W96" i="40"/>
  <c r="U96" i="40"/>
  <c r="W95" i="40"/>
  <c r="U95" i="40"/>
  <c r="W94" i="40"/>
  <c r="U94" i="40"/>
  <c r="Y94" i="40" s="1"/>
  <c r="Y93" i="40"/>
  <c r="W93" i="40"/>
  <c r="U93" i="40"/>
  <c r="V93" i="40" s="1"/>
  <c r="W92" i="40"/>
  <c r="U92" i="40"/>
  <c r="W91" i="40"/>
  <c r="U91" i="40"/>
  <c r="Y91" i="40" s="1"/>
  <c r="Y90" i="40"/>
  <c r="W90" i="40"/>
  <c r="U90" i="40"/>
  <c r="W89" i="40"/>
  <c r="U89" i="40"/>
  <c r="W88" i="40"/>
  <c r="U88" i="40"/>
  <c r="Y88" i="40" s="1"/>
  <c r="Y87" i="40"/>
  <c r="W87" i="40"/>
  <c r="U87" i="40"/>
  <c r="W86" i="40"/>
  <c r="U86" i="40"/>
  <c r="W85" i="40"/>
  <c r="U85" i="40"/>
  <c r="Y85" i="40" s="1"/>
  <c r="F84" i="40"/>
  <c r="Y86" i="40" l="1"/>
  <c r="V86" i="40"/>
  <c r="Y121" i="40"/>
  <c r="Y117" i="40"/>
  <c r="Y120" i="40"/>
  <c r="Y89" i="40"/>
  <c r="Y92" i="40"/>
  <c r="Y95" i="40"/>
  <c r="Y102" i="40"/>
  <c r="Y105" i="40"/>
  <c r="Y108" i="40"/>
  <c r="Y112" i="40"/>
  <c r="V741" i="45" l="1"/>
  <c r="S741" i="45"/>
  <c r="R741" i="45"/>
  <c r="Q741" i="45"/>
  <c r="P741" i="45"/>
  <c r="O741" i="45"/>
  <c r="N741" i="45"/>
  <c r="M741" i="45"/>
  <c r="L741" i="45"/>
  <c r="K741" i="45"/>
  <c r="J741" i="45"/>
  <c r="I741" i="45"/>
  <c r="V740" i="45"/>
  <c r="T740" i="45"/>
  <c r="U740" i="45" s="1"/>
  <c r="V739" i="45"/>
  <c r="T739" i="45"/>
  <c r="V738" i="45"/>
  <c r="T738" i="45"/>
  <c r="U738" i="45" s="1"/>
  <c r="V737" i="45"/>
  <c r="T737" i="45"/>
  <c r="U737" i="45" s="1"/>
  <c r="X736" i="45"/>
  <c r="V736" i="45"/>
  <c r="T736" i="45"/>
  <c r="U736" i="45" s="1"/>
  <c r="V735" i="45"/>
  <c r="T735" i="45"/>
  <c r="V734" i="45"/>
  <c r="T734" i="45"/>
  <c r="U734" i="45" s="1"/>
  <c r="V733" i="45"/>
  <c r="T733" i="45"/>
  <c r="V732" i="45"/>
  <c r="T732" i="45"/>
  <c r="X731" i="45"/>
  <c r="V730" i="45"/>
  <c r="T730" i="45"/>
  <c r="V729" i="45"/>
  <c r="T729" i="45"/>
  <c r="U729" i="45" s="1"/>
  <c r="V728" i="45"/>
  <c r="T728" i="45"/>
  <c r="V727" i="45"/>
  <c r="T727" i="45"/>
  <c r="X726" i="45"/>
  <c r="V726" i="45"/>
  <c r="T726" i="45"/>
  <c r="U726" i="45" s="1"/>
  <c r="V725" i="45"/>
  <c r="T725" i="45"/>
  <c r="V724" i="45"/>
  <c r="T724" i="45"/>
  <c r="V723" i="45"/>
  <c r="T723" i="45"/>
  <c r="U723" i="45" s="1"/>
  <c r="V722" i="45"/>
  <c r="T722" i="45"/>
  <c r="U722" i="45" s="1"/>
  <c r="V721" i="45"/>
  <c r="T721" i="45"/>
  <c r="V720" i="45"/>
  <c r="T720" i="45"/>
  <c r="U720" i="45" s="1"/>
  <c r="V719" i="45"/>
  <c r="T719" i="45"/>
  <c r="U719" i="45" s="1"/>
  <c r="V718" i="45"/>
  <c r="T718" i="45"/>
  <c r="V717" i="45"/>
  <c r="T717" i="45"/>
  <c r="U717" i="45" s="1"/>
  <c r="V716" i="45"/>
  <c r="T716" i="45"/>
  <c r="V715" i="45"/>
  <c r="T715" i="45"/>
  <c r="V714" i="45"/>
  <c r="T714" i="45"/>
  <c r="U714" i="45" s="1"/>
  <c r="V713" i="45"/>
  <c r="T713" i="45"/>
  <c r="U713" i="45" s="1"/>
  <c r="V712" i="45"/>
  <c r="T712" i="45"/>
  <c r="V711" i="45"/>
  <c r="T711" i="45"/>
  <c r="U711" i="45" s="1"/>
  <c r="V710" i="45"/>
  <c r="T710" i="45"/>
  <c r="U710" i="45" s="1"/>
  <c r="V709" i="45"/>
  <c r="T709" i="45"/>
  <c r="U709" i="45" s="1"/>
  <c r="V708" i="45"/>
  <c r="T708" i="45"/>
  <c r="U708" i="45" s="1"/>
  <c r="V707" i="45"/>
  <c r="T707" i="45"/>
  <c r="U707" i="45" s="1"/>
  <c r="V706" i="45"/>
  <c r="T706" i="45"/>
  <c r="V705" i="45"/>
  <c r="T705" i="45"/>
  <c r="U705" i="45" s="1"/>
  <c r="V704" i="45"/>
  <c r="T704" i="45"/>
  <c r="T703" i="45"/>
  <c r="U703" i="45" s="1"/>
  <c r="V702" i="45"/>
  <c r="T702" i="45"/>
  <c r="F701" i="45"/>
  <c r="X716" i="45" l="1"/>
  <c r="U716" i="45"/>
  <c r="X718" i="45"/>
  <c r="U718" i="45"/>
  <c r="X723" i="45"/>
  <c r="X727" i="45"/>
  <c r="U727" i="45"/>
  <c r="X739" i="45"/>
  <c r="U739" i="45"/>
  <c r="X708" i="45"/>
  <c r="X724" i="45"/>
  <c r="U724" i="45"/>
  <c r="X732" i="45"/>
  <c r="U732" i="45"/>
  <c r="X715" i="45"/>
  <c r="U715" i="45"/>
  <c r="X721" i="45"/>
  <c r="U721" i="45"/>
  <c r="X728" i="45"/>
  <c r="U728" i="45"/>
  <c r="X706" i="45"/>
  <c r="U706" i="45"/>
  <c r="X725" i="45"/>
  <c r="U725" i="45"/>
  <c r="X733" i="45"/>
  <c r="U733" i="45"/>
  <c r="X735" i="45"/>
  <c r="U735" i="45"/>
  <c r="X704" i="45"/>
  <c r="U704" i="45"/>
  <c r="X702" i="45"/>
  <c r="U702" i="45"/>
  <c r="X712" i="45"/>
  <c r="U712" i="45"/>
  <c r="X730" i="45"/>
  <c r="U730" i="45"/>
  <c r="X705" i="45"/>
  <c r="X711" i="45"/>
  <c r="X729" i="45"/>
  <c r="X734" i="45"/>
  <c r="X740" i="45"/>
  <c r="X714" i="45"/>
  <c r="T741" i="45"/>
  <c r="U741" i="45" s="1"/>
  <c r="X717" i="45"/>
  <c r="X720" i="45"/>
  <c r="X737" i="45"/>
  <c r="X707" i="45"/>
  <c r="X710" i="45"/>
  <c r="X713" i="45"/>
  <c r="X719" i="45"/>
  <c r="X722" i="45"/>
  <c r="X738" i="45"/>
  <c r="X709" i="45"/>
  <c r="I206" i="42"/>
  <c r="I247" i="42" s="1"/>
  <c r="K247" i="42"/>
  <c r="J247" i="42"/>
  <c r="G201" i="42" s="1"/>
  <c r="N246" i="42"/>
  <c r="P246" i="42"/>
  <c r="P245" i="42"/>
  <c r="N244" i="42"/>
  <c r="P244" i="42"/>
  <c r="N243" i="42"/>
  <c r="P243" i="42"/>
  <c r="N242" i="42"/>
  <c r="N241" i="42"/>
  <c r="P241" i="42"/>
  <c r="N240" i="42"/>
  <c r="P240" i="42"/>
  <c r="N239" i="42"/>
  <c r="N238" i="42"/>
  <c r="P238" i="42"/>
  <c r="N237" i="42"/>
  <c r="P237" i="42"/>
  <c r="N236" i="42"/>
  <c r="P235" i="42"/>
  <c r="N235" i="42"/>
  <c r="P234" i="42"/>
  <c r="N234" i="42"/>
  <c r="P233" i="42"/>
  <c r="N233" i="42"/>
  <c r="P232" i="42"/>
  <c r="N232" i="42"/>
  <c r="P231" i="42"/>
  <c r="N231" i="42"/>
  <c r="P230" i="42"/>
  <c r="N229" i="42"/>
  <c r="L229" i="42"/>
  <c r="P229" i="42" s="1"/>
  <c r="P228" i="42"/>
  <c r="N228" i="42"/>
  <c r="L228" i="42"/>
  <c r="N227" i="42"/>
  <c r="L227" i="42"/>
  <c r="P227" i="42" s="1"/>
  <c r="N226" i="42"/>
  <c r="L226" i="42"/>
  <c r="P226" i="42" s="1"/>
  <c r="N225" i="42"/>
  <c r="L225" i="42"/>
  <c r="N224" i="42"/>
  <c r="L224" i="42"/>
  <c r="P224" i="42" s="1"/>
  <c r="N223" i="42"/>
  <c r="L223" i="42"/>
  <c r="N222" i="42"/>
  <c r="L222" i="42"/>
  <c r="P221" i="42"/>
  <c r="N220" i="42"/>
  <c r="L220" i="42"/>
  <c r="N219" i="42"/>
  <c r="L219" i="42"/>
  <c r="P219" i="42" s="1"/>
  <c r="N218" i="42"/>
  <c r="L218" i="42"/>
  <c r="N217" i="42"/>
  <c r="L217" i="42"/>
  <c r="N216" i="42"/>
  <c r="L216" i="42"/>
  <c r="P216" i="42" s="1"/>
  <c r="N215" i="42"/>
  <c r="L215" i="42"/>
  <c r="N214" i="42"/>
  <c r="L214" i="42"/>
  <c r="N213" i="42"/>
  <c r="L213" i="42"/>
  <c r="P213" i="42" s="1"/>
  <c r="P212" i="42"/>
  <c r="N212" i="42"/>
  <c r="L212" i="42"/>
  <c r="N211" i="42"/>
  <c r="L211" i="42"/>
  <c r="N210" i="42"/>
  <c r="L210" i="42"/>
  <c r="P210" i="42" s="1"/>
  <c r="N209" i="42"/>
  <c r="L209" i="42"/>
  <c r="P209" i="42" s="1"/>
  <c r="N208" i="42"/>
  <c r="L208" i="42"/>
  <c r="N207" i="42"/>
  <c r="L207" i="42"/>
  <c r="N206" i="42"/>
  <c r="L206" i="42"/>
  <c r="N205" i="42"/>
  <c r="L205" i="42"/>
  <c r="N204" i="42"/>
  <c r="L204" i="42"/>
  <c r="N203" i="42"/>
  <c r="L203" i="42"/>
  <c r="P203" i="42" s="1"/>
  <c r="N202" i="42"/>
  <c r="L202" i="42"/>
  <c r="F201" i="42"/>
  <c r="P215" i="42" l="1"/>
  <c r="M215" i="42"/>
  <c r="P223" i="42"/>
  <c r="M223" i="42"/>
  <c r="P239" i="42"/>
  <c r="P206" i="42"/>
  <c r="P218" i="42"/>
  <c r="P205" i="42"/>
  <c r="P211" i="42"/>
  <c r="P217" i="42"/>
  <c r="P242" i="42"/>
  <c r="P222" i="42"/>
  <c r="L247" i="42"/>
  <c r="M247" i="42" s="1"/>
  <c r="P236" i="42"/>
  <c r="P202" i="42"/>
  <c r="P208" i="42"/>
  <c r="P214" i="42"/>
  <c r="P220" i="42"/>
  <c r="P225" i="42"/>
  <c r="P204" i="42"/>
  <c r="P207" i="42"/>
  <c r="W496" i="44"/>
  <c r="W495" i="44"/>
  <c r="W494" i="44"/>
  <c r="W493" i="44"/>
  <c r="W492" i="44"/>
  <c r="W491" i="44"/>
  <c r="W490" i="44"/>
  <c r="W489" i="44"/>
  <c r="W488" i="44"/>
  <c r="W487" i="44"/>
  <c r="W486" i="44"/>
  <c r="W485" i="44"/>
  <c r="W484" i="44"/>
  <c r="W482" i="44"/>
  <c r="W481" i="44"/>
  <c r="W480" i="44"/>
  <c r="W479" i="44"/>
  <c r="W477" i="44"/>
  <c r="W476" i="44"/>
  <c r="W475" i="44"/>
  <c r="W474" i="44"/>
  <c r="W473" i="44"/>
  <c r="W471" i="44"/>
  <c r="W470" i="44"/>
  <c r="W469" i="44"/>
  <c r="W468" i="44"/>
  <c r="W467" i="44"/>
  <c r="W466" i="44"/>
  <c r="W465" i="44"/>
  <c r="W464" i="44"/>
  <c r="W463" i="44"/>
  <c r="X497" i="44" l="1"/>
  <c r="U497" i="44"/>
  <c r="T497" i="44"/>
  <c r="S497" i="44"/>
  <c r="R497" i="44"/>
  <c r="Q497" i="44"/>
  <c r="P497" i="44"/>
  <c r="O497" i="44"/>
  <c r="N497" i="44"/>
  <c r="M497" i="44"/>
  <c r="L497" i="44"/>
  <c r="K497" i="44"/>
  <c r="J497" i="44"/>
  <c r="I497" i="44"/>
  <c r="H497" i="44"/>
  <c r="X496" i="44"/>
  <c r="V496" i="44"/>
  <c r="X495" i="44"/>
  <c r="V495" i="44"/>
  <c r="Z495" i="44" s="1"/>
  <c r="Z494" i="44"/>
  <c r="X494" i="44"/>
  <c r="V494" i="44"/>
  <c r="X493" i="44"/>
  <c r="V493" i="44"/>
  <c r="X492" i="44"/>
  <c r="V492" i="44"/>
  <c r="X491" i="44"/>
  <c r="V491" i="44"/>
  <c r="Z491" i="44" s="1"/>
  <c r="X490" i="44"/>
  <c r="V490" i="44"/>
  <c r="X489" i="44"/>
  <c r="V489" i="44"/>
  <c r="Z488" i="44"/>
  <c r="X488" i="44"/>
  <c r="V488" i="44"/>
  <c r="X487" i="44"/>
  <c r="V487" i="44"/>
  <c r="X486" i="44"/>
  <c r="V486" i="44"/>
  <c r="X485" i="44"/>
  <c r="V485" i="44"/>
  <c r="Z485" i="44" s="1"/>
  <c r="X484" i="44"/>
  <c r="V484" i="44"/>
  <c r="Z483" i="44"/>
  <c r="X482" i="44"/>
  <c r="V482" i="44"/>
  <c r="Z482" i="44" s="1"/>
  <c r="X481" i="44"/>
  <c r="V481" i="44"/>
  <c r="X480" i="44"/>
  <c r="V480" i="44"/>
  <c r="Z480" i="44" s="1"/>
  <c r="X479" i="44"/>
  <c r="V479" i="44"/>
  <c r="X478" i="44"/>
  <c r="V478" i="44"/>
  <c r="W478" i="44" s="1"/>
  <c r="X477" i="44"/>
  <c r="V477" i="44"/>
  <c r="Z477" i="44" s="1"/>
  <c r="X476" i="44"/>
  <c r="V476" i="44"/>
  <c r="Z476" i="44" s="1"/>
  <c r="X475" i="44"/>
  <c r="V475" i="44"/>
  <c r="X474" i="44"/>
  <c r="V474" i="44"/>
  <c r="X473" i="44"/>
  <c r="V473" i="44"/>
  <c r="X472" i="44"/>
  <c r="V472" i="44"/>
  <c r="W472" i="44" s="1"/>
  <c r="X471" i="44"/>
  <c r="V471" i="44"/>
  <c r="X470" i="44"/>
  <c r="V470" i="44"/>
  <c r="Z470" i="44" s="1"/>
  <c r="X469" i="44"/>
  <c r="V469" i="44"/>
  <c r="X468" i="44"/>
  <c r="V468" i="44"/>
  <c r="X467" i="44"/>
  <c r="V467" i="44"/>
  <c r="Z467" i="44" s="1"/>
  <c r="Z466" i="44"/>
  <c r="X466" i="44"/>
  <c r="V466" i="44"/>
  <c r="X465" i="44"/>
  <c r="V465" i="44"/>
  <c r="Z465" i="44" s="1"/>
  <c r="X464" i="44"/>
  <c r="V464" i="44"/>
  <c r="Z464" i="44" s="1"/>
  <c r="Z463" i="44"/>
  <c r="X463" i="44"/>
  <c r="V463" i="44"/>
  <c r="F462" i="44"/>
  <c r="Z478" i="44" l="1"/>
  <c r="Z486" i="44"/>
  <c r="Z492" i="44"/>
  <c r="V497" i="44"/>
  <c r="W497" i="44" s="1"/>
  <c r="Z475" i="44"/>
  <c r="Z489" i="44"/>
  <c r="Z469" i="44"/>
  <c r="Z481" i="44"/>
  <c r="Z472" i="44"/>
  <c r="Z468" i="44"/>
  <c r="Z471" i="44"/>
  <c r="Z474" i="44"/>
  <c r="Z484" i="44"/>
  <c r="Z487" i="44"/>
  <c r="Z490" i="44"/>
  <c r="Z493" i="44"/>
  <c r="Z496" i="44"/>
  <c r="Z473" i="44"/>
  <c r="Z479" i="44"/>
  <c r="V697" i="45"/>
  <c r="S697" i="45"/>
  <c r="R697" i="45"/>
  <c r="Q697" i="45"/>
  <c r="P697" i="45"/>
  <c r="O697" i="45"/>
  <c r="N697" i="45"/>
  <c r="M697" i="45"/>
  <c r="L697" i="45"/>
  <c r="K697" i="45"/>
  <c r="J697" i="45"/>
  <c r="I697" i="45"/>
  <c r="H697" i="45"/>
  <c r="V696" i="45"/>
  <c r="T696" i="45"/>
  <c r="U696" i="45" s="1"/>
  <c r="V695" i="45"/>
  <c r="T695" i="45"/>
  <c r="U695" i="45" s="1"/>
  <c r="V694" i="45"/>
  <c r="T694" i="45"/>
  <c r="U694" i="45" s="1"/>
  <c r="V693" i="45"/>
  <c r="T693" i="45"/>
  <c r="V692" i="45"/>
  <c r="T692" i="45"/>
  <c r="U692" i="45" s="1"/>
  <c r="V691" i="45"/>
  <c r="T691" i="45"/>
  <c r="U691" i="45" s="1"/>
  <c r="V690" i="45"/>
  <c r="T690" i="45"/>
  <c r="X689" i="45"/>
  <c r="V689" i="45"/>
  <c r="T689" i="45"/>
  <c r="U689" i="45" s="1"/>
  <c r="V688" i="45"/>
  <c r="T688" i="45"/>
  <c r="U688" i="45" s="1"/>
  <c r="X687" i="45"/>
  <c r="V686" i="45"/>
  <c r="T686" i="45"/>
  <c r="U686" i="45" s="1"/>
  <c r="V685" i="45"/>
  <c r="T685" i="45"/>
  <c r="U685" i="45" s="1"/>
  <c r="V684" i="45"/>
  <c r="T684" i="45"/>
  <c r="V683" i="45"/>
  <c r="T683" i="45"/>
  <c r="U683" i="45" s="1"/>
  <c r="V682" i="45"/>
  <c r="T682" i="45"/>
  <c r="U682" i="45" s="1"/>
  <c r="V681" i="45"/>
  <c r="T681" i="45"/>
  <c r="V680" i="45"/>
  <c r="T680" i="45"/>
  <c r="U680" i="45" s="1"/>
  <c r="V679" i="45"/>
  <c r="T679" i="45"/>
  <c r="U679" i="45" s="1"/>
  <c r="V678" i="45"/>
  <c r="T678" i="45"/>
  <c r="V677" i="45"/>
  <c r="T677" i="45"/>
  <c r="U677" i="45" s="1"/>
  <c r="V676" i="45"/>
  <c r="T676" i="45"/>
  <c r="U676" i="45" s="1"/>
  <c r="V675" i="45"/>
  <c r="T675" i="45"/>
  <c r="V674" i="45"/>
  <c r="T674" i="45"/>
  <c r="U674" i="45" s="1"/>
  <c r="V673" i="45"/>
  <c r="T673" i="45"/>
  <c r="U673" i="45" s="1"/>
  <c r="V672" i="45"/>
  <c r="T672" i="45"/>
  <c r="V671" i="45"/>
  <c r="T671" i="45"/>
  <c r="U671" i="45" s="1"/>
  <c r="V670" i="45"/>
  <c r="T670" i="45"/>
  <c r="U670" i="45" s="1"/>
  <c r="V669" i="45"/>
  <c r="T669" i="45"/>
  <c r="V668" i="45"/>
  <c r="T668" i="45"/>
  <c r="U668" i="45" s="1"/>
  <c r="V667" i="45"/>
  <c r="T667" i="45"/>
  <c r="U667" i="45" s="1"/>
  <c r="V666" i="45"/>
  <c r="T666" i="45"/>
  <c r="V665" i="45"/>
  <c r="T665" i="45"/>
  <c r="U665" i="45" s="1"/>
  <c r="V664" i="45"/>
  <c r="T664" i="45"/>
  <c r="U664" i="45" s="1"/>
  <c r="V663" i="45"/>
  <c r="T663" i="45"/>
  <c r="V662" i="45"/>
  <c r="T662" i="45"/>
  <c r="U662" i="45" s="1"/>
  <c r="V661" i="45"/>
  <c r="T661" i="45"/>
  <c r="U661" i="45" s="1"/>
  <c r="V660" i="45"/>
  <c r="T660" i="45"/>
  <c r="T659" i="45"/>
  <c r="U659" i="45" s="1"/>
  <c r="V658" i="45"/>
  <c r="T658" i="45"/>
  <c r="F657" i="45"/>
  <c r="X675" i="45" l="1"/>
  <c r="U675" i="45"/>
  <c r="X693" i="45"/>
  <c r="U693" i="45"/>
  <c r="X672" i="45"/>
  <c r="U672" i="45"/>
  <c r="X684" i="45"/>
  <c r="U684" i="45"/>
  <c r="X690" i="45"/>
  <c r="U690" i="45"/>
  <c r="X663" i="45"/>
  <c r="U663" i="45"/>
  <c r="X681" i="45"/>
  <c r="U681" i="45"/>
  <c r="X666" i="45"/>
  <c r="U666" i="45"/>
  <c r="X678" i="45"/>
  <c r="U678" i="45"/>
  <c r="X660" i="45"/>
  <c r="U660" i="45"/>
  <c r="X658" i="45"/>
  <c r="U658" i="45"/>
  <c r="X669" i="45"/>
  <c r="U669" i="45"/>
  <c r="X692" i="45"/>
  <c r="X696" i="45"/>
  <c r="X676" i="45"/>
  <c r="X667" i="45"/>
  <c r="X695" i="45"/>
  <c r="X685" i="45"/>
  <c r="T697" i="45"/>
  <c r="U697" i="45" s="1"/>
  <c r="X670" i="45"/>
  <c r="X679" i="45"/>
  <c r="X661" i="45"/>
  <c r="X664" i="45"/>
  <c r="X673" i="45"/>
  <c r="X682" i="45"/>
  <c r="X691" i="45"/>
  <c r="X662" i="45"/>
  <c r="X665" i="45"/>
  <c r="X668" i="45"/>
  <c r="X671" i="45"/>
  <c r="X674" i="45"/>
  <c r="X677" i="45"/>
  <c r="X680" i="45"/>
  <c r="X683" i="45"/>
  <c r="X686" i="45"/>
  <c r="X688" i="45"/>
  <c r="X694" i="45"/>
  <c r="W420" i="44"/>
  <c r="W419" i="44"/>
  <c r="W418" i="44"/>
  <c r="W417" i="44"/>
  <c r="W416" i="44"/>
  <c r="W415" i="44"/>
  <c r="W414" i="44"/>
  <c r="W413" i="44"/>
  <c r="W412" i="44"/>
  <c r="W411" i="44"/>
  <c r="W410" i="44"/>
  <c r="W409" i="44"/>
  <c r="W408" i="44"/>
  <c r="W406" i="44"/>
  <c r="W404" i="44"/>
  <c r="W403" i="44"/>
  <c r="W402" i="44"/>
  <c r="W401" i="44"/>
  <c r="W400" i="44"/>
  <c r="W399" i="44"/>
  <c r="W398" i="44"/>
  <c r="W397" i="44"/>
  <c r="W396" i="44"/>
  <c r="W395" i="44"/>
  <c r="W394" i="44"/>
  <c r="W393" i="44"/>
  <c r="W392" i="44"/>
  <c r="W391" i="44"/>
  <c r="W390" i="44"/>
  <c r="W389" i="44"/>
  <c r="W387" i="44"/>
  <c r="W458" i="44"/>
  <c r="W457" i="44"/>
  <c r="W456" i="44"/>
  <c r="W455" i="44"/>
  <c r="W454" i="44"/>
  <c r="W453" i="44"/>
  <c r="W452" i="44"/>
  <c r="W451" i="44"/>
  <c r="W450" i="44"/>
  <c r="W449" i="44"/>
  <c r="W448" i="44"/>
  <c r="W447" i="44"/>
  <c r="W446" i="44"/>
  <c r="W443" i="44"/>
  <c r="W442" i="44"/>
  <c r="W441" i="44"/>
  <c r="W440" i="44"/>
  <c r="W439" i="44"/>
  <c r="W438" i="44"/>
  <c r="W437" i="44"/>
  <c r="W435" i="44"/>
  <c r="W434" i="44"/>
  <c r="W433" i="44"/>
  <c r="W432" i="44"/>
  <c r="W431" i="44"/>
  <c r="W429" i="44"/>
  <c r="W428" i="44"/>
  <c r="W427" i="44"/>
  <c r="W426" i="44"/>
  <c r="W425" i="44"/>
  <c r="X459" i="44" l="1"/>
  <c r="U459" i="44"/>
  <c r="T459" i="44"/>
  <c r="S459" i="44"/>
  <c r="R459" i="44"/>
  <c r="Q459" i="44"/>
  <c r="P459" i="44"/>
  <c r="O459" i="44"/>
  <c r="N459" i="44"/>
  <c r="M459" i="44"/>
  <c r="L459" i="44"/>
  <c r="K459" i="44"/>
  <c r="J459" i="44"/>
  <c r="I459" i="44"/>
  <c r="H459" i="44"/>
  <c r="X458" i="44"/>
  <c r="V458" i="44"/>
  <c r="X457" i="44"/>
  <c r="V457" i="44"/>
  <c r="Z456" i="44"/>
  <c r="X456" i="44"/>
  <c r="V456" i="44"/>
  <c r="X455" i="44"/>
  <c r="V455" i="44"/>
  <c r="Z454" i="44"/>
  <c r="X454" i="44"/>
  <c r="V454" i="44"/>
  <c r="X453" i="44"/>
  <c r="V453" i="44"/>
  <c r="Z453" i="44" s="1"/>
  <c r="X452" i="44"/>
  <c r="V452" i="44"/>
  <c r="Z452" i="44" s="1"/>
  <c r="X451" i="44"/>
  <c r="V451" i="44"/>
  <c r="Z450" i="44"/>
  <c r="X450" i="44"/>
  <c r="V450" i="44"/>
  <c r="X449" i="44"/>
  <c r="V449" i="44"/>
  <c r="Z448" i="44"/>
  <c r="X448" i="44"/>
  <c r="V448" i="44"/>
  <c r="X447" i="44"/>
  <c r="V447" i="44"/>
  <c r="Z447" i="44" s="1"/>
  <c r="X446" i="44"/>
  <c r="V446" i="44"/>
  <c r="Z446" i="44" s="1"/>
  <c r="Z445" i="44"/>
  <c r="X444" i="44"/>
  <c r="V444" i="44"/>
  <c r="X443" i="44"/>
  <c r="V443" i="44"/>
  <c r="X442" i="44"/>
  <c r="V442" i="44"/>
  <c r="Z442" i="44" s="1"/>
  <c r="X441" i="44"/>
  <c r="V441" i="44"/>
  <c r="Z441" i="44" s="1"/>
  <c r="X440" i="44"/>
  <c r="V440" i="44"/>
  <c r="X439" i="44"/>
  <c r="V439" i="44"/>
  <c r="Z439" i="44" s="1"/>
  <c r="X438" i="44"/>
  <c r="V438" i="44"/>
  <c r="Z438" i="44" s="1"/>
  <c r="X437" i="44"/>
  <c r="V437" i="44"/>
  <c r="X436" i="44"/>
  <c r="V436" i="44"/>
  <c r="X435" i="44"/>
  <c r="V435" i="44"/>
  <c r="Z435" i="44" s="1"/>
  <c r="Z434" i="44"/>
  <c r="X434" i="44"/>
  <c r="V434" i="44"/>
  <c r="X433" i="44"/>
  <c r="V433" i="44"/>
  <c r="Z433" i="44" s="1"/>
  <c r="X432" i="44"/>
  <c r="V432" i="44"/>
  <c r="Z432" i="44" s="1"/>
  <c r="X431" i="44"/>
  <c r="V431" i="44"/>
  <c r="X430" i="44"/>
  <c r="V430" i="44"/>
  <c r="X429" i="44"/>
  <c r="V429" i="44"/>
  <c r="Z429" i="44" s="1"/>
  <c r="X428" i="44"/>
  <c r="V428" i="44"/>
  <c r="X427" i="44"/>
  <c r="V427" i="44"/>
  <c r="Z427" i="44" s="1"/>
  <c r="X426" i="44"/>
  <c r="V426" i="44"/>
  <c r="Z426" i="44" s="1"/>
  <c r="X425" i="44"/>
  <c r="V425" i="44"/>
  <c r="F424" i="44"/>
  <c r="Z430" i="44" l="1"/>
  <c r="W430" i="44"/>
  <c r="Z436" i="44"/>
  <c r="W436" i="44"/>
  <c r="Z444" i="44"/>
  <c r="W444" i="44"/>
  <c r="Z425" i="44"/>
  <c r="Z443" i="44"/>
  <c r="Z428" i="44"/>
  <c r="Z437" i="44"/>
  <c r="V459" i="44"/>
  <c r="W459" i="44" s="1"/>
  <c r="Z451" i="44"/>
  <c r="Z457" i="44"/>
  <c r="Z431" i="44"/>
  <c r="Z440" i="44"/>
  <c r="Z449" i="44"/>
  <c r="Z455" i="44"/>
  <c r="Z458" i="44"/>
  <c r="X421" i="44" l="1"/>
  <c r="U421" i="44"/>
  <c r="T421" i="44"/>
  <c r="S421" i="44"/>
  <c r="R421" i="44"/>
  <c r="Q421" i="44"/>
  <c r="P421" i="44"/>
  <c r="O421" i="44"/>
  <c r="N421" i="44"/>
  <c r="M421" i="44"/>
  <c r="L421" i="44"/>
  <c r="K421" i="44"/>
  <c r="J421" i="44"/>
  <c r="H421" i="44"/>
  <c r="X420" i="44"/>
  <c r="V420" i="44"/>
  <c r="Z420" i="44" s="1"/>
  <c r="X419" i="44"/>
  <c r="V419" i="44"/>
  <c r="Z419" i="44" s="1"/>
  <c r="X418" i="44"/>
  <c r="V418" i="44"/>
  <c r="X417" i="44"/>
  <c r="V417" i="44"/>
  <c r="Z417" i="44" s="1"/>
  <c r="X416" i="44"/>
  <c r="V416" i="44"/>
  <c r="Z416" i="44" s="1"/>
  <c r="X415" i="44"/>
  <c r="V415" i="44"/>
  <c r="X414" i="44"/>
  <c r="V414" i="44"/>
  <c r="Z414" i="44" s="1"/>
  <c r="X413" i="44"/>
  <c r="V413" i="44"/>
  <c r="Z413" i="44" s="1"/>
  <c r="Z412" i="44"/>
  <c r="X412" i="44"/>
  <c r="V412" i="44"/>
  <c r="X411" i="44"/>
  <c r="V411" i="44"/>
  <c r="Z411" i="44" s="1"/>
  <c r="X410" i="44"/>
  <c r="V410" i="44"/>
  <c r="Z410" i="44" s="1"/>
  <c r="Z409" i="44"/>
  <c r="X409" i="44"/>
  <c r="V409" i="44"/>
  <c r="X408" i="44"/>
  <c r="V408" i="44"/>
  <c r="Z408" i="44" s="1"/>
  <c r="Z407" i="44"/>
  <c r="X406" i="44"/>
  <c r="V406" i="44"/>
  <c r="Z406" i="44" s="1"/>
  <c r="X405" i="44"/>
  <c r="V405" i="44"/>
  <c r="Z404" i="44"/>
  <c r="X404" i="44"/>
  <c r="V404" i="44"/>
  <c r="X403" i="44"/>
  <c r="V403" i="44"/>
  <c r="Z403" i="44" s="1"/>
  <c r="Z402" i="44"/>
  <c r="X402" i="44"/>
  <c r="V402" i="44"/>
  <c r="Z401" i="44"/>
  <c r="X401" i="44"/>
  <c r="V401" i="44"/>
  <c r="X400" i="44"/>
  <c r="V400" i="44"/>
  <c r="Z400" i="44" s="1"/>
  <c r="Z399" i="44"/>
  <c r="X399" i="44"/>
  <c r="V399" i="44"/>
  <c r="X398" i="44"/>
  <c r="V398" i="44"/>
  <c r="X397" i="44"/>
  <c r="V397" i="44"/>
  <c r="Z397" i="44" s="1"/>
  <c r="X396" i="44"/>
  <c r="V396" i="44"/>
  <c r="Z396" i="44" s="1"/>
  <c r="Z395" i="44"/>
  <c r="X395" i="44"/>
  <c r="V395" i="44"/>
  <c r="X394" i="44"/>
  <c r="V394" i="44"/>
  <c r="Z394" i="44" s="1"/>
  <c r="Z393" i="44"/>
  <c r="X393" i="44"/>
  <c r="V393" i="44"/>
  <c r="Z392" i="44"/>
  <c r="X392" i="44"/>
  <c r="V392" i="44"/>
  <c r="X391" i="44"/>
  <c r="V391" i="44"/>
  <c r="Z391" i="44" s="1"/>
  <c r="Z390" i="44"/>
  <c r="X390" i="44"/>
  <c r="V390" i="44"/>
  <c r="X389" i="44"/>
  <c r="V389" i="44"/>
  <c r="Z389" i="44" s="1"/>
  <c r="X388" i="44"/>
  <c r="V388" i="44"/>
  <c r="W388" i="44" s="1"/>
  <c r="X387" i="44"/>
  <c r="V387" i="44"/>
  <c r="I421" i="44"/>
  <c r="F386" i="44"/>
  <c r="Z405" i="44" l="1"/>
  <c r="W405" i="44"/>
  <c r="Z415" i="44"/>
  <c r="Z387" i="44"/>
  <c r="Z398" i="44"/>
  <c r="Z418" i="44"/>
  <c r="V421" i="44"/>
  <c r="W421" i="44" s="1"/>
  <c r="Z388" i="44"/>
  <c r="U279" i="38" l="1"/>
  <c r="U280" i="38"/>
  <c r="U281" i="38"/>
  <c r="U282" i="38"/>
  <c r="U283" i="38"/>
  <c r="U284" i="38"/>
  <c r="U285" i="38"/>
  <c r="U286" i="38"/>
  <c r="U287" i="38"/>
  <c r="U288" i="38"/>
  <c r="U289" i="38"/>
  <c r="U290" i="38"/>
  <c r="U291" i="38"/>
  <c r="U292" i="38"/>
  <c r="U293" i="38"/>
  <c r="U294" i="38"/>
  <c r="U295" i="38"/>
  <c r="U296" i="38"/>
  <c r="U297" i="38"/>
  <c r="U298" i="38"/>
  <c r="U299" i="38"/>
  <c r="U300" i="38"/>
  <c r="U301" i="38"/>
  <c r="U302" i="38"/>
  <c r="U303" i="38"/>
  <c r="U304" i="38"/>
  <c r="U305" i="38"/>
  <c r="U306" i="38"/>
  <c r="U307" i="38"/>
  <c r="U309" i="38"/>
  <c r="U310" i="38"/>
  <c r="U311" i="38"/>
  <c r="U312" i="38"/>
  <c r="U313" i="38"/>
  <c r="U314" i="38"/>
  <c r="U315" i="38"/>
  <c r="U316" i="38"/>
  <c r="U317" i="38"/>
  <c r="U318" i="38"/>
  <c r="U319" i="38"/>
  <c r="U278" i="38"/>
  <c r="M196" i="42" l="1"/>
  <c r="M195" i="42"/>
  <c r="M194" i="42"/>
  <c r="M193" i="42"/>
  <c r="M192" i="42"/>
  <c r="M191" i="42"/>
  <c r="M190" i="42"/>
  <c r="M189" i="42"/>
  <c r="M188" i="42"/>
  <c r="M187" i="42"/>
  <c r="M186" i="42"/>
  <c r="M185" i="42"/>
  <c r="M184" i="42"/>
  <c r="M183" i="42"/>
  <c r="M182" i="42"/>
  <c r="M181" i="42"/>
  <c r="M179" i="42"/>
  <c r="M178" i="42"/>
  <c r="M176" i="42"/>
  <c r="M175" i="42"/>
  <c r="M174" i="42"/>
  <c r="M172" i="42"/>
  <c r="M170" i="42"/>
  <c r="M169" i="42"/>
  <c r="M168" i="42"/>
  <c r="M167" i="42"/>
  <c r="M166" i="42"/>
  <c r="M165" i="42"/>
  <c r="M163" i="42"/>
  <c r="M162" i="42"/>
  <c r="M161" i="42"/>
  <c r="M158" i="42"/>
  <c r="M155" i="42"/>
  <c r="M154" i="42"/>
  <c r="M152" i="42"/>
  <c r="U364" i="38"/>
  <c r="U363" i="38"/>
  <c r="U362" i="38"/>
  <c r="U361" i="38"/>
  <c r="U360" i="38"/>
  <c r="U359" i="38"/>
  <c r="U358" i="38"/>
  <c r="U357" i="38"/>
  <c r="U356" i="38"/>
  <c r="U355" i="38"/>
  <c r="U352" i="38"/>
  <c r="U351" i="38"/>
  <c r="U350" i="38"/>
  <c r="U349" i="38"/>
  <c r="U348" i="38"/>
  <c r="U347" i="38"/>
  <c r="U346" i="38"/>
  <c r="U345" i="38"/>
  <c r="U342" i="38"/>
  <c r="U341" i="38"/>
  <c r="U340" i="38"/>
  <c r="U338" i="38"/>
  <c r="U337" i="38"/>
  <c r="U336" i="38"/>
  <c r="U332" i="38"/>
  <c r="U331" i="38"/>
  <c r="U330" i="38"/>
  <c r="U328" i="38"/>
  <c r="U325" i="38"/>
  <c r="V654" i="45" l="1"/>
  <c r="S654" i="45"/>
  <c r="R654" i="45"/>
  <c r="Q654" i="45"/>
  <c r="P654" i="45"/>
  <c r="O654" i="45"/>
  <c r="N654" i="45"/>
  <c r="M654" i="45"/>
  <c r="L654" i="45"/>
  <c r="K654" i="45"/>
  <c r="J654" i="45"/>
  <c r="I654" i="45"/>
  <c r="H654" i="45"/>
  <c r="V653" i="45"/>
  <c r="T653" i="45"/>
  <c r="U653" i="45" s="1"/>
  <c r="V652" i="45"/>
  <c r="T652" i="45"/>
  <c r="V651" i="45"/>
  <c r="T651" i="45"/>
  <c r="V650" i="45"/>
  <c r="T650" i="45"/>
  <c r="U650" i="45" s="1"/>
  <c r="V649" i="45"/>
  <c r="T649" i="45"/>
  <c r="V648" i="45"/>
  <c r="T648" i="45"/>
  <c r="V647" i="45"/>
  <c r="T647" i="45"/>
  <c r="U647" i="45" s="1"/>
  <c r="V646" i="45"/>
  <c r="T646" i="45"/>
  <c r="U646" i="45" s="1"/>
  <c r="V645" i="45"/>
  <c r="T645" i="45"/>
  <c r="X644" i="45"/>
  <c r="V643" i="45"/>
  <c r="T643" i="45"/>
  <c r="U643" i="45" s="1"/>
  <c r="V642" i="45"/>
  <c r="T642" i="45"/>
  <c r="U642" i="45" s="1"/>
  <c r="V641" i="45"/>
  <c r="T641" i="45"/>
  <c r="V640" i="45"/>
  <c r="T640" i="45"/>
  <c r="V639" i="45"/>
  <c r="T639" i="45"/>
  <c r="U639" i="45" s="1"/>
  <c r="V638" i="45"/>
  <c r="T638" i="45"/>
  <c r="V637" i="45"/>
  <c r="T637" i="45"/>
  <c r="V636" i="45"/>
  <c r="T636" i="45"/>
  <c r="U636" i="45" s="1"/>
  <c r="V635" i="45"/>
  <c r="T635" i="45"/>
  <c r="V634" i="45"/>
  <c r="T634" i="45"/>
  <c r="V633" i="45"/>
  <c r="T633" i="45"/>
  <c r="U633" i="45" s="1"/>
  <c r="V632" i="45"/>
  <c r="T632" i="45"/>
  <c r="V631" i="45"/>
  <c r="T631" i="45"/>
  <c r="V630" i="45"/>
  <c r="T630" i="45"/>
  <c r="U630" i="45" s="1"/>
  <c r="V629" i="45"/>
  <c r="T629" i="45"/>
  <c r="V628" i="45"/>
  <c r="T628" i="45"/>
  <c r="U628" i="45" s="1"/>
  <c r="V627" i="45"/>
  <c r="T627" i="45"/>
  <c r="U627" i="45" s="1"/>
  <c r="V626" i="45"/>
  <c r="T626" i="45"/>
  <c r="V625" i="45"/>
  <c r="T625" i="45"/>
  <c r="V624" i="45"/>
  <c r="T624" i="45"/>
  <c r="U624" i="45" s="1"/>
  <c r="V623" i="45"/>
  <c r="T623" i="45"/>
  <c r="V622" i="45"/>
  <c r="T622" i="45"/>
  <c r="V621" i="45"/>
  <c r="T621" i="45"/>
  <c r="U621" i="45" s="1"/>
  <c r="V620" i="45"/>
  <c r="T620" i="45"/>
  <c r="V619" i="45"/>
  <c r="T619" i="45"/>
  <c r="V618" i="45"/>
  <c r="T618" i="45"/>
  <c r="U618" i="45" s="1"/>
  <c r="V617" i="45"/>
  <c r="T617" i="45"/>
  <c r="T616" i="45"/>
  <c r="U616" i="45" s="1"/>
  <c r="V615" i="45"/>
  <c r="T615" i="45"/>
  <c r="F614" i="45"/>
  <c r="X645" i="45" l="1"/>
  <c r="U645" i="45"/>
  <c r="X649" i="45"/>
  <c r="U649" i="45"/>
  <c r="X651" i="45"/>
  <c r="U651" i="45"/>
  <c r="X632" i="45"/>
  <c r="U632" i="45"/>
  <c r="X638" i="45"/>
  <c r="U638" i="45"/>
  <c r="X631" i="45"/>
  <c r="U631" i="45"/>
  <c r="X635" i="45"/>
  <c r="U635" i="45"/>
  <c r="X641" i="45"/>
  <c r="U641" i="45"/>
  <c r="X634" i="45"/>
  <c r="U634" i="45"/>
  <c r="X640" i="45"/>
  <c r="U640" i="45"/>
  <c r="X648" i="45"/>
  <c r="U648" i="45"/>
  <c r="X652" i="45"/>
  <c r="U652" i="45"/>
  <c r="X619" i="45"/>
  <c r="U619" i="45"/>
  <c r="X622" i="45"/>
  <c r="U622" i="45"/>
  <c r="X629" i="45"/>
  <c r="U629" i="45"/>
  <c r="X620" i="45"/>
  <c r="U620" i="45"/>
  <c r="X625" i="45"/>
  <c r="U625" i="45"/>
  <c r="X623" i="45"/>
  <c r="U623" i="45"/>
  <c r="X617" i="45"/>
  <c r="U617" i="45"/>
  <c r="X615" i="45"/>
  <c r="U615" i="45"/>
  <c r="X637" i="45"/>
  <c r="U637" i="45"/>
  <c r="X626" i="45"/>
  <c r="U626" i="45"/>
  <c r="X639" i="45"/>
  <c r="X636" i="45"/>
  <c r="X621" i="45"/>
  <c r="X618" i="45"/>
  <c r="X642" i="45"/>
  <c r="X647" i="45"/>
  <c r="X627" i="45"/>
  <c r="T654" i="45"/>
  <c r="U654" i="45" s="1"/>
  <c r="X630" i="45"/>
  <c r="X633" i="45"/>
  <c r="X646" i="45"/>
  <c r="X650" i="45"/>
  <c r="X624" i="45"/>
  <c r="X653" i="45"/>
  <c r="X628" i="45"/>
  <c r="X643" i="45"/>
  <c r="L193" i="42"/>
  <c r="L192" i="42" l="1"/>
  <c r="L194" i="42"/>
  <c r="K197" i="42"/>
  <c r="J197" i="42"/>
  <c r="G151" i="42" s="1"/>
  <c r="I197" i="42"/>
  <c r="N196" i="42"/>
  <c r="L196" i="42"/>
  <c r="P194" i="42"/>
  <c r="N194" i="42"/>
  <c r="P193" i="42"/>
  <c r="N193" i="42"/>
  <c r="P192" i="42"/>
  <c r="N192" i="42"/>
  <c r="N191" i="42"/>
  <c r="L191" i="42"/>
  <c r="N190" i="42"/>
  <c r="L190" i="42"/>
  <c r="P190" i="42" s="1"/>
  <c r="N189" i="42"/>
  <c r="L189" i="42"/>
  <c r="P189" i="42" s="1"/>
  <c r="N188" i="42"/>
  <c r="L188" i="42"/>
  <c r="N187" i="42"/>
  <c r="L187" i="42"/>
  <c r="P187" i="42" s="1"/>
  <c r="N186" i="42"/>
  <c r="L186" i="42"/>
  <c r="P186" i="42" s="1"/>
  <c r="P185" i="42"/>
  <c r="N185" i="42"/>
  <c r="P184" i="42"/>
  <c r="N184" i="42"/>
  <c r="N183" i="42"/>
  <c r="P182" i="42"/>
  <c r="N182" i="42"/>
  <c r="P181" i="42"/>
  <c r="N181" i="42"/>
  <c r="P180" i="42"/>
  <c r="P179" i="42"/>
  <c r="N179" i="42"/>
  <c r="L179" i="42"/>
  <c r="N178" i="42"/>
  <c r="L178" i="42"/>
  <c r="P178" i="42" s="1"/>
  <c r="N177" i="42"/>
  <c r="L177" i="42"/>
  <c r="M177" i="42" s="1"/>
  <c r="N176" i="42"/>
  <c r="L176" i="42"/>
  <c r="N175" i="42"/>
  <c r="L175" i="42"/>
  <c r="P175" i="42" s="1"/>
  <c r="N174" i="42"/>
  <c r="L174" i="42"/>
  <c r="N173" i="42"/>
  <c r="L173" i="42"/>
  <c r="M173" i="42" s="1"/>
  <c r="N172" i="42"/>
  <c r="L172" i="42"/>
  <c r="P171" i="42"/>
  <c r="N170" i="42"/>
  <c r="L170" i="42"/>
  <c r="P170" i="42" s="1"/>
  <c r="P169" i="42"/>
  <c r="N169" i="42"/>
  <c r="L169" i="42"/>
  <c r="N168" i="42"/>
  <c r="L168" i="42"/>
  <c r="P168" i="42" s="1"/>
  <c r="N167" i="42"/>
  <c r="L167" i="42"/>
  <c r="P167" i="42" s="1"/>
  <c r="N166" i="42"/>
  <c r="L166" i="42"/>
  <c r="P165" i="42"/>
  <c r="N165" i="42"/>
  <c r="L165" i="42"/>
  <c r="N164" i="42"/>
  <c r="L164" i="42"/>
  <c r="P163" i="42"/>
  <c r="N163" i="42"/>
  <c r="L163" i="42"/>
  <c r="N162" i="42"/>
  <c r="L162" i="42"/>
  <c r="P162" i="42" s="1"/>
  <c r="N161" i="42"/>
  <c r="L161" i="42"/>
  <c r="P161" i="42" s="1"/>
  <c r="N160" i="42"/>
  <c r="L160" i="42"/>
  <c r="M160" i="42" s="1"/>
  <c r="P159" i="42"/>
  <c r="N159" i="42"/>
  <c r="L159" i="42"/>
  <c r="M159" i="42" s="1"/>
  <c r="N158" i="42"/>
  <c r="L158" i="42"/>
  <c r="P158" i="42" s="1"/>
  <c r="P157" i="42"/>
  <c r="N157" i="42"/>
  <c r="L157" i="42"/>
  <c r="M157" i="42" s="1"/>
  <c r="N156" i="42"/>
  <c r="L156" i="42"/>
  <c r="N155" i="42"/>
  <c r="L155" i="42"/>
  <c r="P155" i="42" s="1"/>
  <c r="N154" i="42"/>
  <c r="L154" i="42"/>
  <c r="N153" i="42"/>
  <c r="L153" i="42"/>
  <c r="M153" i="42" s="1"/>
  <c r="N152" i="42"/>
  <c r="L152" i="42"/>
  <c r="F151" i="42"/>
  <c r="P156" i="42" l="1"/>
  <c r="M156" i="42"/>
  <c r="P164" i="42"/>
  <c r="M164" i="42"/>
  <c r="P153" i="42"/>
  <c r="P188" i="42"/>
  <c r="P173" i="42"/>
  <c r="P154" i="42"/>
  <c r="P160" i="42"/>
  <c r="P166" i="42"/>
  <c r="P195" i="42"/>
  <c r="P176" i="42"/>
  <c r="P183" i="42"/>
  <c r="P191" i="42"/>
  <c r="L197" i="42"/>
  <c r="M197" i="42" s="1"/>
  <c r="P172" i="42"/>
  <c r="P152" i="42"/>
  <c r="P196" i="42"/>
  <c r="P174" i="42"/>
  <c r="P177" i="42"/>
  <c r="V610" i="45"/>
  <c r="S610" i="45"/>
  <c r="R610" i="45"/>
  <c r="Q610" i="45"/>
  <c r="P610" i="45"/>
  <c r="O610" i="45"/>
  <c r="N610" i="45"/>
  <c r="M610" i="45"/>
  <c r="L610" i="45"/>
  <c r="K610" i="45"/>
  <c r="J610" i="45"/>
  <c r="I610" i="45"/>
  <c r="V609" i="45"/>
  <c r="T609" i="45"/>
  <c r="V608" i="45"/>
  <c r="T608" i="45"/>
  <c r="V607" i="45"/>
  <c r="T607" i="45"/>
  <c r="U607" i="45" s="1"/>
  <c r="V606" i="45"/>
  <c r="T606" i="45"/>
  <c r="V605" i="45"/>
  <c r="T605" i="45"/>
  <c r="V604" i="45"/>
  <c r="T604" i="45"/>
  <c r="U604" i="45" s="1"/>
  <c r="V603" i="45"/>
  <c r="T603" i="45"/>
  <c r="V602" i="45"/>
  <c r="T602" i="45"/>
  <c r="V601" i="45"/>
  <c r="T601" i="45"/>
  <c r="U601" i="45" s="1"/>
  <c r="X600" i="45"/>
  <c r="V599" i="45"/>
  <c r="T599" i="45"/>
  <c r="U599" i="45" s="1"/>
  <c r="V598" i="45"/>
  <c r="T598" i="45"/>
  <c r="U598" i="45" s="1"/>
  <c r="V597" i="45"/>
  <c r="T597" i="45"/>
  <c r="U597" i="45" s="1"/>
  <c r="V596" i="45"/>
  <c r="T596" i="45"/>
  <c r="U596" i="45" s="1"/>
  <c r="V595" i="45"/>
  <c r="T595" i="45"/>
  <c r="V594" i="45"/>
  <c r="T594" i="45"/>
  <c r="U594" i="45" s="1"/>
  <c r="V593" i="45"/>
  <c r="T593" i="45"/>
  <c r="U593" i="45" s="1"/>
  <c r="V592" i="45"/>
  <c r="T592" i="45"/>
  <c r="V591" i="45"/>
  <c r="T591" i="45"/>
  <c r="V590" i="45"/>
  <c r="T590" i="45"/>
  <c r="U590" i="45" s="1"/>
  <c r="V589" i="45"/>
  <c r="T589" i="45"/>
  <c r="V588" i="45"/>
  <c r="T588" i="45"/>
  <c r="U588" i="45" s="1"/>
  <c r="V587" i="45"/>
  <c r="T587" i="45"/>
  <c r="U587" i="45" s="1"/>
  <c r="V586" i="45"/>
  <c r="T586" i="45"/>
  <c r="V585" i="45"/>
  <c r="T585" i="45"/>
  <c r="V584" i="45"/>
  <c r="T584" i="45"/>
  <c r="U584" i="45" s="1"/>
  <c r="V583" i="45"/>
  <c r="T583" i="45"/>
  <c r="V582" i="45"/>
  <c r="T582" i="45"/>
  <c r="U582" i="45" s="1"/>
  <c r="V581" i="45"/>
  <c r="T581" i="45"/>
  <c r="U581" i="45" s="1"/>
  <c r="V580" i="45"/>
  <c r="T580" i="45"/>
  <c r="U580" i="45" s="1"/>
  <c r="V579" i="45"/>
  <c r="T579" i="45"/>
  <c r="U579" i="45" s="1"/>
  <c r="V578" i="45"/>
  <c r="T578" i="45"/>
  <c r="U578" i="45" s="1"/>
  <c r="V577" i="45"/>
  <c r="T577" i="45"/>
  <c r="V576" i="45"/>
  <c r="T576" i="45"/>
  <c r="U576" i="45" s="1"/>
  <c r="V575" i="45"/>
  <c r="T575" i="45"/>
  <c r="U575" i="45" s="1"/>
  <c r="V574" i="45"/>
  <c r="T574" i="45"/>
  <c r="V573" i="45"/>
  <c r="T573" i="45"/>
  <c r="T572" i="45"/>
  <c r="U572" i="45" s="1"/>
  <c r="V571" i="45"/>
  <c r="H610" i="45"/>
  <c r="F570" i="45"/>
  <c r="X574" i="45" l="1"/>
  <c r="U574" i="45"/>
  <c r="X586" i="45"/>
  <c r="U586" i="45"/>
  <c r="X597" i="45"/>
  <c r="X602" i="45"/>
  <c r="U602" i="45"/>
  <c r="X606" i="45"/>
  <c r="U606" i="45"/>
  <c r="X608" i="45"/>
  <c r="U608" i="45"/>
  <c r="X592" i="45"/>
  <c r="U592" i="45"/>
  <c r="X573" i="45"/>
  <c r="U573" i="45"/>
  <c r="X577" i="45"/>
  <c r="U577" i="45"/>
  <c r="X585" i="45"/>
  <c r="U585" i="45"/>
  <c r="X603" i="45"/>
  <c r="U603" i="45"/>
  <c r="X605" i="45"/>
  <c r="U605" i="45"/>
  <c r="X609" i="45"/>
  <c r="U609" i="45"/>
  <c r="X591" i="45"/>
  <c r="U591" i="45"/>
  <c r="X589" i="45"/>
  <c r="U589" i="45"/>
  <c r="X595" i="45"/>
  <c r="U595" i="45"/>
  <c r="X583" i="45"/>
  <c r="U583" i="45"/>
  <c r="X593" i="45"/>
  <c r="X584" i="45"/>
  <c r="X579" i="45"/>
  <c r="X575" i="45"/>
  <c r="X596" i="45"/>
  <c r="T610" i="45"/>
  <c r="U610" i="45" s="1"/>
  <c r="X587" i="45"/>
  <c r="X601" i="45"/>
  <c r="X590" i="45"/>
  <c r="X604" i="45"/>
  <c r="X581" i="45"/>
  <c r="X599" i="45"/>
  <c r="X578" i="45"/>
  <c r="X576" i="45"/>
  <c r="X582" i="45"/>
  <c r="X588" i="45"/>
  <c r="X594" i="45"/>
  <c r="X607" i="45"/>
  <c r="T571" i="45"/>
  <c r="U571" i="45" s="1"/>
  <c r="X580" i="45"/>
  <c r="X598" i="45"/>
  <c r="T364" i="38"/>
  <c r="X364" i="38" s="1"/>
  <c r="T363" i="38"/>
  <c r="X363" i="38" s="1"/>
  <c r="T362" i="38"/>
  <c r="T361" i="38"/>
  <c r="X361" i="38" s="1"/>
  <c r="T360" i="38"/>
  <c r="T359" i="38"/>
  <c r="X359" i="38" s="1"/>
  <c r="T358" i="38"/>
  <c r="T357" i="38"/>
  <c r="X357" i="38" s="1"/>
  <c r="T356" i="38"/>
  <c r="X356" i="38" s="1"/>
  <c r="T355" i="38"/>
  <c r="T353" i="38"/>
  <c r="U353" i="38" s="1"/>
  <c r="T352" i="38"/>
  <c r="X352" i="38" s="1"/>
  <c r="T351" i="38"/>
  <c r="X351" i="38" s="1"/>
  <c r="T350" i="38"/>
  <c r="T349" i="38"/>
  <c r="T348" i="38"/>
  <c r="T347" i="38"/>
  <c r="X347" i="38" s="1"/>
  <c r="T346" i="38"/>
  <c r="T345" i="38"/>
  <c r="X345" i="38" s="1"/>
  <c r="T344" i="38"/>
  <c r="U344" i="38" s="1"/>
  <c r="T343" i="38"/>
  <c r="U343" i="38" s="1"/>
  <c r="T342" i="38"/>
  <c r="T341" i="38"/>
  <c r="X341" i="38" s="1"/>
  <c r="T340" i="38"/>
  <c r="T339" i="38"/>
  <c r="U339" i="38" s="1"/>
  <c r="T338" i="38"/>
  <c r="T337" i="38"/>
  <c r="X337" i="38" s="1"/>
  <c r="T336" i="38"/>
  <c r="T335" i="38"/>
  <c r="U335" i="38" s="1"/>
  <c r="T334" i="38"/>
  <c r="T333" i="38"/>
  <c r="U333" i="38" s="1"/>
  <c r="T332" i="38"/>
  <c r="T331" i="38"/>
  <c r="T330" i="38"/>
  <c r="X330" i="38" s="1"/>
  <c r="T329" i="38"/>
  <c r="U329" i="38" s="1"/>
  <c r="T328" i="38"/>
  <c r="X328" i="38" s="1"/>
  <c r="T327" i="38"/>
  <c r="U327" i="38" s="1"/>
  <c r="T326" i="38"/>
  <c r="T325" i="38"/>
  <c r="T324" i="38"/>
  <c r="U324" i="38" s="1"/>
  <c r="V365" i="38"/>
  <c r="S365" i="38"/>
  <c r="R365" i="38"/>
  <c r="Q365" i="38"/>
  <c r="P365" i="38"/>
  <c r="O365" i="38"/>
  <c r="N365" i="38"/>
  <c r="M365" i="38"/>
  <c r="L365" i="38"/>
  <c r="K365" i="38"/>
  <c r="J365" i="38"/>
  <c r="I365" i="38"/>
  <c r="H365" i="38"/>
  <c r="V364" i="38"/>
  <c r="V363" i="38"/>
  <c r="V362" i="38"/>
  <c r="X362" i="38"/>
  <c r="V361" i="38"/>
  <c r="X360" i="38"/>
  <c r="V360" i="38"/>
  <c r="V359" i="38"/>
  <c r="V358" i="38"/>
  <c r="V357" i="38"/>
  <c r="V356" i="38"/>
  <c r="V355" i="38"/>
  <c r="X354" i="38"/>
  <c r="V353" i="38"/>
  <c r="V352" i="38"/>
  <c r="V351" i="38"/>
  <c r="X350" i="38"/>
  <c r="V350" i="38"/>
  <c r="V349" i="38"/>
  <c r="V348" i="38"/>
  <c r="X348" i="38"/>
  <c r="V347" i="38"/>
  <c r="V346" i="38"/>
  <c r="V345" i="38"/>
  <c r="V344" i="38"/>
  <c r="V343" i="38"/>
  <c r="V342" i="38"/>
  <c r="X342" i="38"/>
  <c r="V341" i="38"/>
  <c r="V340" i="38"/>
  <c r="V338" i="38"/>
  <c r="V337" i="38"/>
  <c r="X336" i="38"/>
  <c r="V336" i="38"/>
  <c r="V335" i="38"/>
  <c r="V334" i="38"/>
  <c r="V333" i="38"/>
  <c r="V332" i="38"/>
  <c r="V331" i="38"/>
  <c r="X331" i="38"/>
  <c r="V330" i="38"/>
  <c r="V329" i="38"/>
  <c r="V328" i="38"/>
  <c r="V327" i="38"/>
  <c r="V326" i="38"/>
  <c r="V324" i="38"/>
  <c r="F323" i="38"/>
  <c r="X344" i="38" l="1"/>
  <c r="X326" i="38"/>
  <c r="U326" i="38"/>
  <c r="X334" i="38"/>
  <c r="U334" i="38"/>
  <c r="X571" i="45"/>
  <c r="X355" i="38"/>
  <c r="T365" i="38"/>
  <c r="U365" i="38" s="1"/>
  <c r="X333" i="38"/>
  <c r="X353" i="38"/>
  <c r="X358" i="38"/>
  <c r="X327" i="38"/>
  <c r="X324" i="38"/>
  <c r="X329" i="38"/>
  <c r="X332" i="38"/>
  <c r="X335" i="38"/>
  <c r="X338" i="38"/>
  <c r="X340" i="38"/>
  <c r="X343" i="38"/>
  <c r="X346" i="38"/>
  <c r="X349" i="38"/>
  <c r="V319" i="38"/>
  <c r="S319" i="38"/>
  <c r="R319" i="38"/>
  <c r="Q319" i="38"/>
  <c r="P319" i="38"/>
  <c r="O319" i="38"/>
  <c r="N319" i="38"/>
  <c r="M319" i="38"/>
  <c r="L319" i="38"/>
  <c r="K319" i="38"/>
  <c r="J319" i="38"/>
  <c r="I319" i="38"/>
  <c r="H319" i="38"/>
  <c r="V318" i="38"/>
  <c r="T318" i="38"/>
  <c r="V317" i="38"/>
  <c r="T317" i="38"/>
  <c r="X317" i="38" s="1"/>
  <c r="V316" i="38"/>
  <c r="T316" i="38"/>
  <c r="X316" i="38" s="1"/>
  <c r="V315" i="38"/>
  <c r="T315" i="38"/>
  <c r="X314" i="38"/>
  <c r="V314" i="38"/>
  <c r="T314" i="38"/>
  <c r="V313" i="38"/>
  <c r="T313" i="38"/>
  <c r="X313" i="38" s="1"/>
  <c r="X312" i="38"/>
  <c r="V312" i="38"/>
  <c r="T312" i="38"/>
  <c r="V311" i="38"/>
  <c r="T311" i="38"/>
  <c r="X311" i="38" s="1"/>
  <c r="V310" i="38"/>
  <c r="T310" i="38"/>
  <c r="X310" i="38" s="1"/>
  <c r="V309" i="38"/>
  <c r="T309" i="38"/>
  <c r="X308" i="38"/>
  <c r="V307" i="38"/>
  <c r="T307" i="38"/>
  <c r="V306" i="38"/>
  <c r="T306" i="38"/>
  <c r="V305" i="38"/>
  <c r="T305" i="38"/>
  <c r="V304" i="38"/>
  <c r="T304" i="38"/>
  <c r="V303" i="38"/>
  <c r="T303" i="38"/>
  <c r="V302" i="38"/>
  <c r="T302" i="38"/>
  <c r="V301" i="38"/>
  <c r="T301" i="38"/>
  <c r="V300" i="38"/>
  <c r="T300" i="38"/>
  <c r="V299" i="38"/>
  <c r="T299" i="38"/>
  <c r="V298" i="38"/>
  <c r="T298" i="38"/>
  <c r="V297" i="38"/>
  <c r="T297" i="38"/>
  <c r="V296" i="38"/>
  <c r="T296" i="38"/>
  <c r="V295" i="38"/>
  <c r="T295" i="38"/>
  <c r="V294" i="38"/>
  <c r="T294" i="38"/>
  <c r="T293" i="38"/>
  <c r="V292" i="38"/>
  <c r="T292" i="38"/>
  <c r="V291" i="38"/>
  <c r="T291" i="38"/>
  <c r="V290" i="38"/>
  <c r="T290" i="38"/>
  <c r="V289" i="38"/>
  <c r="T289" i="38"/>
  <c r="V288" i="38"/>
  <c r="T288" i="38"/>
  <c r="V287" i="38"/>
  <c r="T287" i="38"/>
  <c r="V286" i="38"/>
  <c r="T286" i="38"/>
  <c r="V285" i="38"/>
  <c r="T285" i="38"/>
  <c r="V284" i="38"/>
  <c r="T284" i="38"/>
  <c r="V283" i="38"/>
  <c r="T283" i="38"/>
  <c r="V282" i="38"/>
  <c r="T282" i="38"/>
  <c r="V281" i="38"/>
  <c r="T281" i="38"/>
  <c r="V280" i="38"/>
  <c r="T280" i="38"/>
  <c r="T279" i="38"/>
  <c r="V278" i="38"/>
  <c r="T278" i="38"/>
  <c r="X278" i="38" s="1"/>
  <c r="F277" i="38"/>
  <c r="R6" i="37" l="1"/>
  <c r="R12" i="37"/>
  <c r="R18" i="37"/>
  <c r="R24" i="37"/>
  <c r="R5" i="37"/>
  <c r="R7" i="37"/>
  <c r="R13" i="37"/>
  <c r="R19" i="37"/>
  <c r="R25" i="37"/>
  <c r="R8" i="37"/>
  <c r="R14" i="37"/>
  <c r="R20" i="37"/>
  <c r="R26" i="37"/>
  <c r="R9" i="37"/>
  <c r="R15" i="37"/>
  <c r="R21" i="37"/>
  <c r="R27" i="37"/>
  <c r="R10" i="37"/>
  <c r="R16" i="37"/>
  <c r="R22" i="37"/>
  <c r="R28" i="37"/>
  <c r="R11" i="37"/>
  <c r="R17" i="37"/>
  <c r="R23" i="37"/>
  <c r="R29" i="37"/>
  <c r="X288" i="38"/>
  <c r="X292" i="38"/>
  <c r="X306" i="38"/>
  <c r="X289" i="38"/>
  <c r="X291" i="38"/>
  <c r="X295" i="38"/>
  <c r="X299" i="38"/>
  <c r="X303" i="38"/>
  <c r="X296" i="38"/>
  <c r="X298" i="38"/>
  <c r="X287" i="38"/>
  <c r="X284" i="38"/>
  <c r="X290" i="38"/>
  <c r="X301" i="38"/>
  <c r="X309" i="38"/>
  <c r="X318" i="38"/>
  <c r="X304" i="38"/>
  <c r="T319" i="38"/>
  <c r="X307" i="38"/>
  <c r="X315" i="38"/>
  <c r="X281" i="38"/>
  <c r="X280" i="38"/>
  <c r="X283" i="38"/>
  <c r="X286" i="38"/>
  <c r="X294" i="38"/>
  <c r="X297" i="38"/>
  <c r="X300" i="38"/>
  <c r="X282" i="38"/>
  <c r="X285" i="38"/>
  <c r="X302" i="38"/>
  <c r="X305" i="38"/>
  <c r="I348" i="44"/>
  <c r="I382" i="44"/>
  <c r="W381" i="44" l="1"/>
  <c r="W380" i="44"/>
  <c r="W379" i="44"/>
  <c r="W378" i="44"/>
  <c r="W377" i="44"/>
  <c r="W376" i="44"/>
  <c r="W375" i="44"/>
  <c r="W374" i="44"/>
  <c r="W373" i="44"/>
  <c r="W372" i="44"/>
  <c r="W371" i="44"/>
  <c r="W370" i="44"/>
  <c r="W369" i="44"/>
  <c r="W367" i="44"/>
  <c r="W366" i="44"/>
  <c r="W365" i="44"/>
  <c r="W363" i="44"/>
  <c r="W362" i="44"/>
  <c r="W360" i="44"/>
  <c r="W359" i="44"/>
  <c r="W358" i="44"/>
  <c r="W357" i="44"/>
  <c r="W356" i="44"/>
  <c r="W355" i="44"/>
  <c r="W354" i="44"/>
  <c r="W353" i="44"/>
  <c r="W352" i="44"/>
  <c r="W351" i="44"/>
  <c r="W350" i="44"/>
  <c r="W349" i="44"/>
  <c r="W348" i="44"/>
  <c r="X382" i="44" l="1"/>
  <c r="U382" i="44"/>
  <c r="T382" i="44"/>
  <c r="S382" i="44"/>
  <c r="R382" i="44"/>
  <c r="Q382" i="44"/>
  <c r="P382" i="44"/>
  <c r="O382" i="44"/>
  <c r="N382" i="44"/>
  <c r="M382" i="44"/>
  <c r="L382" i="44"/>
  <c r="K382" i="44"/>
  <c r="J382" i="44"/>
  <c r="H382" i="44"/>
  <c r="X381" i="44"/>
  <c r="V381" i="44"/>
  <c r="X380" i="44"/>
  <c r="V380" i="44"/>
  <c r="Z380" i="44" s="1"/>
  <c r="Z379" i="44"/>
  <c r="X379" i="44"/>
  <c r="V379" i="44"/>
  <c r="X378" i="44"/>
  <c r="V378" i="44"/>
  <c r="X377" i="44"/>
  <c r="V377" i="44"/>
  <c r="Z377" i="44" s="1"/>
  <c r="X376" i="44"/>
  <c r="V376" i="44"/>
  <c r="X375" i="44"/>
  <c r="V375" i="44"/>
  <c r="X374" i="44"/>
  <c r="V374" i="44"/>
  <c r="Z374" i="44" s="1"/>
  <c r="X373" i="44"/>
  <c r="V373" i="44"/>
  <c r="X372" i="44"/>
  <c r="V372" i="44"/>
  <c r="X371" i="44"/>
  <c r="V371" i="44"/>
  <c r="Z371" i="44" s="1"/>
  <c r="Z370" i="44"/>
  <c r="X370" i="44"/>
  <c r="V370" i="44"/>
  <c r="X369" i="44"/>
  <c r="V369" i="44"/>
  <c r="Z368" i="44"/>
  <c r="X367" i="44"/>
  <c r="V367" i="44"/>
  <c r="X366" i="44"/>
  <c r="V366" i="44"/>
  <c r="Z365" i="44"/>
  <c r="X365" i="44"/>
  <c r="V365" i="44"/>
  <c r="X364" i="44"/>
  <c r="V364" i="44"/>
  <c r="W364" i="44" s="1"/>
  <c r="X363" i="44"/>
  <c r="V363" i="44"/>
  <c r="X362" i="44"/>
  <c r="V362" i="44"/>
  <c r="Z362" i="44" s="1"/>
  <c r="X361" i="44"/>
  <c r="V361" i="44"/>
  <c r="W361" i="44" s="1"/>
  <c r="X360" i="44"/>
  <c r="V360" i="44"/>
  <c r="X359" i="44"/>
  <c r="V359" i="44"/>
  <c r="Z359" i="44" s="1"/>
  <c r="X358" i="44"/>
  <c r="V358" i="44"/>
  <c r="X357" i="44"/>
  <c r="V357" i="44"/>
  <c r="X356" i="44"/>
  <c r="V356" i="44"/>
  <c r="Z356" i="44" s="1"/>
  <c r="X355" i="44"/>
  <c r="V355" i="44"/>
  <c r="X354" i="44"/>
  <c r="V354" i="44"/>
  <c r="Z353" i="44"/>
  <c r="X353" i="44"/>
  <c r="V353" i="44"/>
  <c r="X352" i="44"/>
  <c r="V352" i="44"/>
  <c r="X351" i="44"/>
  <c r="V351" i="44"/>
  <c r="X350" i="44"/>
  <c r="V350" i="44"/>
  <c r="Z350" i="44" s="1"/>
  <c r="X349" i="44"/>
  <c r="V349" i="44"/>
  <c r="X348" i="44"/>
  <c r="V348" i="44"/>
  <c r="F347" i="44"/>
  <c r="Z357" i="44" l="1"/>
  <c r="Z363" i="44"/>
  <c r="Z373" i="44"/>
  <c r="V382" i="44"/>
  <c r="W382" i="44" s="1"/>
  <c r="Z348" i="44"/>
  <c r="Z354" i="44"/>
  <c r="Z360" i="44"/>
  <c r="Z366" i="44"/>
  <c r="Z376" i="44"/>
  <c r="Z351" i="44"/>
  <c r="Z369" i="44"/>
  <c r="Z372" i="44"/>
  <c r="Z375" i="44"/>
  <c r="Z378" i="44"/>
  <c r="Z381" i="44"/>
  <c r="Z349" i="44"/>
  <c r="Z352" i="44"/>
  <c r="Z355" i="44"/>
  <c r="Z358" i="44"/>
  <c r="Z361" i="44"/>
  <c r="Z364" i="44"/>
  <c r="Z367" i="44"/>
  <c r="H527" i="45"/>
  <c r="H566" i="45" s="1"/>
  <c r="V566" i="45"/>
  <c r="S566" i="45"/>
  <c r="R566" i="45"/>
  <c r="Q566" i="45"/>
  <c r="P566" i="45"/>
  <c r="O566" i="45"/>
  <c r="N566" i="45"/>
  <c r="M566" i="45"/>
  <c r="L566" i="45"/>
  <c r="K566" i="45"/>
  <c r="J566" i="45"/>
  <c r="I566" i="45"/>
  <c r="V565" i="45"/>
  <c r="T565" i="45"/>
  <c r="U565" i="45" s="1"/>
  <c r="V564" i="45"/>
  <c r="T564" i="45"/>
  <c r="V563" i="45"/>
  <c r="T563" i="45"/>
  <c r="U563" i="45" s="1"/>
  <c r="V562" i="45"/>
  <c r="T562" i="45"/>
  <c r="U562" i="45" s="1"/>
  <c r="V561" i="45"/>
  <c r="T561" i="45"/>
  <c r="V560" i="45"/>
  <c r="T560" i="45"/>
  <c r="U560" i="45" s="1"/>
  <c r="V559" i="45"/>
  <c r="T559" i="45"/>
  <c r="V558" i="45"/>
  <c r="T558" i="45"/>
  <c r="U558" i="45" s="1"/>
  <c r="V557" i="45"/>
  <c r="T557" i="45"/>
  <c r="U557" i="45" s="1"/>
  <c r="X556" i="45"/>
  <c r="V555" i="45"/>
  <c r="T555" i="45"/>
  <c r="U555" i="45" s="1"/>
  <c r="V554" i="45"/>
  <c r="T554" i="45"/>
  <c r="U554" i="45" s="1"/>
  <c r="V553" i="45"/>
  <c r="T553" i="45"/>
  <c r="V552" i="45"/>
  <c r="T552" i="45"/>
  <c r="V551" i="45"/>
  <c r="T551" i="45"/>
  <c r="U551" i="45" s="1"/>
  <c r="V550" i="45"/>
  <c r="T550" i="45"/>
  <c r="U550" i="45" s="1"/>
  <c r="V549" i="45"/>
  <c r="T549" i="45"/>
  <c r="U549" i="45" s="1"/>
  <c r="V548" i="45"/>
  <c r="T548" i="45"/>
  <c r="U548" i="45" s="1"/>
  <c r="V547" i="45"/>
  <c r="T547" i="45"/>
  <c r="U547" i="45" s="1"/>
  <c r="V546" i="45"/>
  <c r="T546" i="45"/>
  <c r="V545" i="45"/>
  <c r="T545" i="45"/>
  <c r="U545" i="45" s="1"/>
  <c r="V544" i="45"/>
  <c r="T544" i="45"/>
  <c r="U544" i="45" s="1"/>
  <c r="V543" i="45"/>
  <c r="T543" i="45"/>
  <c r="V542" i="45"/>
  <c r="T542" i="45"/>
  <c r="U542" i="45" s="1"/>
  <c r="V541" i="45"/>
  <c r="T541" i="45"/>
  <c r="U541" i="45" s="1"/>
  <c r="V540" i="45"/>
  <c r="T540" i="45"/>
  <c r="U540" i="45" s="1"/>
  <c r="V539" i="45"/>
  <c r="T539" i="45"/>
  <c r="U539" i="45" s="1"/>
  <c r="V538" i="45"/>
  <c r="T538" i="45"/>
  <c r="U538" i="45" s="1"/>
  <c r="V537" i="45"/>
  <c r="T537" i="45"/>
  <c r="U537" i="45" s="1"/>
  <c r="V536" i="45"/>
  <c r="T536" i="45"/>
  <c r="U536" i="45" s="1"/>
  <c r="V535" i="45"/>
  <c r="T535" i="45"/>
  <c r="U535" i="45" s="1"/>
  <c r="V534" i="45"/>
  <c r="T534" i="45"/>
  <c r="U534" i="45" s="1"/>
  <c r="V533" i="45"/>
  <c r="T533" i="45"/>
  <c r="V532" i="45"/>
  <c r="T532" i="45"/>
  <c r="U532" i="45" s="1"/>
  <c r="V531" i="45"/>
  <c r="T531" i="45"/>
  <c r="U531" i="45" s="1"/>
  <c r="V530" i="45"/>
  <c r="T530" i="45"/>
  <c r="U530" i="45" s="1"/>
  <c r="V529" i="45"/>
  <c r="T529" i="45"/>
  <c r="T528" i="45"/>
  <c r="U528" i="45" s="1"/>
  <c r="V527" i="45"/>
  <c r="T527" i="45"/>
  <c r="U527" i="45" s="1"/>
  <c r="F526" i="45"/>
  <c r="X543" i="45" l="1"/>
  <c r="U543" i="45"/>
  <c r="X551" i="45"/>
  <c r="X546" i="45"/>
  <c r="U546" i="45"/>
  <c r="X534" i="45"/>
  <c r="X552" i="45"/>
  <c r="U552" i="45"/>
  <c r="X561" i="45"/>
  <c r="U561" i="45"/>
  <c r="X564" i="45"/>
  <c r="U564" i="45"/>
  <c r="X529" i="45"/>
  <c r="U529" i="45"/>
  <c r="X558" i="45"/>
  <c r="X533" i="45"/>
  <c r="U533" i="45"/>
  <c r="X553" i="45"/>
  <c r="U553" i="45"/>
  <c r="X559" i="45"/>
  <c r="U559" i="45"/>
  <c r="X542" i="45"/>
  <c r="X565" i="45"/>
  <c r="X540" i="45"/>
  <c r="X549" i="45"/>
  <c r="X536" i="45"/>
  <c r="X530" i="45"/>
  <c r="T566" i="45"/>
  <c r="U566" i="45" s="1"/>
  <c r="X531" i="45"/>
  <c r="X539" i="45"/>
  <c r="X548" i="45"/>
  <c r="X562" i="45"/>
  <c r="X554" i="45"/>
  <c r="X545" i="45"/>
  <c r="X537" i="45"/>
  <c r="X527" i="45"/>
  <c r="X532" i="45"/>
  <c r="X535" i="45"/>
  <c r="X538" i="45"/>
  <c r="X541" i="45"/>
  <c r="X544" i="45"/>
  <c r="X547" i="45"/>
  <c r="X550" i="45"/>
  <c r="X557" i="45"/>
  <c r="X560" i="45"/>
  <c r="X563" i="45"/>
  <c r="X555" i="45"/>
  <c r="V522" i="45"/>
  <c r="S522" i="45"/>
  <c r="R522" i="45"/>
  <c r="Q522" i="45"/>
  <c r="P522" i="45"/>
  <c r="O522" i="45"/>
  <c r="N522" i="45"/>
  <c r="M522" i="45"/>
  <c r="L522" i="45"/>
  <c r="K522" i="45"/>
  <c r="J522" i="45"/>
  <c r="I522" i="45"/>
  <c r="H522" i="45"/>
  <c r="V521" i="45"/>
  <c r="T521" i="45"/>
  <c r="V520" i="45"/>
  <c r="T520" i="45"/>
  <c r="U520" i="45" s="1"/>
  <c r="V519" i="45"/>
  <c r="T519" i="45"/>
  <c r="U519" i="45" s="1"/>
  <c r="V518" i="45"/>
  <c r="T518" i="45"/>
  <c r="V517" i="45"/>
  <c r="T517" i="45"/>
  <c r="U517" i="45" s="1"/>
  <c r="V516" i="45"/>
  <c r="T516" i="45"/>
  <c r="U516" i="45" s="1"/>
  <c r="V515" i="45"/>
  <c r="T515" i="45"/>
  <c r="X514" i="45"/>
  <c r="V514" i="45"/>
  <c r="T514" i="45"/>
  <c r="U514" i="45" s="1"/>
  <c r="V513" i="45"/>
  <c r="T513" i="45"/>
  <c r="U513" i="45" s="1"/>
  <c r="X512" i="45"/>
  <c r="V511" i="45"/>
  <c r="T511" i="45"/>
  <c r="U511" i="45" s="1"/>
  <c r="V510" i="45"/>
  <c r="T510" i="45"/>
  <c r="U510" i="45" s="1"/>
  <c r="V509" i="45"/>
  <c r="T509" i="45"/>
  <c r="V508" i="45"/>
  <c r="T508" i="45"/>
  <c r="V507" i="45"/>
  <c r="T507" i="45"/>
  <c r="U507" i="45" s="1"/>
  <c r="V506" i="45"/>
  <c r="T506" i="45"/>
  <c r="U506" i="45" s="1"/>
  <c r="V505" i="45"/>
  <c r="T505" i="45"/>
  <c r="V504" i="45"/>
  <c r="T504" i="45"/>
  <c r="U504" i="45" s="1"/>
  <c r="V503" i="45"/>
  <c r="T503" i="45"/>
  <c r="U503" i="45" s="1"/>
  <c r="V502" i="45"/>
  <c r="T502" i="45"/>
  <c r="V501" i="45"/>
  <c r="T501" i="45"/>
  <c r="U501" i="45" s="1"/>
  <c r="V500" i="45"/>
  <c r="T500" i="45"/>
  <c r="U500" i="45" s="1"/>
  <c r="V499" i="45"/>
  <c r="T499" i="45"/>
  <c r="V498" i="45"/>
  <c r="T498" i="45"/>
  <c r="U498" i="45" s="1"/>
  <c r="V497" i="45"/>
  <c r="T497" i="45"/>
  <c r="U497" i="45" s="1"/>
  <c r="V496" i="45"/>
  <c r="T496" i="45"/>
  <c r="V495" i="45"/>
  <c r="T495" i="45"/>
  <c r="U495" i="45" s="1"/>
  <c r="V494" i="45"/>
  <c r="T494" i="45"/>
  <c r="U494" i="45" s="1"/>
  <c r="V493" i="45"/>
  <c r="T493" i="45"/>
  <c r="X492" i="45"/>
  <c r="V492" i="45"/>
  <c r="T492" i="45"/>
  <c r="U492" i="45" s="1"/>
  <c r="V491" i="45"/>
  <c r="T491" i="45"/>
  <c r="U491" i="45" s="1"/>
  <c r="V490" i="45"/>
  <c r="T490" i="45"/>
  <c r="V489" i="45"/>
  <c r="T489" i="45"/>
  <c r="U489" i="45" s="1"/>
  <c r="V488" i="45"/>
  <c r="T488" i="45"/>
  <c r="U488" i="45" s="1"/>
  <c r="V487" i="45"/>
  <c r="T487" i="45"/>
  <c r="V486" i="45"/>
  <c r="T486" i="45"/>
  <c r="U486" i="45" s="1"/>
  <c r="V485" i="45"/>
  <c r="T485" i="45"/>
  <c r="U485" i="45" s="1"/>
  <c r="T484" i="45"/>
  <c r="U484" i="45" s="1"/>
  <c r="V483" i="45"/>
  <c r="T483" i="45"/>
  <c r="U483" i="45" s="1"/>
  <c r="F482" i="45"/>
  <c r="X489" i="45" l="1"/>
  <c r="X509" i="45"/>
  <c r="U509" i="45"/>
  <c r="X515" i="45"/>
  <c r="U515" i="45"/>
  <c r="X517" i="45"/>
  <c r="X487" i="45"/>
  <c r="U487" i="45"/>
  <c r="X499" i="45"/>
  <c r="U499" i="45"/>
  <c r="X502" i="45"/>
  <c r="U502" i="45"/>
  <c r="X504" i="45"/>
  <c r="X518" i="45"/>
  <c r="U518" i="45"/>
  <c r="X520" i="45"/>
  <c r="X496" i="45"/>
  <c r="U496" i="45"/>
  <c r="X505" i="45"/>
  <c r="U505" i="45"/>
  <c r="X507" i="45"/>
  <c r="X521" i="45"/>
  <c r="U521" i="45"/>
  <c r="X490" i="45"/>
  <c r="U490" i="45"/>
  <c r="X498" i="45"/>
  <c r="X508" i="45"/>
  <c r="U508" i="45"/>
  <c r="X510" i="45"/>
  <c r="X495" i="45"/>
  <c r="X501" i="45"/>
  <c r="X486" i="45"/>
  <c r="X493" i="45"/>
  <c r="U493" i="45"/>
  <c r="T522" i="45"/>
  <c r="U522" i="45" s="1"/>
  <c r="X483" i="45"/>
  <c r="X485" i="45"/>
  <c r="X488" i="45"/>
  <c r="X491" i="45"/>
  <c r="X494" i="45"/>
  <c r="X497" i="45"/>
  <c r="X500" i="45"/>
  <c r="X503" i="45"/>
  <c r="X506" i="45"/>
  <c r="X513" i="45"/>
  <c r="X516" i="45"/>
  <c r="X519" i="45"/>
  <c r="X511" i="45"/>
  <c r="R6" i="50"/>
  <c r="R7" i="50"/>
  <c r="R8" i="50"/>
  <c r="R10" i="50"/>
  <c r="R9" i="50"/>
  <c r="R11" i="50"/>
  <c r="R13" i="50"/>
  <c r="R15" i="50"/>
  <c r="R12" i="50"/>
  <c r="R14" i="50"/>
  <c r="R16" i="50"/>
  <c r="R17" i="50"/>
  <c r="R18" i="50"/>
  <c r="R19" i="50"/>
  <c r="R20" i="50"/>
  <c r="R21" i="50"/>
  <c r="R22" i="50"/>
  <c r="R23" i="50"/>
  <c r="R24" i="50"/>
  <c r="R25" i="50"/>
  <c r="R26" i="50"/>
  <c r="R27" i="50"/>
  <c r="R28" i="50"/>
  <c r="R5" i="50"/>
  <c r="U176" i="47"/>
  <c r="U175" i="47"/>
  <c r="U174" i="47"/>
  <c r="U173" i="47"/>
  <c r="U172" i="47"/>
  <c r="U171" i="47"/>
  <c r="U170" i="47"/>
  <c r="U169" i="47"/>
  <c r="U167" i="47"/>
  <c r="U165" i="47"/>
  <c r="U164" i="47"/>
  <c r="U162" i="47"/>
  <c r="U161" i="47"/>
  <c r="U160" i="47"/>
  <c r="U159" i="47"/>
  <c r="U158" i="47"/>
  <c r="U157" i="47"/>
  <c r="U155" i="47"/>
  <c r="U154" i="47"/>
  <c r="U153" i="47"/>
  <c r="U151" i="47"/>
  <c r="U150" i="47"/>
  <c r="U149" i="47"/>
  <c r="U148" i="47"/>
  <c r="U145" i="47"/>
  <c r="U144" i="47"/>
  <c r="U143" i="47"/>
  <c r="U142" i="47"/>
  <c r="U141" i="47"/>
  <c r="U140" i="47"/>
  <c r="U138" i="47"/>
  <c r="W343" i="44"/>
  <c r="W342" i="44"/>
  <c r="W341" i="44"/>
  <c r="W340" i="44"/>
  <c r="W339" i="44"/>
  <c r="W338" i="44"/>
  <c r="W337" i="44"/>
  <c r="W336" i="44"/>
  <c r="W335" i="44"/>
  <c r="W334" i="44"/>
  <c r="W333" i="44"/>
  <c r="W332" i="44"/>
  <c r="W331" i="44"/>
  <c r="W329" i="44"/>
  <c r="W328" i="44"/>
  <c r="W327" i="44"/>
  <c r="W326" i="44"/>
  <c r="W325" i="44"/>
  <c r="W324" i="44"/>
  <c r="W323" i="44"/>
  <c r="W322" i="44"/>
  <c r="W320" i="44"/>
  <c r="W319" i="44"/>
  <c r="W318" i="44"/>
  <c r="W317" i="44"/>
  <c r="W316" i="44"/>
  <c r="W314" i="44"/>
  <c r="W313" i="44"/>
  <c r="W312" i="44"/>
  <c r="W311" i="44"/>
  <c r="W310" i="44"/>
  <c r="D29" i="61" l="1"/>
  <c r="U87" i="57"/>
  <c r="U86" i="57"/>
  <c r="U85" i="57"/>
  <c r="U84" i="57"/>
  <c r="U83" i="57"/>
  <c r="U82" i="57"/>
  <c r="U81" i="57"/>
  <c r="U80" i="57"/>
  <c r="U79" i="57"/>
  <c r="U78" i="57"/>
  <c r="U77" i="57"/>
  <c r="U75" i="57"/>
  <c r="U74" i="57"/>
  <c r="U73" i="57"/>
  <c r="U72" i="57"/>
  <c r="U71" i="57"/>
  <c r="U70" i="57"/>
  <c r="U69" i="57"/>
  <c r="U68" i="57"/>
  <c r="U67" i="57"/>
  <c r="U66" i="57"/>
  <c r="U65" i="57"/>
  <c r="U64" i="57"/>
  <c r="U63" i="57"/>
  <c r="U62" i="57"/>
  <c r="U61" i="57"/>
  <c r="U60" i="57"/>
  <c r="U59" i="57"/>
  <c r="U58" i="57"/>
  <c r="U57" i="57"/>
  <c r="U56" i="57"/>
  <c r="U55" i="57"/>
  <c r="U54" i="57"/>
  <c r="U53" i="57"/>
  <c r="U52" i="57"/>
  <c r="U51" i="57"/>
  <c r="U50" i="57"/>
  <c r="U49" i="57"/>
  <c r="U48" i="57"/>
  <c r="R6" i="59"/>
  <c r="R7" i="59"/>
  <c r="R8" i="59"/>
  <c r="R10" i="59"/>
  <c r="R12" i="59"/>
  <c r="R9" i="59"/>
  <c r="R11" i="59"/>
  <c r="R13" i="59"/>
  <c r="R14" i="59"/>
  <c r="R15" i="59"/>
  <c r="R17" i="59"/>
  <c r="R16" i="59"/>
  <c r="R18" i="59"/>
  <c r="R19" i="59"/>
  <c r="R20" i="59"/>
  <c r="R21" i="59"/>
  <c r="R22" i="59"/>
  <c r="R23" i="59"/>
  <c r="R24" i="59"/>
  <c r="R25" i="59"/>
  <c r="R26" i="59"/>
  <c r="R27" i="59"/>
  <c r="R28" i="59"/>
  <c r="R29" i="59"/>
  <c r="R30" i="59"/>
  <c r="D29" i="59"/>
  <c r="V80" i="53"/>
  <c r="V79" i="53"/>
  <c r="V78" i="53"/>
  <c r="V77" i="53"/>
  <c r="V76" i="53"/>
  <c r="V75" i="53"/>
  <c r="V74" i="53"/>
  <c r="V72" i="53"/>
  <c r="V70" i="53"/>
  <c r="V69" i="53"/>
  <c r="V68" i="53"/>
  <c r="V67" i="53"/>
  <c r="V66" i="53"/>
  <c r="V65" i="53"/>
  <c r="V64" i="53"/>
  <c r="V63" i="53"/>
  <c r="V61" i="53"/>
  <c r="V60" i="53"/>
  <c r="V59" i="53"/>
  <c r="V58" i="53"/>
  <c r="V57" i="53"/>
  <c r="V56" i="53"/>
  <c r="V53" i="53"/>
  <c r="V52" i="53"/>
  <c r="V51" i="53"/>
  <c r="V49" i="53"/>
  <c r="V46" i="53"/>
  <c r="U273" i="38" l="1"/>
  <c r="U272" i="38"/>
  <c r="U271" i="38"/>
  <c r="U270" i="38"/>
  <c r="U269" i="38"/>
  <c r="U268" i="38"/>
  <c r="U267" i="38"/>
  <c r="U266" i="38"/>
  <c r="U265" i="38"/>
  <c r="U264" i="38"/>
  <c r="U261" i="38"/>
  <c r="U260" i="38"/>
  <c r="U259" i="38"/>
  <c r="U257" i="38"/>
  <c r="U256" i="38"/>
  <c r="U255" i="38"/>
  <c r="U254" i="38"/>
  <c r="U253" i="38"/>
  <c r="U250" i="38"/>
  <c r="U249" i="38"/>
  <c r="U248" i="38"/>
  <c r="U247" i="38"/>
  <c r="U245" i="38"/>
  <c r="U244" i="38"/>
  <c r="U241" i="38"/>
  <c r="U240" i="38"/>
  <c r="U239" i="38"/>
  <c r="U238" i="38"/>
  <c r="U237" i="38"/>
  <c r="U234" i="38"/>
  <c r="M146" i="42" l="1"/>
  <c r="M145" i="42"/>
  <c r="M144" i="42"/>
  <c r="M143" i="42"/>
  <c r="M142" i="42"/>
  <c r="M141" i="42"/>
  <c r="M140" i="42"/>
  <c r="M139" i="42"/>
  <c r="M138" i="42"/>
  <c r="M137" i="42"/>
  <c r="M136" i="42"/>
  <c r="M135" i="42"/>
  <c r="M134" i="42"/>
  <c r="M133" i="42"/>
  <c r="M132" i="42"/>
  <c r="M131" i="42"/>
  <c r="M129" i="42"/>
  <c r="M128" i="42"/>
  <c r="M127" i="42"/>
  <c r="M126" i="42"/>
  <c r="M125" i="42"/>
  <c r="M124" i="42"/>
  <c r="M123" i="42"/>
  <c r="M122" i="42"/>
  <c r="M120" i="42"/>
  <c r="M119" i="42"/>
  <c r="M118" i="42"/>
  <c r="M117" i="42"/>
  <c r="M116" i="42"/>
  <c r="M115" i="42"/>
  <c r="M114" i="42"/>
  <c r="M113" i="42"/>
  <c r="M112" i="42"/>
  <c r="M110" i="42"/>
  <c r="M109" i="42"/>
  <c r="M108" i="42"/>
  <c r="M107" i="42"/>
  <c r="M106" i="42"/>
  <c r="M105" i="42"/>
  <c r="M104" i="42"/>
  <c r="M103" i="42"/>
  <c r="M102" i="42"/>
  <c r="V177" i="47" l="1"/>
  <c r="S177" i="47"/>
  <c r="R177" i="47"/>
  <c r="Q177" i="47"/>
  <c r="P177" i="47"/>
  <c r="O177" i="47"/>
  <c r="N177" i="47"/>
  <c r="M177" i="47"/>
  <c r="L177" i="47"/>
  <c r="K177" i="47"/>
  <c r="J177" i="47"/>
  <c r="I177" i="47"/>
  <c r="H177" i="47"/>
  <c r="V176" i="47"/>
  <c r="T176" i="47"/>
  <c r="V175" i="47"/>
  <c r="T175" i="47"/>
  <c r="V174" i="47"/>
  <c r="T174" i="47"/>
  <c r="Y173" i="47"/>
  <c r="V173" i="47"/>
  <c r="T173" i="47"/>
  <c r="V172" i="47"/>
  <c r="T172" i="47"/>
  <c r="V171" i="47"/>
  <c r="T171" i="47"/>
  <c r="Y170" i="47"/>
  <c r="V170" i="47"/>
  <c r="T170" i="47"/>
  <c r="Y169" i="47"/>
  <c r="V169" i="47"/>
  <c r="T169" i="47"/>
  <c r="Y167" i="47"/>
  <c r="V167" i="47"/>
  <c r="T167" i="47"/>
  <c r="Y166" i="47"/>
  <c r="V166" i="47"/>
  <c r="T166" i="47"/>
  <c r="U166" i="47" s="1"/>
  <c r="V165" i="47"/>
  <c r="T165" i="47"/>
  <c r="Y164" i="47"/>
  <c r="V164" i="47"/>
  <c r="T164" i="47"/>
  <c r="V163" i="47"/>
  <c r="T163" i="47"/>
  <c r="U163" i="47" s="1"/>
  <c r="Y162" i="47"/>
  <c r="V162" i="47"/>
  <c r="T162" i="47"/>
  <c r="V161" i="47"/>
  <c r="T161" i="47"/>
  <c r="Y161" i="47" s="1"/>
  <c r="Y160" i="47"/>
  <c r="V160" i="47"/>
  <c r="T160" i="47"/>
  <c r="V159" i="47"/>
  <c r="T159" i="47"/>
  <c r="Y159" i="47" s="1"/>
  <c r="V158" i="47"/>
  <c r="T158" i="47"/>
  <c r="Y158" i="47" s="1"/>
  <c r="V157" i="47"/>
  <c r="T157" i="47"/>
  <c r="Y156" i="47"/>
  <c r="V156" i="47"/>
  <c r="T156" i="47"/>
  <c r="U156" i="47" s="1"/>
  <c r="V155" i="47"/>
  <c r="T155" i="47"/>
  <c r="Y155" i="47" s="1"/>
  <c r="Y154" i="47"/>
  <c r="V154" i="47"/>
  <c r="T154" i="47"/>
  <c r="V153" i="47"/>
  <c r="T153" i="47"/>
  <c r="Y153" i="47" s="1"/>
  <c r="T152" i="47"/>
  <c r="U152" i="47" s="1"/>
  <c r="V151" i="47"/>
  <c r="T151" i="47"/>
  <c r="V150" i="47"/>
  <c r="T150" i="47"/>
  <c r="V149" i="47"/>
  <c r="T149" i="47"/>
  <c r="Y149" i="47" s="1"/>
  <c r="V148" i="47"/>
  <c r="T148" i="47"/>
  <c r="Y148" i="47" s="1"/>
  <c r="V147" i="47"/>
  <c r="T147" i="47"/>
  <c r="U147" i="47" s="1"/>
  <c r="V146" i="47"/>
  <c r="T146" i="47"/>
  <c r="U146" i="47" s="1"/>
  <c r="V145" i="47"/>
  <c r="T145" i="47"/>
  <c r="Y145" i="47" s="1"/>
  <c r="V144" i="47"/>
  <c r="T144" i="47"/>
  <c r="V143" i="47"/>
  <c r="T143" i="47"/>
  <c r="Y143" i="47" s="1"/>
  <c r="V142" i="47"/>
  <c r="T142" i="47"/>
  <c r="Y142" i="47" s="1"/>
  <c r="V141" i="47"/>
  <c r="T141" i="47"/>
  <c r="V140" i="47"/>
  <c r="T140" i="47"/>
  <c r="Y140" i="47" s="1"/>
  <c r="V139" i="47"/>
  <c r="T139" i="47"/>
  <c r="T138" i="47"/>
  <c r="V137" i="47"/>
  <c r="T137" i="47"/>
  <c r="F136" i="47"/>
  <c r="Y139" i="47" l="1"/>
  <c r="U139" i="47"/>
  <c r="Y137" i="47"/>
  <c r="U137" i="47"/>
  <c r="Y172" i="47"/>
  <c r="Y175" i="47"/>
  <c r="Y157" i="47"/>
  <c r="Y163" i="47"/>
  <c r="Y165" i="47"/>
  <c r="Y146" i="47"/>
  <c r="T177" i="47"/>
  <c r="U177" i="47" s="1"/>
  <c r="Y144" i="47"/>
  <c r="Y141" i="47"/>
  <c r="Y147" i="47"/>
  <c r="Y168" i="47"/>
  <c r="Y171" i="47"/>
  <c r="Y174" i="47"/>
  <c r="X344" i="44"/>
  <c r="U344" i="44"/>
  <c r="T344" i="44"/>
  <c r="S344" i="44"/>
  <c r="R344" i="44"/>
  <c r="Q344" i="44"/>
  <c r="P344" i="44"/>
  <c r="O344" i="44"/>
  <c r="N344" i="44"/>
  <c r="M344" i="44"/>
  <c r="L344" i="44"/>
  <c r="K344" i="44"/>
  <c r="J344" i="44"/>
  <c r="I344" i="44"/>
  <c r="X343" i="44"/>
  <c r="V343" i="44"/>
  <c r="X342" i="44"/>
  <c r="V342" i="44"/>
  <c r="Z342" i="44" s="1"/>
  <c r="X341" i="44"/>
  <c r="V341" i="44"/>
  <c r="X340" i="44"/>
  <c r="V340" i="44"/>
  <c r="X339" i="44"/>
  <c r="V339" i="44"/>
  <c r="Z339" i="44" s="1"/>
  <c r="X338" i="44"/>
  <c r="V338" i="44"/>
  <c r="X337" i="44"/>
  <c r="V337" i="44"/>
  <c r="X336" i="44"/>
  <c r="V336" i="44"/>
  <c r="Z336" i="44" s="1"/>
  <c r="X335" i="44"/>
  <c r="V335" i="44"/>
  <c r="X334" i="44"/>
  <c r="V334" i="44"/>
  <c r="X333" i="44"/>
  <c r="V333" i="44"/>
  <c r="Z333" i="44" s="1"/>
  <c r="Z332" i="44"/>
  <c r="X332" i="44"/>
  <c r="V332" i="44"/>
  <c r="X331" i="44"/>
  <c r="V331" i="44"/>
  <c r="Z330" i="44"/>
  <c r="X329" i="44"/>
  <c r="V329" i="44"/>
  <c r="Z329" i="44" s="1"/>
  <c r="X328" i="44"/>
  <c r="V328" i="44"/>
  <c r="Z327" i="44"/>
  <c r="X327" i="44"/>
  <c r="V327" i="44"/>
  <c r="X326" i="44"/>
  <c r="V326" i="44"/>
  <c r="Z326" i="44" s="1"/>
  <c r="X325" i="44"/>
  <c r="V325" i="44"/>
  <c r="X324" i="44"/>
  <c r="V324" i="44"/>
  <c r="Z324" i="44" s="1"/>
  <c r="X323" i="44"/>
  <c r="V323" i="44"/>
  <c r="X322" i="44"/>
  <c r="V322" i="44"/>
  <c r="X321" i="44"/>
  <c r="V321" i="44"/>
  <c r="X320" i="44"/>
  <c r="V320" i="44"/>
  <c r="Z320" i="44" s="1"/>
  <c r="X319" i="44"/>
  <c r="V319" i="44"/>
  <c r="X318" i="44"/>
  <c r="V318" i="44"/>
  <c r="Z318" i="44" s="1"/>
  <c r="X317" i="44"/>
  <c r="V317" i="44"/>
  <c r="X316" i="44"/>
  <c r="V316" i="44"/>
  <c r="X315" i="44"/>
  <c r="V315" i="44"/>
  <c r="X314" i="44"/>
  <c r="V314" i="44"/>
  <c r="X313" i="44"/>
  <c r="V313" i="44"/>
  <c r="X312" i="44"/>
  <c r="V312" i="44"/>
  <c r="X311" i="44"/>
  <c r="V311" i="44"/>
  <c r="H344" i="44"/>
  <c r="X310" i="44"/>
  <c r="V310" i="44"/>
  <c r="Z310" i="44" s="1"/>
  <c r="F309" i="44"/>
  <c r="Z321" i="44" l="1"/>
  <c r="W321" i="44"/>
  <c r="Z315" i="44"/>
  <c r="W315" i="44"/>
  <c r="Z335" i="44"/>
  <c r="Z316" i="44"/>
  <c r="Z338" i="44"/>
  <c r="Z328" i="44"/>
  <c r="Z341" i="44"/>
  <c r="V344" i="44"/>
  <c r="W344" i="44" s="1"/>
  <c r="Z313" i="44"/>
  <c r="Z319" i="44"/>
  <c r="Z325" i="44"/>
  <c r="Z322" i="44"/>
  <c r="Z312" i="44"/>
  <c r="Z311" i="44"/>
  <c r="Z331" i="44"/>
  <c r="Z334" i="44"/>
  <c r="Z337" i="44"/>
  <c r="Z340" i="44"/>
  <c r="Z343" i="44"/>
  <c r="Z314" i="44"/>
  <c r="Z317" i="44"/>
  <c r="Z323" i="44"/>
  <c r="H274" i="38"/>
  <c r="V274" i="38" l="1"/>
  <c r="S274" i="38"/>
  <c r="R274" i="38"/>
  <c r="Q274" i="38"/>
  <c r="P274" i="38"/>
  <c r="O274" i="38"/>
  <c r="N274" i="38"/>
  <c r="M274" i="38"/>
  <c r="L274" i="38"/>
  <c r="K274" i="38"/>
  <c r="J274" i="38"/>
  <c r="I274" i="38"/>
  <c r="V273" i="38"/>
  <c r="T273" i="38"/>
  <c r="X273" i="38" s="1"/>
  <c r="V272" i="38"/>
  <c r="T272" i="38"/>
  <c r="V271" i="38"/>
  <c r="T271" i="38"/>
  <c r="V270" i="38"/>
  <c r="T270" i="38"/>
  <c r="X270" i="38" s="1"/>
  <c r="V269" i="38"/>
  <c r="T269" i="38"/>
  <c r="V268" i="38"/>
  <c r="T268" i="38"/>
  <c r="V267" i="38"/>
  <c r="T267" i="38"/>
  <c r="X267" i="38" s="1"/>
  <c r="V266" i="38"/>
  <c r="T266" i="38"/>
  <c r="V265" i="38"/>
  <c r="T265" i="38"/>
  <c r="V264" i="38"/>
  <c r="T264" i="38"/>
  <c r="X264" i="38" s="1"/>
  <c r="X263" i="38"/>
  <c r="X262" i="38"/>
  <c r="V262" i="38"/>
  <c r="T262" i="38"/>
  <c r="U262" i="38" s="1"/>
  <c r="V261" i="38"/>
  <c r="T261" i="38"/>
  <c r="X261" i="38" s="1"/>
  <c r="V260" i="38"/>
  <c r="T260" i="38"/>
  <c r="X260" i="38" s="1"/>
  <c r="V259" i="38"/>
  <c r="T259" i="38"/>
  <c r="X258" i="38"/>
  <c r="V258" i="38"/>
  <c r="T258" i="38"/>
  <c r="U258" i="38" s="1"/>
  <c r="V257" i="38"/>
  <c r="T257" i="38"/>
  <c r="X256" i="38"/>
  <c r="V256" i="38"/>
  <c r="T256" i="38"/>
  <c r="V255" i="38"/>
  <c r="T255" i="38"/>
  <c r="X255" i="38" s="1"/>
  <c r="V254" i="38"/>
  <c r="T254" i="38"/>
  <c r="X254" i="38" s="1"/>
  <c r="V253" i="38"/>
  <c r="T253" i="38"/>
  <c r="V252" i="38"/>
  <c r="T252" i="38"/>
  <c r="U252" i="38" s="1"/>
  <c r="V251" i="38"/>
  <c r="T251" i="38"/>
  <c r="X250" i="38"/>
  <c r="V250" i="38"/>
  <c r="T250" i="38"/>
  <c r="V249" i="38"/>
  <c r="T249" i="38"/>
  <c r="X249" i="38" s="1"/>
  <c r="T248" i="38"/>
  <c r="V247" i="38"/>
  <c r="T247" i="38"/>
  <c r="X247" i="38" s="1"/>
  <c r="V246" i="38"/>
  <c r="T246" i="38"/>
  <c r="U246" i="38" s="1"/>
  <c r="V245" i="38"/>
  <c r="T245" i="38"/>
  <c r="V244" i="38"/>
  <c r="T244" i="38"/>
  <c r="V243" i="38"/>
  <c r="T243" i="38"/>
  <c r="U243" i="38" s="1"/>
  <c r="V242" i="38"/>
  <c r="T242" i="38"/>
  <c r="U242" i="38" s="1"/>
  <c r="V241" i="38"/>
  <c r="T241" i="38"/>
  <c r="X241" i="38" s="1"/>
  <c r="V240" i="38"/>
  <c r="T240" i="38"/>
  <c r="V239" i="38"/>
  <c r="T239" i="38"/>
  <c r="X238" i="38"/>
  <c r="V238" i="38"/>
  <c r="T238" i="38"/>
  <c r="V237" i="38"/>
  <c r="T237" i="38"/>
  <c r="V236" i="38"/>
  <c r="T236" i="38"/>
  <c r="U236" i="38" s="1"/>
  <c r="V235" i="38"/>
  <c r="T235" i="38"/>
  <c r="T234" i="38"/>
  <c r="V233" i="38"/>
  <c r="T233" i="38"/>
  <c r="U233" i="38" s="1"/>
  <c r="F232" i="38"/>
  <c r="X251" i="38" l="1"/>
  <c r="U251" i="38"/>
  <c r="X235" i="38"/>
  <c r="U235" i="38"/>
  <c r="X233" i="38"/>
  <c r="X244" i="38"/>
  <c r="X252" i="38"/>
  <c r="X236" i="38"/>
  <c r="T274" i="38"/>
  <c r="U274" i="38" s="1"/>
  <c r="X266" i="38"/>
  <c r="X253" i="38"/>
  <c r="X259" i="38"/>
  <c r="X269" i="38"/>
  <c r="X239" i="38"/>
  <c r="X245" i="38"/>
  <c r="X272" i="38"/>
  <c r="X242" i="38"/>
  <c r="X265" i="38"/>
  <c r="X268" i="38"/>
  <c r="X271" i="38"/>
  <c r="X237" i="38"/>
  <c r="X240" i="38"/>
  <c r="X243" i="38"/>
  <c r="X246" i="38"/>
  <c r="X257" i="38"/>
  <c r="K147" i="42" l="1"/>
  <c r="J147" i="42"/>
  <c r="G101" i="42" s="1"/>
  <c r="I147" i="42"/>
  <c r="N146" i="42"/>
  <c r="L146" i="42"/>
  <c r="L145" i="42"/>
  <c r="P144" i="42"/>
  <c r="N144" i="42"/>
  <c r="P143" i="42"/>
  <c r="N143" i="42"/>
  <c r="P142" i="42"/>
  <c r="N142" i="42"/>
  <c r="N141" i="42"/>
  <c r="L141" i="42"/>
  <c r="N140" i="42"/>
  <c r="L140" i="42"/>
  <c r="N139" i="42"/>
  <c r="L139" i="42"/>
  <c r="N138" i="42"/>
  <c r="L138" i="42"/>
  <c r="P137" i="42"/>
  <c r="N137" i="42"/>
  <c r="L137" i="42"/>
  <c r="N136" i="42"/>
  <c r="L136" i="42"/>
  <c r="P135" i="42"/>
  <c r="N135" i="42"/>
  <c r="P134" i="42"/>
  <c r="N134" i="42"/>
  <c r="N133" i="42"/>
  <c r="L133" i="42"/>
  <c r="P133" i="42" s="1"/>
  <c r="P132" i="42"/>
  <c r="N132" i="42"/>
  <c r="P131" i="42"/>
  <c r="N131" i="42"/>
  <c r="P130" i="42"/>
  <c r="N129" i="42"/>
  <c r="L129" i="42"/>
  <c r="N128" i="42"/>
  <c r="L128" i="42"/>
  <c r="P128" i="42" s="1"/>
  <c r="N127" i="42"/>
  <c r="L127" i="42"/>
  <c r="P126" i="42"/>
  <c r="N126" i="42"/>
  <c r="L126" i="42"/>
  <c r="N125" i="42"/>
  <c r="L125" i="42"/>
  <c r="P125" i="42" s="1"/>
  <c r="N124" i="42"/>
  <c r="L124" i="42"/>
  <c r="N123" i="42"/>
  <c r="L123" i="42"/>
  <c r="N122" i="42"/>
  <c r="L122" i="42"/>
  <c r="P122" i="42" s="1"/>
  <c r="P121" i="42"/>
  <c r="N120" i="42"/>
  <c r="L120" i="42"/>
  <c r="P119" i="42"/>
  <c r="N119" i="42"/>
  <c r="L119" i="42"/>
  <c r="N118" i="42"/>
  <c r="L118" i="42"/>
  <c r="P118" i="42" s="1"/>
  <c r="N117" i="42"/>
  <c r="L117" i="42"/>
  <c r="N116" i="42"/>
  <c r="L116" i="42"/>
  <c r="P115" i="42"/>
  <c r="N115" i="42"/>
  <c r="L115" i="42"/>
  <c r="N114" i="42"/>
  <c r="L114" i="42"/>
  <c r="N113" i="42"/>
  <c r="L113" i="42"/>
  <c r="P112" i="42"/>
  <c r="N112" i="42"/>
  <c r="L112" i="42"/>
  <c r="N111" i="42"/>
  <c r="L111" i="42"/>
  <c r="M111" i="42" s="1"/>
  <c r="N110" i="42"/>
  <c r="L110" i="42"/>
  <c r="N109" i="42"/>
  <c r="L109" i="42"/>
  <c r="P109" i="42" s="1"/>
  <c r="N108" i="42"/>
  <c r="L108" i="42"/>
  <c r="N107" i="42"/>
  <c r="L107" i="42"/>
  <c r="P107" i="42" s="1"/>
  <c r="N106" i="42"/>
  <c r="L106" i="42"/>
  <c r="N105" i="42"/>
  <c r="L105" i="42"/>
  <c r="P104" i="42"/>
  <c r="N104" i="42"/>
  <c r="L104" i="42"/>
  <c r="N103" i="42"/>
  <c r="L103" i="42"/>
  <c r="P103" i="42" s="1"/>
  <c r="N102" i="42"/>
  <c r="L102" i="42"/>
  <c r="F101" i="42"/>
  <c r="P138" i="42" l="1"/>
  <c r="P140" i="42"/>
  <c r="P106" i="42"/>
  <c r="P113" i="42"/>
  <c r="P110" i="42"/>
  <c r="P129" i="42"/>
  <c r="P145" i="42"/>
  <c r="P116" i="42"/>
  <c r="P141" i="42"/>
  <c r="P123" i="42"/>
  <c r="P102" i="42"/>
  <c r="P105" i="42"/>
  <c r="P108" i="42"/>
  <c r="P111" i="42"/>
  <c r="P114" i="42"/>
  <c r="P117" i="42"/>
  <c r="P120" i="42"/>
  <c r="P136" i="42"/>
  <c r="P139" i="42"/>
  <c r="P146" i="42"/>
  <c r="P124" i="42"/>
  <c r="P127" i="42"/>
  <c r="L147" i="42"/>
  <c r="M147" i="42" s="1"/>
  <c r="V87" i="57"/>
  <c r="S87" i="57"/>
  <c r="R87" i="57"/>
  <c r="Q87" i="57"/>
  <c r="P87" i="57"/>
  <c r="O87" i="57"/>
  <c r="N87" i="57"/>
  <c r="M87" i="57"/>
  <c r="L87" i="57"/>
  <c r="K87" i="57"/>
  <c r="J87" i="57"/>
  <c r="I87" i="57"/>
  <c r="H87" i="57"/>
  <c r="X86" i="57"/>
  <c r="V86" i="57"/>
  <c r="T86" i="57"/>
  <c r="V85" i="57"/>
  <c r="T85" i="57"/>
  <c r="X85" i="57" s="1"/>
  <c r="V84" i="57"/>
  <c r="T84" i="57"/>
  <c r="V83" i="57"/>
  <c r="T83" i="57"/>
  <c r="X83" i="57" s="1"/>
  <c r="V82" i="57"/>
  <c r="T82" i="57"/>
  <c r="X82" i="57" s="1"/>
  <c r="T81" i="57"/>
  <c r="T80" i="57"/>
  <c r="T79" i="57"/>
  <c r="X78" i="57"/>
  <c r="V78" i="57"/>
  <c r="T78" i="57"/>
  <c r="V77" i="57"/>
  <c r="T77" i="57"/>
  <c r="X77" i="57" s="1"/>
  <c r="X76" i="57"/>
  <c r="V75" i="57"/>
  <c r="T75" i="57"/>
  <c r="X75" i="57" s="1"/>
  <c r="V74" i="57"/>
  <c r="T74" i="57"/>
  <c r="X74" i="57" s="1"/>
  <c r="X73" i="57"/>
  <c r="V73" i="57"/>
  <c r="T73" i="57"/>
  <c r="V72" i="57"/>
  <c r="T72" i="57"/>
  <c r="X72" i="57" s="1"/>
  <c r="V71" i="57"/>
  <c r="T71" i="57"/>
  <c r="X71" i="57" s="1"/>
  <c r="V70" i="57"/>
  <c r="T70" i="57"/>
  <c r="V69" i="57"/>
  <c r="T69" i="57"/>
  <c r="V68" i="57"/>
  <c r="T68" i="57"/>
  <c r="X68" i="57" s="1"/>
  <c r="X67" i="57"/>
  <c r="V67" i="57"/>
  <c r="T67" i="57"/>
  <c r="V66" i="57"/>
  <c r="T66" i="57"/>
  <c r="X66" i="57" s="1"/>
  <c r="V65" i="57"/>
  <c r="T65" i="57"/>
  <c r="X65" i="57" s="1"/>
  <c r="V64" i="57"/>
  <c r="T64" i="57"/>
  <c r="X64" i="57" s="1"/>
  <c r="V63" i="57"/>
  <c r="T63" i="57"/>
  <c r="V62" i="57"/>
  <c r="T62" i="57"/>
  <c r="V61" i="57"/>
  <c r="T61" i="57"/>
  <c r="V60" i="57"/>
  <c r="T60" i="57"/>
  <c r="X60" i="57" s="1"/>
  <c r="X59" i="57"/>
  <c r="V59" i="57"/>
  <c r="T59" i="57"/>
  <c r="V58" i="57"/>
  <c r="T58" i="57"/>
  <c r="V57" i="57"/>
  <c r="T57" i="57"/>
  <c r="X57" i="57" s="1"/>
  <c r="V56" i="57"/>
  <c r="T56" i="57"/>
  <c r="V55" i="57"/>
  <c r="T55" i="57"/>
  <c r="X55" i="57" s="1"/>
  <c r="V54" i="57"/>
  <c r="T54" i="57"/>
  <c r="X54" i="57" s="1"/>
  <c r="X53" i="57"/>
  <c r="V53" i="57"/>
  <c r="T53" i="57"/>
  <c r="V52" i="57"/>
  <c r="T52" i="57"/>
  <c r="X52" i="57" s="1"/>
  <c r="V51" i="57"/>
  <c r="T51" i="57"/>
  <c r="X51" i="57" s="1"/>
  <c r="V50" i="57"/>
  <c r="T50" i="57"/>
  <c r="T49" i="57"/>
  <c r="V48" i="57"/>
  <c r="T48" i="57"/>
  <c r="F47" i="57"/>
  <c r="X50" i="57" l="1"/>
  <c r="X48" i="57"/>
  <c r="X84" i="57"/>
  <c r="X62" i="57"/>
  <c r="X70" i="57"/>
  <c r="T87" i="57"/>
  <c r="X87" i="57" s="1"/>
  <c r="X56" i="57"/>
  <c r="X58" i="57"/>
  <c r="X69" i="57"/>
  <c r="W81" i="53"/>
  <c r="T81" i="53"/>
  <c r="S81" i="53"/>
  <c r="R81" i="53"/>
  <c r="Q81" i="53"/>
  <c r="P81" i="53"/>
  <c r="O81" i="53"/>
  <c r="N81" i="53"/>
  <c r="M81" i="53"/>
  <c r="L81" i="53"/>
  <c r="K81" i="53"/>
  <c r="J81" i="53"/>
  <c r="I81" i="53"/>
  <c r="H81" i="53"/>
  <c r="W80" i="53"/>
  <c r="U80" i="53"/>
  <c r="Y79" i="53"/>
  <c r="W79" i="53"/>
  <c r="U79" i="53"/>
  <c r="Y78" i="53"/>
  <c r="W78" i="53"/>
  <c r="U78" i="53"/>
  <c r="W77" i="53"/>
  <c r="U77" i="53"/>
  <c r="Y76" i="53"/>
  <c r="W76" i="53"/>
  <c r="U76" i="53"/>
  <c r="Y75" i="53"/>
  <c r="W75" i="53"/>
  <c r="U75" i="53"/>
  <c r="W74" i="53"/>
  <c r="U74" i="53"/>
  <c r="Y73" i="53"/>
  <c r="W72" i="53"/>
  <c r="U72" i="53"/>
  <c r="Y71" i="53"/>
  <c r="W71" i="53"/>
  <c r="U71" i="53"/>
  <c r="V71" i="53" s="1"/>
  <c r="W70" i="53"/>
  <c r="U70" i="53"/>
  <c r="W69" i="53"/>
  <c r="U69" i="53"/>
  <c r="Y69" i="53" s="1"/>
  <c r="Y68" i="53"/>
  <c r="W68" i="53"/>
  <c r="U68" i="53"/>
  <c r="W67" i="53"/>
  <c r="U67" i="53"/>
  <c r="W66" i="53"/>
  <c r="U66" i="53"/>
  <c r="Y66" i="53" s="1"/>
  <c r="Y65" i="53"/>
  <c r="W65" i="53"/>
  <c r="U65" i="53"/>
  <c r="W64" i="53"/>
  <c r="U64" i="53"/>
  <c r="W63" i="53"/>
  <c r="U63" i="53"/>
  <c r="Y63" i="53" s="1"/>
  <c r="W62" i="53"/>
  <c r="U62" i="53"/>
  <c r="V62" i="53" s="1"/>
  <c r="W61" i="53"/>
  <c r="U61" i="53"/>
  <c r="W60" i="53"/>
  <c r="U60" i="53"/>
  <c r="Y59" i="53"/>
  <c r="W59" i="53"/>
  <c r="U59" i="53"/>
  <c r="W58" i="53"/>
  <c r="U58" i="53"/>
  <c r="Y57" i="53"/>
  <c r="W57" i="53"/>
  <c r="U57" i="53"/>
  <c r="W56" i="53"/>
  <c r="U56" i="53"/>
  <c r="W55" i="53"/>
  <c r="U55" i="53"/>
  <c r="W54" i="53"/>
  <c r="U54" i="53"/>
  <c r="V54" i="53" s="1"/>
  <c r="W53" i="53"/>
  <c r="U53" i="53"/>
  <c r="W52" i="53"/>
  <c r="U52" i="53"/>
  <c r="Y51" i="53"/>
  <c r="W51" i="53"/>
  <c r="U51" i="53"/>
  <c r="W50" i="53"/>
  <c r="U50" i="53"/>
  <c r="V50" i="53" s="1"/>
  <c r="W49" i="53"/>
  <c r="U49" i="53"/>
  <c r="Y49" i="53" s="1"/>
  <c r="W48" i="53"/>
  <c r="U48" i="53"/>
  <c r="V48" i="53" s="1"/>
  <c r="W47" i="53"/>
  <c r="U47" i="53"/>
  <c r="U46" i="53"/>
  <c r="W45" i="53"/>
  <c r="U45" i="53"/>
  <c r="F44" i="53"/>
  <c r="Y47" i="53" l="1"/>
  <c r="V47" i="53"/>
  <c r="Y45" i="53"/>
  <c r="V45" i="53"/>
  <c r="Y54" i="53"/>
  <c r="Y48" i="53"/>
  <c r="U81" i="53"/>
  <c r="V81" i="53" s="1"/>
  <c r="Y55" i="53"/>
  <c r="V55" i="53"/>
  <c r="Y62" i="53"/>
  <c r="Y50" i="53"/>
  <c r="Y53" i="53"/>
  <c r="Y56" i="53"/>
  <c r="Y61" i="53"/>
  <c r="Y64" i="53"/>
  <c r="Y67" i="53"/>
  <c r="Y70" i="53"/>
  <c r="Y74" i="53"/>
  <c r="Y77" i="53"/>
  <c r="Y80" i="53"/>
  <c r="Y52" i="53"/>
  <c r="Y72" i="53"/>
  <c r="W306" i="44"/>
  <c r="W305" i="44"/>
  <c r="W304" i="44"/>
  <c r="W303" i="44"/>
  <c r="W302" i="44"/>
  <c r="W301" i="44"/>
  <c r="W300" i="44"/>
  <c r="W299" i="44"/>
  <c r="W298" i="44"/>
  <c r="W297" i="44"/>
  <c r="W296" i="44"/>
  <c r="W295" i="44"/>
  <c r="W294" i="44"/>
  <c r="W293" i="44"/>
  <c r="W291" i="44"/>
  <c r="W290" i="44"/>
  <c r="W289" i="44"/>
  <c r="W288" i="44"/>
  <c r="W287" i="44"/>
  <c r="W286" i="44"/>
  <c r="W285" i="44"/>
  <c r="W284" i="44"/>
  <c r="W283" i="44"/>
  <c r="W282" i="44"/>
  <c r="W281" i="44"/>
  <c r="W280" i="44"/>
  <c r="W279" i="44"/>
  <c r="W278" i="44"/>
  <c r="W277" i="44"/>
  <c r="W276" i="44"/>
  <c r="W275" i="44"/>
  <c r="W274" i="44"/>
  <c r="W273" i="44"/>
  <c r="W272" i="44"/>
  <c r="V80" i="40"/>
  <c r="V79" i="40"/>
  <c r="V78" i="40"/>
  <c r="V77" i="40"/>
  <c r="V76" i="40"/>
  <c r="V75" i="40"/>
  <c r="V74" i="40"/>
  <c r="V73" i="40"/>
  <c r="V71" i="40"/>
  <c r="V70" i="40"/>
  <c r="V69" i="40"/>
  <c r="V68" i="40"/>
  <c r="V67" i="40"/>
  <c r="V66" i="40"/>
  <c r="V65" i="40"/>
  <c r="V64" i="40"/>
  <c r="V63" i="40"/>
  <c r="V62" i="40"/>
  <c r="V61" i="40"/>
  <c r="V60" i="40"/>
  <c r="V59" i="40"/>
  <c r="V58" i="40"/>
  <c r="V57" i="40"/>
  <c r="V56" i="40"/>
  <c r="V55" i="40"/>
  <c r="V54" i="40"/>
  <c r="V53" i="40"/>
  <c r="V52" i="40"/>
  <c r="V51" i="40"/>
  <c r="V50" i="40"/>
  <c r="V49" i="40"/>
  <c r="V48" i="40"/>
  <c r="V47" i="40"/>
  <c r="V46" i="40"/>
  <c r="V45" i="40"/>
  <c r="V44" i="40"/>
  <c r="Y81" i="53" l="1"/>
  <c r="X306" i="44" l="1"/>
  <c r="U306" i="44"/>
  <c r="T306" i="44"/>
  <c r="S306" i="44"/>
  <c r="R306" i="44"/>
  <c r="Q306" i="44"/>
  <c r="P306" i="44"/>
  <c r="O306" i="44"/>
  <c r="N306" i="44"/>
  <c r="M306" i="44"/>
  <c r="L306" i="44"/>
  <c r="K306" i="44"/>
  <c r="J306" i="44"/>
  <c r="I306" i="44"/>
  <c r="X305" i="44"/>
  <c r="V305" i="44"/>
  <c r="Z305" i="44" s="1"/>
  <c r="Z304" i="44"/>
  <c r="X304" i="44"/>
  <c r="V304" i="44"/>
  <c r="Z303" i="44"/>
  <c r="X303" i="44"/>
  <c r="V303" i="44"/>
  <c r="X302" i="44"/>
  <c r="V302" i="44"/>
  <c r="Z302" i="44" s="1"/>
  <c r="Z301" i="44"/>
  <c r="X301" i="44"/>
  <c r="V301" i="44"/>
  <c r="Z300" i="44"/>
  <c r="X300" i="44"/>
  <c r="V300" i="44"/>
  <c r="X299" i="44"/>
  <c r="V299" i="44"/>
  <c r="Z299" i="44" s="1"/>
  <c r="Z298" i="44"/>
  <c r="X298" i="44"/>
  <c r="V298" i="44"/>
  <c r="Z297" i="44"/>
  <c r="X297" i="44"/>
  <c r="V297" i="44"/>
  <c r="X296" i="44"/>
  <c r="V296" i="44"/>
  <c r="Z296" i="44" s="1"/>
  <c r="Z295" i="44"/>
  <c r="X295" i="44"/>
  <c r="V295" i="44"/>
  <c r="Z294" i="44"/>
  <c r="X294" i="44"/>
  <c r="V294" i="44"/>
  <c r="X293" i="44"/>
  <c r="V293" i="44"/>
  <c r="Z293" i="44" s="1"/>
  <c r="Z292" i="44"/>
  <c r="X291" i="44"/>
  <c r="V291" i="44"/>
  <c r="Z291" i="44" s="1"/>
  <c r="Z290" i="44"/>
  <c r="X290" i="44"/>
  <c r="V290" i="44"/>
  <c r="X289" i="44"/>
  <c r="V289" i="44"/>
  <c r="X288" i="44"/>
  <c r="V288" i="44"/>
  <c r="Z288" i="44" s="1"/>
  <c r="Z287" i="44"/>
  <c r="X287" i="44"/>
  <c r="V287" i="44"/>
  <c r="X286" i="44"/>
  <c r="V286" i="44"/>
  <c r="Z286" i="44" s="1"/>
  <c r="X285" i="44"/>
  <c r="V285" i="44"/>
  <c r="Z285" i="44" s="1"/>
  <c r="Z284" i="44"/>
  <c r="X284" i="44"/>
  <c r="V284" i="44"/>
  <c r="X283" i="44"/>
  <c r="V283" i="44"/>
  <c r="Z283" i="44" s="1"/>
  <c r="X282" i="44"/>
  <c r="V282" i="44"/>
  <c r="Z282" i="44" s="1"/>
  <c r="Z281" i="44"/>
  <c r="X281" i="44"/>
  <c r="V281" i="44"/>
  <c r="X280" i="44"/>
  <c r="V280" i="44"/>
  <c r="X279" i="44"/>
  <c r="V279" i="44"/>
  <c r="Z279" i="44" s="1"/>
  <c r="Z278" i="44"/>
  <c r="X278" i="44"/>
  <c r="V278" i="44"/>
  <c r="X277" i="44"/>
  <c r="V277" i="44"/>
  <c r="Z277" i="44" s="1"/>
  <c r="X276" i="44"/>
  <c r="V276" i="44"/>
  <c r="Z276" i="44" s="1"/>
  <c r="Z275" i="44"/>
  <c r="X275" i="44"/>
  <c r="V275" i="44"/>
  <c r="X274" i="44"/>
  <c r="V274" i="44"/>
  <c r="H274" i="44"/>
  <c r="X273" i="44"/>
  <c r="V273" i="44"/>
  <c r="Z273" i="44" s="1"/>
  <c r="H273" i="44"/>
  <c r="H306" i="44" s="1"/>
  <c r="V306" i="44" s="1"/>
  <c r="X272" i="44"/>
  <c r="V272" i="44"/>
  <c r="Z272" i="44" s="1"/>
  <c r="F271" i="44"/>
  <c r="Z274" i="44" l="1"/>
  <c r="Z280" i="44"/>
  <c r="Z289" i="44"/>
  <c r="W80" i="40" l="1"/>
  <c r="T80" i="40"/>
  <c r="S80" i="40"/>
  <c r="R80" i="40"/>
  <c r="Q80" i="40"/>
  <c r="P80" i="40"/>
  <c r="O80" i="40"/>
  <c r="N80" i="40"/>
  <c r="M80" i="40"/>
  <c r="L80" i="40"/>
  <c r="K80" i="40"/>
  <c r="J80" i="40"/>
  <c r="I80" i="40"/>
  <c r="H80" i="40"/>
  <c r="U80" i="40" s="1"/>
  <c r="W79" i="40"/>
  <c r="U79" i="40"/>
  <c r="W78" i="40"/>
  <c r="U78" i="40"/>
  <c r="Y78" i="40" s="1"/>
  <c r="Y77" i="40"/>
  <c r="W77" i="40"/>
  <c r="U77" i="40"/>
  <c r="W76" i="40"/>
  <c r="U76" i="40"/>
  <c r="W75" i="40"/>
  <c r="U75" i="40"/>
  <c r="Y75" i="40" s="1"/>
  <c r="Y74" i="40"/>
  <c r="W74" i="40"/>
  <c r="U74" i="40"/>
  <c r="W73" i="40"/>
  <c r="U73" i="40"/>
  <c r="Y73" i="40" s="1"/>
  <c r="Y72" i="40"/>
  <c r="W71" i="40"/>
  <c r="U71" i="40"/>
  <c r="Y71" i="40" s="1"/>
  <c r="Y70" i="40"/>
  <c r="W70" i="40"/>
  <c r="U70" i="40"/>
  <c r="Y69" i="40"/>
  <c r="W69" i="40"/>
  <c r="U69" i="40"/>
  <c r="W68" i="40"/>
  <c r="U68" i="40"/>
  <c r="Y68" i="40" s="1"/>
  <c r="Y67" i="40"/>
  <c r="W67" i="40"/>
  <c r="U67" i="40"/>
  <c r="Y66" i="40"/>
  <c r="W66" i="40"/>
  <c r="U66" i="40"/>
  <c r="W65" i="40"/>
  <c r="U65" i="40"/>
  <c r="Y65" i="40" s="1"/>
  <c r="Y64" i="40"/>
  <c r="W64" i="40"/>
  <c r="U64" i="40"/>
  <c r="Y63" i="40"/>
  <c r="W63" i="40"/>
  <c r="U63" i="40"/>
  <c r="W62" i="40"/>
  <c r="U62" i="40"/>
  <c r="Y62" i="40" s="1"/>
  <c r="W61" i="40"/>
  <c r="U61" i="40"/>
  <c r="Y60" i="40"/>
  <c r="W60" i="40"/>
  <c r="U60" i="40"/>
  <c r="W59" i="40"/>
  <c r="U59" i="40"/>
  <c r="Y58" i="40"/>
  <c r="W58" i="40"/>
  <c r="U58" i="40"/>
  <c r="W57" i="40"/>
  <c r="U57" i="40"/>
  <c r="U56" i="40"/>
  <c r="W55" i="40"/>
  <c r="U55" i="40"/>
  <c r="Y55" i="40" s="1"/>
  <c r="Y54" i="40"/>
  <c r="W54" i="40"/>
  <c r="U54" i="40"/>
  <c r="Y53" i="40"/>
  <c r="W53" i="40"/>
  <c r="U53" i="40"/>
  <c r="W52" i="40"/>
  <c r="U52" i="40"/>
  <c r="Y51" i="40"/>
  <c r="W51" i="40"/>
  <c r="U51" i="40"/>
  <c r="Y50" i="40"/>
  <c r="W50" i="40"/>
  <c r="U50" i="40"/>
  <c r="W49" i="40"/>
  <c r="U49" i="40"/>
  <c r="Y49" i="40" s="1"/>
  <c r="Y48" i="40"/>
  <c r="W48" i="40"/>
  <c r="U48" i="40"/>
  <c r="Y47" i="40"/>
  <c r="W47" i="40"/>
  <c r="U47" i="40"/>
  <c r="W46" i="40"/>
  <c r="U46" i="40"/>
  <c r="Y46" i="40" s="1"/>
  <c r="Y45" i="40"/>
  <c r="W45" i="40"/>
  <c r="U45" i="40"/>
  <c r="W44" i="40"/>
  <c r="U44" i="40"/>
  <c r="Y44" i="40" s="1"/>
  <c r="F43" i="40"/>
  <c r="Y61" i="40" l="1"/>
  <c r="Y80" i="40"/>
  <c r="Y76" i="40"/>
  <c r="Y79" i="40"/>
  <c r="Y52" i="40"/>
  <c r="H478" i="45" l="1"/>
  <c r="V478" i="45" l="1"/>
  <c r="S478" i="45"/>
  <c r="R478" i="45"/>
  <c r="Q478" i="45"/>
  <c r="P478" i="45"/>
  <c r="O478" i="45"/>
  <c r="N478" i="45"/>
  <c r="M478" i="45"/>
  <c r="L478" i="45"/>
  <c r="K478" i="45"/>
  <c r="J478" i="45"/>
  <c r="I478" i="45"/>
  <c r="V477" i="45"/>
  <c r="T477" i="45"/>
  <c r="U477" i="45" s="1"/>
  <c r="V476" i="45"/>
  <c r="T476" i="45"/>
  <c r="V475" i="45"/>
  <c r="T475" i="45"/>
  <c r="V474" i="45"/>
  <c r="T474" i="45"/>
  <c r="U474" i="45" s="1"/>
  <c r="V473" i="45"/>
  <c r="T473" i="45"/>
  <c r="U473" i="45" s="1"/>
  <c r="V472" i="45"/>
  <c r="T472" i="45"/>
  <c r="V471" i="45"/>
  <c r="T471" i="45"/>
  <c r="U471" i="45" s="1"/>
  <c r="V470" i="45"/>
  <c r="T470" i="45"/>
  <c r="V469" i="45"/>
  <c r="T469" i="45"/>
  <c r="X468" i="45"/>
  <c r="V467" i="45"/>
  <c r="T467" i="45"/>
  <c r="V466" i="45"/>
  <c r="T466" i="45"/>
  <c r="U466" i="45" s="1"/>
  <c r="V465" i="45"/>
  <c r="T465" i="45"/>
  <c r="V464" i="45"/>
  <c r="T464" i="45"/>
  <c r="V463" i="45"/>
  <c r="T463" i="45"/>
  <c r="U463" i="45" s="1"/>
  <c r="V462" i="45"/>
  <c r="T462" i="45"/>
  <c r="V461" i="45"/>
  <c r="T461" i="45"/>
  <c r="V460" i="45"/>
  <c r="T460" i="45"/>
  <c r="U460" i="45" s="1"/>
  <c r="V459" i="45"/>
  <c r="T459" i="45"/>
  <c r="V458" i="45"/>
  <c r="T458" i="45"/>
  <c r="V457" i="45"/>
  <c r="T457" i="45"/>
  <c r="U457" i="45" s="1"/>
  <c r="V456" i="45"/>
  <c r="T456" i="45"/>
  <c r="V455" i="45"/>
  <c r="T455" i="45"/>
  <c r="V454" i="45"/>
  <c r="T454" i="45"/>
  <c r="U454" i="45" s="1"/>
  <c r="V453" i="45"/>
  <c r="T453" i="45"/>
  <c r="V452" i="45"/>
  <c r="T452" i="45"/>
  <c r="V451" i="45"/>
  <c r="T451" i="45"/>
  <c r="U451" i="45" s="1"/>
  <c r="V450" i="45"/>
  <c r="T450" i="45"/>
  <c r="V449" i="45"/>
  <c r="T449" i="45"/>
  <c r="V448" i="45"/>
  <c r="T448" i="45"/>
  <c r="U448" i="45" s="1"/>
  <c r="V447" i="45"/>
  <c r="T447" i="45"/>
  <c r="U447" i="45" s="1"/>
  <c r="V446" i="45"/>
  <c r="T446" i="45"/>
  <c r="V445" i="45"/>
  <c r="T445" i="45"/>
  <c r="U445" i="45" s="1"/>
  <c r="V444" i="45"/>
  <c r="T444" i="45"/>
  <c r="V443" i="45"/>
  <c r="T443" i="45"/>
  <c r="V442" i="45"/>
  <c r="T442" i="45"/>
  <c r="U442" i="45" s="1"/>
  <c r="V441" i="45"/>
  <c r="T441" i="45"/>
  <c r="T440" i="45"/>
  <c r="U440" i="45" s="1"/>
  <c r="V439" i="45"/>
  <c r="T439" i="45"/>
  <c r="F438" i="45"/>
  <c r="X475" i="45" l="1"/>
  <c r="U475" i="45"/>
  <c r="X439" i="45"/>
  <c r="U439" i="45"/>
  <c r="X446" i="45"/>
  <c r="U446" i="45"/>
  <c r="X455" i="45"/>
  <c r="U455" i="45"/>
  <c r="X476" i="45"/>
  <c r="U476" i="45"/>
  <c r="X449" i="45"/>
  <c r="U449" i="45"/>
  <c r="X461" i="45"/>
  <c r="U461" i="45"/>
  <c r="X473" i="45"/>
  <c r="X443" i="45"/>
  <c r="U443" i="45"/>
  <c r="X458" i="45"/>
  <c r="U458" i="45"/>
  <c r="X444" i="45"/>
  <c r="U444" i="45"/>
  <c r="X450" i="45"/>
  <c r="U450" i="45"/>
  <c r="X459" i="45"/>
  <c r="U459" i="45"/>
  <c r="X470" i="45"/>
  <c r="U470" i="45"/>
  <c r="X452" i="45"/>
  <c r="U452" i="45"/>
  <c r="X441" i="45"/>
  <c r="U441" i="45"/>
  <c r="X453" i="45"/>
  <c r="U453" i="45"/>
  <c r="X456" i="45"/>
  <c r="U456" i="45"/>
  <c r="X462" i="45"/>
  <c r="U462" i="45"/>
  <c r="X469" i="45"/>
  <c r="U469" i="45"/>
  <c r="X472" i="45"/>
  <c r="U472" i="45"/>
  <c r="X464" i="45"/>
  <c r="U464" i="45"/>
  <c r="X467" i="45"/>
  <c r="U467" i="45"/>
  <c r="X465" i="45"/>
  <c r="U465" i="45"/>
  <c r="X463" i="45"/>
  <c r="X442" i="45"/>
  <c r="X445" i="45"/>
  <c r="X460" i="45"/>
  <c r="X466" i="45"/>
  <c r="X451" i="45"/>
  <c r="X454" i="45"/>
  <c r="X457" i="45"/>
  <c r="X474" i="45"/>
  <c r="X448" i="45"/>
  <c r="X471" i="45"/>
  <c r="X477" i="45"/>
  <c r="T478" i="45"/>
  <c r="U478" i="45" s="1"/>
  <c r="X447" i="45"/>
  <c r="U227" i="38"/>
  <c r="U226" i="38"/>
  <c r="U225" i="38"/>
  <c r="U224" i="38"/>
  <c r="U223" i="38"/>
  <c r="U222" i="38"/>
  <c r="U221" i="38"/>
  <c r="U220" i="38"/>
  <c r="U219" i="38"/>
  <c r="U218" i="38"/>
  <c r="U215" i="38"/>
  <c r="U214" i="38"/>
  <c r="U213" i="38"/>
  <c r="U211" i="38"/>
  <c r="U210" i="38"/>
  <c r="U209" i="38"/>
  <c r="U208" i="38"/>
  <c r="U207" i="38"/>
  <c r="U206" i="38"/>
  <c r="U205" i="38"/>
  <c r="U204" i="38"/>
  <c r="U203" i="38"/>
  <c r="U202" i="38"/>
  <c r="U201" i="38"/>
  <c r="U200" i="38"/>
  <c r="U199" i="38"/>
  <c r="U196" i="38"/>
  <c r="U195" i="38"/>
  <c r="U194" i="38"/>
  <c r="U193" i="38"/>
  <c r="U192" i="38"/>
  <c r="U191" i="38"/>
  <c r="U190" i="38"/>
  <c r="U189" i="38"/>
  <c r="U188" i="38"/>
  <c r="U187" i="38"/>
  <c r="V434" i="45" l="1"/>
  <c r="S434" i="45"/>
  <c r="R434" i="45"/>
  <c r="Q434" i="45"/>
  <c r="P434" i="45"/>
  <c r="O434" i="45"/>
  <c r="N434" i="45"/>
  <c r="M434" i="45"/>
  <c r="L434" i="45"/>
  <c r="K434" i="45"/>
  <c r="J434" i="45"/>
  <c r="I434" i="45"/>
  <c r="H434" i="45"/>
  <c r="V433" i="45"/>
  <c r="T433" i="45"/>
  <c r="V432" i="45"/>
  <c r="T432" i="45"/>
  <c r="V431" i="45"/>
  <c r="T431" i="45"/>
  <c r="U431" i="45" s="1"/>
  <c r="V430" i="45"/>
  <c r="T430" i="45"/>
  <c r="V429" i="45"/>
  <c r="T429" i="45"/>
  <c r="V428" i="45"/>
  <c r="T428" i="45"/>
  <c r="U428" i="45" s="1"/>
  <c r="V427" i="45"/>
  <c r="T427" i="45"/>
  <c r="V426" i="45"/>
  <c r="T426" i="45"/>
  <c r="V425" i="45"/>
  <c r="T425" i="45"/>
  <c r="U425" i="45" s="1"/>
  <c r="X424" i="45"/>
  <c r="V423" i="45"/>
  <c r="T423" i="45"/>
  <c r="U423" i="45" s="1"/>
  <c r="V422" i="45"/>
  <c r="T422" i="45"/>
  <c r="V421" i="45"/>
  <c r="T421" i="45"/>
  <c r="U421" i="45" s="1"/>
  <c r="V420" i="45"/>
  <c r="T420" i="45"/>
  <c r="V419" i="45"/>
  <c r="T419" i="45"/>
  <c r="V418" i="45"/>
  <c r="T418" i="45"/>
  <c r="U418" i="45" s="1"/>
  <c r="V417" i="45"/>
  <c r="T417" i="45"/>
  <c r="V416" i="45"/>
  <c r="T416" i="45"/>
  <c r="V415" i="45"/>
  <c r="T415" i="45"/>
  <c r="V414" i="45"/>
  <c r="T414" i="45"/>
  <c r="U414" i="45" s="1"/>
  <c r="V413" i="45"/>
  <c r="T413" i="45"/>
  <c r="V412" i="45"/>
  <c r="T412" i="45"/>
  <c r="U412" i="45" s="1"/>
  <c r="V411" i="45"/>
  <c r="T411" i="45"/>
  <c r="V410" i="45"/>
  <c r="T410" i="45"/>
  <c r="V409" i="45"/>
  <c r="T409" i="45"/>
  <c r="U409" i="45" s="1"/>
  <c r="V408" i="45"/>
  <c r="T408" i="45"/>
  <c r="V407" i="45"/>
  <c r="T407" i="45"/>
  <c r="V406" i="45"/>
  <c r="T406" i="45"/>
  <c r="V405" i="45"/>
  <c r="T405" i="45"/>
  <c r="U405" i="45" s="1"/>
  <c r="V404" i="45"/>
  <c r="T404" i="45"/>
  <c r="V403" i="45"/>
  <c r="T403" i="45"/>
  <c r="U403" i="45" s="1"/>
  <c r="V402" i="45"/>
  <c r="T402" i="45"/>
  <c r="U402" i="45" s="1"/>
  <c r="V401" i="45"/>
  <c r="T401" i="45"/>
  <c r="V400" i="45"/>
  <c r="T400" i="45"/>
  <c r="V399" i="45"/>
  <c r="T399" i="45"/>
  <c r="U399" i="45" s="1"/>
  <c r="V398" i="45"/>
  <c r="T398" i="45"/>
  <c r="U398" i="45" s="1"/>
  <c r="V397" i="45"/>
  <c r="T397" i="45"/>
  <c r="T396" i="45"/>
  <c r="U396" i="45" s="1"/>
  <c r="V395" i="45"/>
  <c r="T395" i="45"/>
  <c r="U395" i="45" s="1"/>
  <c r="F394" i="45"/>
  <c r="X429" i="45" l="1"/>
  <c r="U429" i="45"/>
  <c r="X432" i="45"/>
  <c r="U432" i="45"/>
  <c r="X411" i="45"/>
  <c r="U411" i="45"/>
  <c r="X403" i="45"/>
  <c r="X415" i="45"/>
  <c r="U415" i="45"/>
  <c r="X407" i="45"/>
  <c r="U407" i="45"/>
  <c r="X410" i="45"/>
  <c r="U410" i="45"/>
  <c r="X412" i="45"/>
  <c r="X423" i="45"/>
  <c r="X427" i="45"/>
  <c r="U427" i="45"/>
  <c r="X430" i="45"/>
  <c r="U430" i="45"/>
  <c r="X433" i="45"/>
  <c r="U433" i="45"/>
  <c r="X422" i="45"/>
  <c r="U422" i="45"/>
  <c r="X426" i="45"/>
  <c r="U426" i="45"/>
  <c r="X401" i="45"/>
  <c r="U401" i="45"/>
  <c r="X416" i="45"/>
  <c r="U416" i="45"/>
  <c r="X419" i="45"/>
  <c r="U419" i="45"/>
  <c r="X421" i="45"/>
  <c r="X400" i="45"/>
  <c r="U400" i="45"/>
  <c r="X420" i="45"/>
  <c r="U420" i="45"/>
  <c r="X408" i="45"/>
  <c r="U408" i="45"/>
  <c r="X397" i="45"/>
  <c r="U397" i="45"/>
  <c r="X413" i="45"/>
  <c r="U413" i="45"/>
  <c r="X404" i="45"/>
  <c r="U404" i="45"/>
  <c r="X417" i="45"/>
  <c r="U417" i="45"/>
  <c r="X406" i="45"/>
  <c r="U406" i="45"/>
  <c r="X428" i="45"/>
  <c r="X414" i="45"/>
  <c r="X405" i="45"/>
  <c r="X395" i="45"/>
  <c r="X402" i="45"/>
  <c r="X409" i="45"/>
  <c r="X418" i="45"/>
  <c r="T434" i="45"/>
  <c r="U434" i="45" s="1"/>
  <c r="X399" i="45"/>
  <c r="X425" i="45"/>
  <c r="X431" i="45"/>
  <c r="X398" i="45"/>
  <c r="V228" i="38"/>
  <c r="S228" i="38"/>
  <c r="R228" i="38"/>
  <c r="Q228" i="38"/>
  <c r="P228" i="38"/>
  <c r="O228" i="38"/>
  <c r="N228" i="38"/>
  <c r="M228" i="38"/>
  <c r="L228" i="38"/>
  <c r="K228" i="38"/>
  <c r="J228" i="38"/>
  <c r="I228" i="38"/>
  <c r="H228" i="38"/>
  <c r="V227" i="38"/>
  <c r="T227" i="38"/>
  <c r="V226" i="38"/>
  <c r="T226" i="38"/>
  <c r="X226" i="38" s="1"/>
  <c r="V225" i="38"/>
  <c r="T225" i="38"/>
  <c r="X225" i="38" s="1"/>
  <c r="V224" i="38"/>
  <c r="T224" i="38"/>
  <c r="V223" i="38"/>
  <c r="T223" i="38"/>
  <c r="V222" i="38"/>
  <c r="T222" i="38"/>
  <c r="X222" i="38" s="1"/>
  <c r="V221" i="38"/>
  <c r="T221" i="38"/>
  <c r="V220" i="38"/>
  <c r="T220" i="38"/>
  <c r="V219" i="38"/>
  <c r="T219" i="38"/>
  <c r="X219" i="38" s="1"/>
  <c r="V218" i="38"/>
  <c r="T218" i="38"/>
  <c r="X217" i="38"/>
  <c r="V216" i="38"/>
  <c r="T216" i="38"/>
  <c r="U216" i="38" s="1"/>
  <c r="V215" i="38"/>
  <c r="T215" i="38"/>
  <c r="X215" i="38" s="1"/>
  <c r="V214" i="38"/>
  <c r="T214" i="38"/>
  <c r="X214" i="38" s="1"/>
  <c r="X213" i="38"/>
  <c r="V213" i="38"/>
  <c r="T213" i="38"/>
  <c r="V212" i="38"/>
  <c r="T212" i="38"/>
  <c r="V211" i="38"/>
  <c r="T211" i="38"/>
  <c r="X211" i="38" s="1"/>
  <c r="V210" i="38"/>
  <c r="T210" i="38"/>
  <c r="V209" i="38"/>
  <c r="T209" i="38"/>
  <c r="X209" i="38" s="1"/>
  <c r="V208" i="38"/>
  <c r="T208" i="38"/>
  <c r="X208" i="38" s="1"/>
  <c r="V207" i="38"/>
  <c r="T207" i="38"/>
  <c r="V206" i="38"/>
  <c r="T206" i="38"/>
  <c r="X206" i="38" s="1"/>
  <c r="V205" i="38"/>
  <c r="T205" i="38"/>
  <c r="V204" i="38"/>
  <c r="T204" i="38"/>
  <c r="V203" i="38"/>
  <c r="T203" i="38"/>
  <c r="T202" i="38"/>
  <c r="V201" i="38"/>
  <c r="T201" i="38"/>
  <c r="X201" i="38" s="1"/>
  <c r="V200" i="38"/>
  <c r="T200" i="38"/>
  <c r="X200" i="38" s="1"/>
  <c r="V199" i="38"/>
  <c r="T199" i="38"/>
  <c r="V198" i="38"/>
  <c r="T198" i="38"/>
  <c r="V197" i="38"/>
  <c r="T197" i="38"/>
  <c r="V196" i="38"/>
  <c r="T196" i="38"/>
  <c r="V195" i="38"/>
  <c r="T195" i="38"/>
  <c r="X195" i="38" s="1"/>
  <c r="V194" i="38"/>
  <c r="T194" i="38"/>
  <c r="X194" i="38" s="1"/>
  <c r="V193" i="38"/>
  <c r="T193" i="38"/>
  <c r="V192" i="38"/>
  <c r="T192" i="38"/>
  <c r="V191" i="38"/>
  <c r="T191" i="38"/>
  <c r="X191" i="38" s="1"/>
  <c r="V190" i="38"/>
  <c r="T190" i="38"/>
  <c r="V189" i="38"/>
  <c r="T189" i="38"/>
  <c r="X189" i="38" s="1"/>
  <c r="T188" i="38"/>
  <c r="V187" i="38"/>
  <c r="T187" i="38"/>
  <c r="X187" i="38" s="1"/>
  <c r="F186" i="38"/>
  <c r="X216" i="38" l="1"/>
  <c r="X212" i="38"/>
  <c r="U212" i="38"/>
  <c r="X198" i="38"/>
  <c r="U198" i="38"/>
  <c r="X197" i="38"/>
  <c r="U197" i="38"/>
  <c r="X223" i="38"/>
  <c r="X190" i="38"/>
  <c r="X221" i="38"/>
  <c r="X227" i="38"/>
  <c r="X193" i="38"/>
  <c r="T228" i="38"/>
  <c r="U228" i="38" s="1"/>
  <c r="X196" i="38"/>
  <c r="X207" i="38"/>
  <c r="X199" i="38"/>
  <c r="X210" i="38"/>
  <c r="X218" i="38"/>
  <c r="X220" i="38"/>
  <c r="X224" i="38"/>
  <c r="X204" i="38"/>
  <c r="X192" i="38"/>
  <c r="X203" i="38"/>
  <c r="X205" i="38"/>
  <c r="V390" i="45" l="1"/>
  <c r="S390" i="45"/>
  <c r="R390" i="45"/>
  <c r="Q390" i="45"/>
  <c r="P390" i="45"/>
  <c r="O390" i="45"/>
  <c r="N390" i="45"/>
  <c r="M390" i="45"/>
  <c r="L390" i="45"/>
  <c r="K390" i="45"/>
  <c r="J390" i="45"/>
  <c r="I390" i="45"/>
  <c r="H390" i="45"/>
  <c r="V389" i="45"/>
  <c r="T389" i="45"/>
  <c r="V388" i="45"/>
  <c r="T388" i="45"/>
  <c r="U388" i="45" s="1"/>
  <c r="V387" i="45"/>
  <c r="T387" i="45"/>
  <c r="V386" i="45"/>
  <c r="T386" i="45"/>
  <c r="V385" i="45"/>
  <c r="T385" i="45"/>
  <c r="U385" i="45" s="1"/>
  <c r="V384" i="45"/>
  <c r="T384" i="45"/>
  <c r="V383" i="45"/>
  <c r="T383" i="45"/>
  <c r="V382" i="45"/>
  <c r="T382" i="45"/>
  <c r="U382" i="45" s="1"/>
  <c r="V381" i="45"/>
  <c r="T381" i="45"/>
  <c r="X380" i="45"/>
  <c r="V379" i="45"/>
  <c r="T379" i="45"/>
  <c r="U379" i="45" s="1"/>
  <c r="V378" i="45"/>
  <c r="T378" i="45"/>
  <c r="U378" i="45" s="1"/>
  <c r="V377" i="45"/>
  <c r="T377" i="45"/>
  <c r="U377" i="45" s="1"/>
  <c r="V376" i="45"/>
  <c r="T376" i="45"/>
  <c r="V375" i="45"/>
  <c r="T375" i="45"/>
  <c r="U375" i="45" s="1"/>
  <c r="V374" i="45"/>
  <c r="T374" i="45"/>
  <c r="V373" i="45"/>
  <c r="T373" i="45"/>
  <c r="V372" i="45"/>
  <c r="T372" i="45"/>
  <c r="U372" i="45" s="1"/>
  <c r="V371" i="45"/>
  <c r="T371" i="45"/>
  <c r="V370" i="45"/>
  <c r="T370" i="45"/>
  <c r="V369" i="45"/>
  <c r="T369" i="45"/>
  <c r="U369" i="45" s="1"/>
  <c r="V368" i="45"/>
  <c r="T368" i="45"/>
  <c r="U368" i="45" s="1"/>
  <c r="V367" i="45"/>
  <c r="T367" i="45"/>
  <c r="V366" i="45"/>
  <c r="T366" i="45"/>
  <c r="U366" i="45" s="1"/>
  <c r="V365" i="45"/>
  <c r="T365" i="45"/>
  <c r="V364" i="45"/>
  <c r="T364" i="45"/>
  <c r="U364" i="45" s="1"/>
  <c r="V363" i="45"/>
  <c r="T363" i="45"/>
  <c r="U363" i="45" s="1"/>
  <c r="V362" i="45"/>
  <c r="T362" i="45"/>
  <c r="V361" i="45"/>
  <c r="T361" i="45"/>
  <c r="U361" i="45" s="1"/>
  <c r="V360" i="45"/>
  <c r="T360" i="45"/>
  <c r="U360" i="45" s="1"/>
  <c r="V359" i="45"/>
  <c r="T359" i="45"/>
  <c r="U359" i="45" s="1"/>
  <c r="V358" i="45"/>
  <c r="T358" i="45"/>
  <c r="U358" i="45" s="1"/>
  <c r="V357" i="45"/>
  <c r="T357" i="45"/>
  <c r="U357" i="45" s="1"/>
  <c r="V356" i="45"/>
  <c r="T356" i="45"/>
  <c r="V355" i="45"/>
  <c r="T355" i="45"/>
  <c r="U355" i="45" s="1"/>
  <c r="V354" i="45"/>
  <c r="T354" i="45"/>
  <c r="U354" i="45" s="1"/>
  <c r="V353" i="45"/>
  <c r="T353" i="45"/>
  <c r="U353" i="45" s="1"/>
  <c r="T352" i="45"/>
  <c r="U352" i="45" s="1"/>
  <c r="V351" i="45"/>
  <c r="T351" i="45"/>
  <c r="U351" i="45" s="1"/>
  <c r="F350" i="45"/>
  <c r="X376" i="45" l="1"/>
  <c r="U376" i="45"/>
  <c r="X370" i="45"/>
  <c r="U370" i="45"/>
  <c r="X356" i="45"/>
  <c r="U356" i="45"/>
  <c r="X362" i="45"/>
  <c r="U362" i="45"/>
  <c r="X371" i="45"/>
  <c r="U371" i="45"/>
  <c r="X383" i="45"/>
  <c r="U383" i="45"/>
  <c r="X386" i="45"/>
  <c r="U386" i="45"/>
  <c r="X388" i="45"/>
  <c r="X367" i="45"/>
  <c r="U367" i="45"/>
  <c r="X374" i="45"/>
  <c r="U374" i="45"/>
  <c r="X359" i="45"/>
  <c r="X389" i="45"/>
  <c r="U389" i="45"/>
  <c r="X377" i="45"/>
  <c r="X381" i="45"/>
  <c r="U381" i="45"/>
  <c r="X384" i="45"/>
  <c r="U384" i="45"/>
  <c r="X387" i="45"/>
  <c r="U387" i="45"/>
  <c r="X373" i="45"/>
  <c r="U373" i="45"/>
  <c r="X365" i="45"/>
  <c r="U365" i="45"/>
  <c r="X353" i="45"/>
  <c r="X369" i="45"/>
  <c r="X375" i="45"/>
  <c r="X351" i="45"/>
  <c r="T390" i="45"/>
  <c r="U390" i="45" s="1"/>
  <c r="X385" i="45"/>
  <c r="X354" i="45"/>
  <c r="X360" i="45"/>
  <c r="X366" i="45"/>
  <c r="X368" i="45"/>
  <c r="X372" i="45"/>
  <c r="X378" i="45"/>
  <c r="X357" i="45"/>
  <c r="X363" i="45"/>
  <c r="X382" i="45"/>
  <c r="X355" i="45"/>
  <c r="X358" i="45"/>
  <c r="X361" i="45"/>
  <c r="X364" i="45"/>
  <c r="X379" i="45"/>
  <c r="U181" i="38" l="1"/>
  <c r="U180" i="38"/>
  <c r="U179" i="38"/>
  <c r="U178" i="38"/>
  <c r="U177" i="38"/>
  <c r="U176" i="38"/>
  <c r="U175" i="38"/>
  <c r="U174" i="38"/>
  <c r="U173" i="38"/>
  <c r="U172" i="38"/>
  <c r="U170" i="38"/>
  <c r="U169" i="38"/>
  <c r="U168" i="38"/>
  <c r="U167" i="38"/>
  <c r="U166" i="38"/>
  <c r="U165" i="38"/>
  <c r="U164" i="38"/>
  <c r="U163" i="38"/>
  <c r="U162" i="38"/>
  <c r="U161" i="38"/>
  <c r="U160" i="38"/>
  <c r="U159" i="38"/>
  <c r="U158" i="38"/>
  <c r="U157" i="38"/>
  <c r="U156" i="38"/>
  <c r="U155" i="38"/>
  <c r="U153" i="38"/>
  <c r="U152" i="38"/>
  <c r="U151" i="38"/>
  <c r="U150" i="38"/>
  <c r="U149" i="38"/>
  <c r="U148" i="38"/>
  <c r="U147" i="38"/>
  <c r="U146" i="38"/>
  <c r="U145" i="38"/>
  <c r="U144" i="38"/>
  <c r="U143" i="38"/>
  <c r="U142" i="38"/>
  <c r="U141" i="38"/>
  <c r="X268" i="44" l="1"/>
  <c r="U268" i="44"/>
  <c r="T268" i="44"/>
  <c r="S268" i="44"/>
  <c r="R268" i="44"/>
  <c r="Q268" i="44"/>
  <c r="P268" i="44"/>
  <c r="O268" i="44"/>
  <c r="N268" i="44"/>
  <c r="M268" i="44"/>
  <c r="L268" i="44"/>
  <c r="K268" i="44"/>
  <c r="J268" i="44"/>
  <c r="I268" i="44"/>
  <c r="H268" i="44"/>
  <c r="X267" i="44"/>
  <c r="V267" i="44"/>
  <c r="X266" i="44"/>
  <c r="V266" i="44"/>
  <c r="W266" i="44" s="1"/>
  <c r="Z265" i="44"/>
  <c r="X265" i="44"/>
  <c r="V265" i="44"/>
  <c r="W265" i="44" s="1"/>
  <c r="X264" i="44"/>
  <c r="V264" i="44"/>
  <c r="X263" i="44"/>
  <c r="V263" i="44"/>
  <c r="W263" i="44" s="1"/>
  <c r="X262" i="44"/>
  <c r="V262" i="44"/>
  <c r="X261" i="44"/>
  <c r="V261" i="44"/>
  <c r="W261" i="44" s="1"/>
  <c r="X260" i="44"/>
  <c r="V260" i="44"/>
  <c r="W260" i="44" s="1"/>
  <c r="Z259" i="44"/>
  <c r="X259" i="44"/>
  <c r="V259" i="44"/>
  <c r="W259" i="44" s="1"/>
  <c r="X258" i="44"/>
  <c r="V258" i="44"/>
  <c r="W258" i="44" s="1"/>
  <c r="Z257" i="44"/>
  <c r="X257" i="44"/>
  <c r="V257" i="44"/>
  <c r="W257" i="44" s="1"/>
  <c r="X256" i="44"/>
  <c r="V256" i="44"/>
  <c r="X255" i="44"/>
  <c r="V255" i="44"/>
  <c r="Z254" i="44"/>
  <c r="X253" i="44"/>
  <c r="V253" i="44"/>
  <c r="W253" i="44" s="1"/>
  <c r="Z252" i="44"/>
  <c r="X252" i="44"/>
  <c r="V252" i="44"/>
  <c r="W252" i="44" s="1"/>
  <c r="X251" i="44"/>
  <c r="V251" i="44"/>
  <c r="X250" i="44"/>
  <c r="V250" i="44"/>
  <c r="X249" i="44"/>
  <c r="V249" i="44"/>
  <c r="W249" i="44" s="1"/>
  <c r="X248" i="44"/>
  <c r="V248" i="44"/>
  <c r="X247" i="44"/>
  <c r="V247" i="44"/>
  <c r="X246" i="44"/>
  <c r="V246" i="44"/>
  <c r="W246" i="44" s="1"/>
  <c r="X245" i="44"/>
  <c r="V245" i="44"/>
  <c r="X244" i="44"/>
  <c r="V244" i="44"/>
  <c r="X243" i="44"/>
  <c r="V243" i="44"/>
  <c r="W243" i="44" s="1"/>
  <c r="X242" i="44"/>
  <c r="V242" i="44"/>
  <c r="X241" i="44"/>
  <c r="V241" i="44"/>
  <c r="X240" i="44"/>
  <c r="V240" i="44"/>
  <c r="W240" i="44" s="1"/>
  <c r="X239" i="44"/>
  <c r="V239" i="44"/>
  <c r="W239" i="44" s="1"/>
  <c r="X238" i="44"/>
  <c r="V238" i="44"/>
  <c r="X237" i="44"/>
  <c r="V237" i="44"/>
  <c r="W237" i="44" s="1"/>
  <c r="X236" i="44"/>
  <c r="V236" i="44"/>
  <c r="X235" i="44"/>
  <c r="V235" i="44"/>
  <c r="Z234" i="44"/>
  <c r="X234" i="44"/>
  <c r="V234" i="44"/>
  <c r="W234" i="44" s="1"/>
  <c r="F233" i="44"/>
  <c r="Z249" i="44" l="1"/>
  <c r="Z244" i="44"/>
  <c r="W244" i="44"/>
  <c r="Z256" i="44"/>
  <c r="W256" i="44"/>
  <c r="Z236" i="44"/>
  <c r="W236" i="44"/>
  <c r="Z242" i="44"/>
  <c r="W242" i="44"/>
  <c r="Z245" i="44"/>
  <c r="W245" i="44"/>
  <c r="Z248" i="44"/>
  <c r="W248" i="44"/>
  <c r="Z267" i="44"/>
  <c r="W267" i="44"/>
  <c r="Z235" i="44"/>
  <c r="W235" i="44"/>
  <c r="Z241" i="44"/>
  <c r="W241" i="44"/>
  <c r="Z247" i="44"/>
  <c r="W247" i="44"/>
  <c r="Z264" i="44"/>
  <c r="W264" i="44"/>
  <c r="Z251" i="44"/>
  <c r="W251" i="44"/>
  <c r="Z262" i="44"/>
  <c r="W262" i="44"/>
  <c r="Z255" i="44"/>
  <c r="W255" i="44"/>
  <c r="Z250" i="44"/>
  <c r="W250" i="44"/>
  <c r="Z238" i="44"/>
  <c r="W238" i="44"/>
  <c r="Z263" i="44"/>
  <c r="Z237" i="44"/>
  <c r="Z240" i="44"/>
  <c r="V268" i="44"/>
  <c r="W268" i="44" s="1"/>
  <c r="Z243" i="44"/>
  <c r="Z260" i="44"/>
  <c r="Z266" i="44"/>
  <c r="Z246" i="44"/>
  <c r="Z239" i="44"/>
  <c r="Z258" i="44"/>
  <c r="Z261" i="44"/>
  <c r="Z253" i="44"/>
  <c r="V346" i="45"/>
  <c r="S346" i="45"/>
  <c r="R346" i="45"/>
  <c r="Q346" i="45"/>
  <c r="P346" i="45"/>
  <c r="O346" i="45"/>
  <c r="N346" i="45"/>
  <c r="M346" i="45"/>
  <c r="L346" i="45"/>
  <c r="K346" i="45"/>
  <c r="J346" i="45"/>
  <c r="I346" i="45"/>
  <c r="H346" i="45"/>
  <c r="V345" i="45"/>
  <c r="T345" i="45"/>
  <c r="V344" i="45"/>
  <c r="T344" i="45"/>
  <c r="U344" i="45" s="1"/>
  <c r="V343" i="45"/>
  <c r="T343" i="45"/>
  <c r="U343" i="45" s="1"/>
  <c r="V342" i="45"/>
  <c r="T342" i="45"/>
  <c r="V341" i="45"/>
  <c r="T341" i="45"/>
  <c r="V340" i="45"/>
  <c r="T340" i="45"/>
  <c r="U340" i="45" s="1"/>
  <c r="V339" i="45"/>
  <c r="T339" i="45"/>
  <c r="V338" i="45"/>
  <c r="T338" i="45"/>
  <c r="U338" i="45" s="1"/>
  <c r="V337" i="45"/>
  <c r="T337" i="45"/>
  <c r="U337" i="45" s="1"/>
  <c r="X336" i="45"/>
  <c r="V335" i="45"/>
  <c r="T335" i="45"/>
  <c r="V334" i="45"/>
  <c r="T334" i="45"/>
  <c r="U334" i="45" s="1"/>
  <c r="V333" i="45"/>
  <c r="T333" i="45"/>
  <c r="V332" i="45"/>
  <c r="T332" i="45"/>
  <c r="V331" i="45"/>
  <c r="T331" i="45"/>
  <c r="U331" i="45" s="1"/>
  <c r="V330" i="45"/>
  <c r="T330" i="45"/>
  <c r="V329" i="45"/>
  <c r="T329" i="45"/>
  <c r="V328" i="45"/>
  <c r="T328" i="45"/>
  <c r="U328" i="45" s="1"/>
  <c r="V327" i="45"/>
  <c r="T327" i="45"/>
  <c r="V326" i="45"/>
  <c r="T326" i="45"/>
  <c r="V325" i="45"/>
  <c r="T325" i="45"/>
  <c r="U325" i="45" s="1"/>
  <c r="V324" i="45"/>
  <c r="T324" i="45"/>
  <c r="V323" i="45"/>
  <c r="T323" i="45"/>
  <c r="V322" i="45"/>
  <c r="T322" i="45"/>
  <c r="U322" i="45" s="1"/>
  <c r="V321" i="45"/>
  <c r="T321" i="45"/>
  <c r="V320" i="45"/>
  <c r="T320" i="45"/>
  <c r="V319" i="45"/>
  <c r="T319" i="45"/>
  <c r="U319" i="45" s="1"/>
  <c r="V318" i="45"/>
  <c r="T318" i="45"/>
  <c r="V317" i="45"/>
  <c r="T317" i="45"/>
  <c r="V316" i="45"/>
  <c r="T316" i="45"/>
  <c r="U316" i="45" s="1"/>
  <c r="V315" i="45"/>
  <c r="T315" i="45"/>
  <c r="V314" i="45"/>
  <c r="T314" i="45"/>
  <c r="U314" i="45" s="1"/>
  <c r="V313" i="45"/>
  <c r="T313" i="45"/>
  <c r="U313" i="45" s="1"/>
  <c r="V312" i="45"/>
  <c r="T312" i="45"/>
  <c r="V311" i="45"/>
  <c r="T311" i="45"/>
  <c r="V310" i="45"/>
  <c r="T310" i="45"/>
  <c r="U310" i="45" s="1"/>
  <c r="V309" i="45"/>
  <c r="T309" i="45"/>
  <c r="T308" i="45"/>
  <c r="U308" i="45" s="1"/>
  <c r="V307" i="45"/>
  <c r="T307" i="45"/>
  <c r="F306" i="45"/>
  <c r="X330" i="45" l="1"/>
  <c r="U330" i="45"/>
  <c r="X333" i="45"/>
  <c r="U333" i="45"/>
  <c r="X345" i="45"/>
  <c r="U345" i="45"/>
  <c r="X319" i="45"/>
  <c r="X320" i="45"/>
  <c r="U320" i="45"/>
  <c r="X326" i="45"/>
  <c r="U326" i="45"/>
  <c r="X341" i="45"/>
  <c r="U341" i="45"/>
  <c r="X311" i="45"/>
  <c r="U311" i="45"/>
  <c r="X328" i="45"/>
  <c r="X309" i="45"/>
  <c r="U309" i="45"/>
  <c r="X315" i="45"/>
  <c r="U315" i="45"/>
  <c r="X329" i="45"/>
  <c r="U329" i="45"/>
  <c r="X332" i="45"/>
  <c r="U332" i="45"/>
  <c r="X335" i="45"/>
  <c r="U335" i="45"/>
  <c r="X317" i="45"/>
  <c r="U317" i="45"/>
  <c r="X323" i="45"/>
  <c r="U323" i="45"/>
  <c r="X312" i="45"/>
  <c r="U312" i="45"/>
  <c r="X318" i="45"/>
  <c r="U318" i="45"/>
  <c r="X321" i="45"/>
  <c r="U321" i="45"/>
  <c r="X327" i="45"/>
  <c r="U327" i="45"/>
  <c r="X339" i="45"/>
  <c r="U339" i="45"/>
  <c r="X342" i="45"/>
  <c r="U342" i="45"/>
  <c r="X344" i="45"/>
  <c r="X324" i="45"/>
  <c r="U324" i="45"/>
  <c r="X307" i="45"/>
  <c r="U307" i="45"/>
  <c r="X310" i="45"/>
  <c r="X338" i="45"/>
  <c r="X313" i="45"/>
  <c r="X322" i="45"/>
  <c r="X331" i="45"/>
  <c r="T346" i="45"/>
  <c r="U346" i="45" s="1"/>
  <c r="X316" i="45"/>
  <c r="X325" i="45"/>
  <c r="X334" i="45"/>
  <c r="X337" i="45"/>
  <c r="X340" i="45"/>
  <c r="X343" i="45"/>
  <c r="X314" i="45"/>
  <c r="X229" i="44"/>
  <c r="U229" i="44"/>
  <c r="T229" i="44"/>
  <c r="S229" i="44"/>
  <c r="R229" i="44"/>
  <c r="Q229" i="44"/>
  <c r="P229" i="44"/>
  <c r="O229" i="44"/>
  <c r="N229" i="44"/>
  <c r="M229" i="44"/>
  <c r="L229" i="44"/>
  <c r="K229" i="44"/>
  <c r="J229" i="44"/>
  <c r="I229" i="44"/>
  <c r="H229" i="44"/>
  <c r="X228" i="44"/>
  <c r="V228" i="44"/>
  <c r="W228" i="44" s="1"/>
  <c r="X227" i="44"/>
  <c r="V227" i="44"/>
  <c r="Z226" i="44"/>
  <c r="X226" i="44"/>
  <c r="V226" i="44"/>
  <c r="W226" i="44" s="1"/>
  <c r="X225" i="44"/>
  <c r="V225" i="44"/>
  <c r="W225" i="44" s="1"/>
  <c r="X224" i="44"/>
  <c r="V224" i="44"/>
  <c r="X223" i="44"/>
  <c r="V223" i="44"/>
  <c r="W223" i="44" s="1"/>
  <c r="X222" i="44"/>
  <c r="V222" i="44"/>
  <c r="W222" i="44" s="1"/>
  <c r="X221" i="44"/>
  <c r="V221" i="44"/>
  <c r="X220" i="44"/>
  <c r="V220" i="44"/>
  <c r="W220" i="44" s="1"/>
  <c r="X219" i="44"/>
  <c r="V219" i="44"/>
  <c r="W219" i="44" s="1"/>
  <c r="X218" i="44"/>
  <c r="V218" i="44"/>
  <c r="X217" i="44"/>
  <c r="V217" i="44"/>
  <c r="W217" i="44" s="1"/>
  <c r="X216" i="44"/>
  <c r="V216" i="44"/>
  <c r="W216" i="44" s="1"/>
  <c r="Z215" i="44"/>
  <c r="X214" i="44"/>
  <c r="V214" i="44"/>
  <c r="X213" i="44"/>
  <c r="V213" i="44"/>
  <c r="W213" i="44" s="1"/>
  <c r="X212" i="44"/>
  <c r="V212" i="44"/>
  <c r="X211" i="44"/>
  <c r="V211" i="44"/>
  <c r="W211" i="44" s="1"/>
  <c r="X210" i="44"/>
  <c r="V210" i="44"/>
  <c r="W210" i="44" s="1"/>
  <c r="X209" i="44"/>
  <c r="V209" i="44"/>
  <c r="X208" i="44"/>
  <c r="V208" i="44"/>
  <c r="Z207" i="44"/>
  <c r="X207" i="44"/>
  <c r="V207" i="44"/>
  <c r="W207" i="44" s="1"/>
  <c r="X206" i="44"/>
  <c r="V206" i="44"/>
  <c r="X205" i="44"/>
  <c r="V205" i="44"/>
  <c r="W205" i="44" s="1"/>
  <c r="X204" i="44"/>
  <c r="V204" i="44"/>
  <c r="W204" i="44" s="1"/>
  <c r="X203" i="44"/>
  <c r="V203" i="44"/>
  <c r="X202" i="44"/>
  <c r="V202" i="44"/>
  <c r="X201" i="44"/>
  <c r="V201" i="44"/>
  <c r="W201" i="44" s="1"/>
  <c r="X200" i="44"/>
  <c r="V200" i="44"/>
  <c r="X199" i="44"/>
  <c r="V199" i="44"/>
  <c r="Z198" i="44"/>
  <c r="X198" i="44"/>
  <c r="V198" i="44"/>
  <c r="W198" i="44" s="1"/>
  <c r="X197" i="44"/>
  <c r="V197" i="44"/>
  <c r="W197" i="44" s="1"/>
  <c r="X196" i="44"/>
  <c r="V196" i="44"/>
  <c r="X195" i="44"/>
  <c r="V195" i="44"/>
  <c r="W195" i="44" s="1"/>
  <c r="F194" i="44"/>
  <c r="Z199" i="44" l="1"/>
  <c r="W199" i="44"/>
  <c r="Z214" i="44"/>
  <c r="W214" i="44"/>
  <c r="Z202" i="44"/>
  <c r="W202" i="44"/>
  <c r="Z208" i="44"/>
  <c r="W208" i="44"/>
  <c r="Z203" i="44"/>
  <c r="W203" i="44"/>
  <c r="Z206" i="44"/>
  <c r="W206" i="44"/>
  <c r="Z217" i="44"/>
  <c r="Z209" i="44"/>
  <c r="W209" i="44"/>
  <c r="Z218" i="44"/>
  <c r="W218" i="44"/>
  <c r="Z221" i="44"/>
  <c r="W221" i="44"/>
  <c r="Z224" i="44"/>
  <c r="W224" i="44"/>
  <c r="Z212" i="44"/>
  <c r="W212" i="44"/>
  <c r="Z195" i="44"/>
  <c r="Z227" i="44"/>
  <c r="W227" i="44"/>
  <c r="Z196" i="44"/>
  <c r="W196" i="44"/>
  <c r="Z200" i="44"/>
  <c r="W200" i="44"/>
  <c r="Z223" i="44"/>
  <c r="V229" i="44"/>
  <c r="W229" i="44" s="1"/>
  <c r="Z204" i="44"/>
  <c r="Z213" i="44"/>
  <c r="Z220" i="44"/>
  <c r="Z201" i="44"/>
  <c r="Z210" i="44"/>
  <c r="Z197" i="44"/>
  <c r="Z216" i="44"/>
  <c r="Z219" i="44"/>
  <c r="Z222" i="44"/>
  <c r="Z225" i="44"/>
  <c r="Z228" i="44"/>
  <c r="Z205" i="44"/>
  <c r="Z211" i="44"/>
  <c r="U131" i="47"/>
  <c r="U130" i="47"/>
  <c r="U129" i="47"/>
  <c r="U128" i="47"/>
  <c r="U127" i="47"/>
  <c r="U126" i="47"/>
  <c r="U125" i="47"/>
  <c r="U124" i="47"/>
  <c r="U122" i="47"/>
  <c r="U121" i="47"/>
  <c r="U120" i="47"/>
  <c r="U119" i="47"/>
  <c r="U118" i="47"/>
  <c r="U117" i="47"/>
  <c r="U116" i="47"/>
  <c r="U115" i="47"/>
  <c r="U114" i="47"/>
  <c r="U113" i="47"/>
  <c r="U112" i="47"/>
  <c r="U110" i="47"/>
  <c r="U109" i="47"/>
  <c r="U106" i="47"/>
  <c r="U105" i="47"/>
  <c r="U104" i="47"/>
  <c r="U103" i="47"/>
  <c r="U100" i="47"/>
  <c r="U99" i="47"/>
  <c r="U98" i="47"/>
  <c r="U97" i="47"/>
  <c r="U93" i="47"/>
  <c r="V302" i="45" l="1"/>
  <c r="S302" i="45"/>
  <c r="R302" i="45"/>
  <c r="Q302" i="45"/>
  <c r="P302" i="45"/>
  <c r="O302" i="45"/>
  <c r="N302" i="45"/>
  <c r="M302" i="45"/>
  <c r="L302" i="45"/>
  <c r="K302" i="45"/>
  <c r="J302" i="45"/>
  <c r="I302" i="45"/>
  <c r="H302" i="45"/>
  <c r="V301" i="45"/>
  <c r="T301" i="45"/>
  <c r="V300" i="45"/>
  <c r="T300" i="45"/>
  <c r="U300" i="45" s="1"/>
  <c r="V299" i="45"/>
  <c r="T299" i="45"/>
  <c r="U299" i="45" s="1"/>
  <c r="V298" i="45"/>
  <c r="T298" i="45"/>
  <c r="V297" i="45"/>
  <c r="T297" i="45"/>
  <c r="U297" i="45" s="1"/>
  <c r="V296" i="45"/>
  <c r="T296" i="45"/>
  <c r="U296" i="45" s="1"/>
  <c r="V295" i="45"/>
  <c r="T295" i="45"/>
  <c r="U295" i="45" s="1"/>
  <c r="V294" i="45"/>
  <c r="T294" i="45"/>
  <c r="U294" i="45" s="1"/>
  <c r="V293" i="45"/>
  <c r="T293" i="45"/>
  <c r="U293" i="45" s="1"/>
  <c r="X292" i="45"/>
  <c r="V291" i="45"/>
  <c r="T291" i="45"/>
  <c r="V290" i="45"/>
  <c r="T290" i="45"/>
  <c r="U290" i="45" s="1"/>
  <c r="V289" i="45"/>
  <c r="T289" i="45"/>
  <c r="V288" i="45"/>
  <c r="T288" i="45"/>
  <c r="U288" i="45" s="1"/>
  <c r="V287" i="45"/>
  <c r="T287" i="45"/>
  <c r="U287" i="45" s="1"/>
  <c r="V286" i="45"/>
  <c r="T286" i="45"/>
  <c r="V285" i="45"/>
  <c r="T285" i="45"/>
  <c r="V284" i="45"/>
  <c r="T284" i="45"/>
  <c r="U284" i="45" s="1"/>
  <c r="V283" i="45"/>
  <c r="T283" i="45"/>
  <c r="V282" i="45"/>
  <c r="T282" i="45"/>
  <c r="V281" i="45"/>
  <c r="T281" i="45"/>
  <c r="U281" i="45" s="1"/>
  <c r="V280" i="45"/>
  <c r="T280" i="45"/>
  <c r="V279" i="45"/>
  <c r="T279" i="45"/>
  <c r="V278" i="45"/>
  <c r="T278" i="45"/>
  <c r="U278" i="45" s="1"/>
  <c r="V277" i="45"/>
  <c r="T277" i="45"/>
  <c r="V276" i="45"/>
  <c r="T276" i="45"/>
  <c r="V275" i="45"/>
  <c r="T275" i="45"/>
  <c r="U275" i="45" s="1"/>
  <c r="V274" i="45"/>
  <c r="T274" i="45"/>
  <c r="U274" i="45" s="1"/>
  <c r="V273" i="45"/>
  <c r="T273" i="45"/>
  <c r="U273" i="45" s="1"/>
  <c r="V272" i="45"/>
  <c r="T272" i="45"/>
  <c r="U272" i="45" s="1"/>
  <c r="V271" i="45"/>
  <c r="T271" i="45"/>
  <c r="U271" i="45" s="1"/>
  <c r="V270" i="45"/>
  <c r="T270" i="45"/>
  <c r="U270" i="45" s="1"/>
  <c r="V269" i="45"/>
  <c r="T269" i="45"/>
  <c r="U269" i="45" s="1"/>
  <c r="V268" i="45"/>
  <c r="T268" i="45"/>
  <c r="U268" i="45" s="1"/>
  <c r="V267" i="45"/>
  <c r="T267" i="45"/>
  <c r="V266" i="45"/>
  <c r="T266" i="45"/>
  <c r="U266" i="45" s="1"/>
  <c r="V265" i="45"/>
  <c r="T265" i="45"/>
  <c r="T264" i="45"/>
  <c r="U264" i="45" s="1"/>
  <c r="V263" i="45"/>
  <c r="T263" i="45"/>
  <c r="F262" i="45"/>
  <c r="X284" i="45" l="1"/>
  <c r="X281" i="45"/>
  <c r="X297" i="45"/>
  <c r="X279" i="45"/>
  <c r="U279" i="45"/>
  <c r="X282" i="45"/>
  <c r="U282" i="45"/>
  <c r="X280" i="45"/>
  <c r="U280" i="45"/>
  <c r="X285" i="45"/>
  <c r="U285" i="45"/>
  <c r="X287" i="45"/>
  <c r="X295" i="45"/>
  <c r="X298" i="45"/>
  <c r="U298" i="45"/>
  <c r="X300" i="45"/>
  <c r="X277" i="45"/>
  <c r="U277" i="45"/>
  <c r="X267" i="45"/>
  <c r="U267" i="45"/>
  <c r="X283" i="45"/>
  <c r="U283" i="45"/>
  <c r="X290" i="45"/>
  <c r="X301" i="45"/>
  <c r="U301" i="45"/>
  <c r="X266" i="45"/>
  <c r="X269" i="45"/>
  <c r="X275" i="45"/>
  <c r="X286" i="45"/>
  <c r="U286" i="45"/>
  <c r="X291" i="45"/>
  <c r="U291" i="45"/>
  <c r="X265" i="45"/>
  <c r="U265" i="45"/>
  <c r="X276" i="45"/>
  <c r="U276" i="45"/>
  <c r="X278" i="45"/>
  <c r="X289" i="45"/>
  <c r="U289" i="45"/>
  <c r="X294" i="45"/>
  <c r="X272" i="45"/>
  <c r="X263" i="45"/>
  <c r="U263" i="45"/>
  <c r="T302" i="45"/>
  <c r="U302" i="45" s="1"/>
  <c r="X268" i="45"/>
  <c r="X271" i="45"/>
  <c r="X274" i="45"/>
  <c r="X293" i="45"/>
  <c r="X296" i="45"/>
  <c r="X299" i="45"/>
  <c r="X270" i="45"/>
  <c r="X273" i="45"/>
  <c r="X288" i="45"/>
  <c r="V182" i="38"/>
  <c r="S182" i="38"/>
  <c r="R182" i="38"/>
  <c r="Q182" i="38"/>
  <c r="P182" i="38"/>
  <c r="O182" i="38"/>
  <c r="N182" i="38"/>
  <c r="M182" i="38"/>
  <c r="L182" i="38"/>
  <c r="K182" i="38"/>
  <c r="J182" i="38"/>
  <c r="I182" i="38"/>
  <c r="H182" i="38"/>
  <c r="V181" i="38"/>
  <c r="T181" i="38"/>
  <c r="X181" i="38" s="1"/>
  <c r="X180" i="38"/>
  <c r="V180" i="38"/>
  <c r="T180" i="38"/>
  <c r="V179" i="38"/>
  <c r="T179" i="38"/>
  <c r="V178" i="38"/>
  <c r="T178" i="38"/>
  <c r="V177" i="38"/>
  <c r="T177" i="38"/>
  <c r="V176" i="38"/>
  <c r="T176" i="38"/>
  <c r="V175" i="38"/>
  <c r="T175" i="38"/>
  <c r="X175" i="38" s="1"/>
  <c r="V174" i="38"/>
  <c r="T174" i="38"/>
  <c r="V173" i="38"/>
  <c r="T173" i="38"/>
  <c r="X172" i="38"/>
  <c r="V172" i="38"/>
  <c r="T172" i="38"/>
  <c r="X171" i="38"/>
  <c r="V170" i="38"/>
  <c r="T170" i="38"/>
  <c r="V169" i="38"/>
  <c r="T169" i="38"/>
  <c r="X169" i="38" s="1"/>
  <c r="V168" i="38"/>
  <c r="T168" i="38"/>
  <c r="X168" i="38" s="1"/>
  <c r="X167" i="38"/>
  <c r="V167" i="38"/>
  <c r="T167" i="38"/>
  <c r="V166" i="38"/>
  <c r="T166" i="38"/>
  <c r="X166" i="38" s="1"/>
  <c r="V165" i="38"/>
  <c r="T165" i="38"/>
  <c r="V164" i="38"/>
  <c r="T164" i="38"/>
  <c r="V163" i="38"/>
  <c r="T163" i="38"/>
  <c r="X163" i="38" s="1"/>
  <c r="V162" i="38"/>
  <c r="T162" i="38"/>
  <c r="X162" i="38" s="1"/>
  <c r="V161" i="38"/>
  <c r="T161" i="38"/>
  <c r="V160" i="38"/>
  <c r="T160" i="38"/>
  <c r="X160" i="38" s="1"/>
  <c r="V159" i="38"/>
  <c r="T159" i="38"/>
  <c r="X159" i="38" s="1"/>
  <c r="V158" i="38"/>
  <c r="T158" i="38"/>
  <c r="V157" i="38"/>
  <c r="T157" i="38"/>
  <c r="T156" i="38"/>
  <c r="V155" i="38"/>
  <c r="T155" i="38"/>
  <c r="V154" i="38"/>
  <c r="T154" i="38"/>
  <c r="U154" i="38" s="1"/>
  <c r="V153" i="38"/>
  <c r="T153" i="38"/>
  <c r="V152" i="38"/>
  <c r="T152" i="38"/>
  <c r="V151" i="38"/>
  <c r="T151" i="38"/>
  <c r="X151" i="38" s="1"/>
  <c r="V150" i="38"/>
  <c r="T150" i="38"/>
  <c r="V149" i="38"/>
  <c r="T149" i="38"/>
  <c r="X149" i="38" s="1"/>
  <c r="V148" i="38"/>
  <c r="T148" i="38"/>
  <c r="X148" i="38" s="1"/>
  <c r="V147" i="38"/>
  <c r="T147" i="38"/>
  <c r="V146" i="38"/>
  <c r="T146" i="38"/>
  <c r="V145" i="38"/>
  <c r="T145" i="38"/>
  <c r="V144" i="38"/>
  <c r="T144" i="38"/>
  <c r="V143" i="38"/>
  <c r="T143" i="38"/>
  <c r="X143" i="38" s="1"/>
  <c r="T142" i="38"/>
  <c r="V141" i="38"/>
  <c r="T141" i="38"/>
  <c r="F140" i="38"/>
  <c r="X178" i="38" l="1"/>
  <c r="X174" i="38"/>
  <c r="X158" i="38"/>
  <c r="X147" i="38"/>
  <c r="X144" i="38"/>
  <c r="X150" i="38"/>
  <c r="X153" i="38"/>
  <c r="X161" i="38"/>
  <c r="X170" i="38"/>
  <c r="X177" i="38"/>
  <c r="T182" i="38"/>
  <c r="U182" i="38" s="1"/>
  <c r="X164" i="38"/>
  <c r="X141" i="38"/>
  <c r="X146" i="38"/>
  <c r="X152" i="38"/>
  <c r="X155" i="38"/>
  <c r="X157" i="38"/>
  <c r="X173" i="38"/>
  <c r="X176" i="38"/>
  <c r="X179" i="38"/>
  <c r="X145" i="38"/>
  <c r="X154" i="38"/>
  <c r="X165" i="38"/>
  <c r="V132" i="47"/>
  <c r="S132" i="47"/>
  <c r="R132" i="47"/>
  <c r="Q132" i="47"/>
  <c r="P132" i="47"/>
  <c r="O132" i="47"/>
  <c r="N132" i="47"/>
  <c r="M132" i="47"/>
  <c r="L132" i="47"/>
  <c r="K132" i="47"/>
  <c r="J132" i="47"/>
  <c r="I132" i="47"/>
  <c r="H132" i="47"/>
  <c r="V131" i="47"/>
  <c r="T131" i="47"/>
  <c r="Y130" i="47"/>
  <c r="V130" i="47"/>
  <c r="T130" i="47"/>
  <c r="Y129" i="47" s="1"/>
  <c r="V129" i="47"/>
  <c r="T129" i="47"/>
  <c r="Y128" i="47"/>
  <c r="V128" i="47"/>
  <c r="T128" i="47"/>
  <c r="Y127" i="47"/>
  <c r="V127" i="47"/>
  <c r="T127" i="47"/>
  <c r="Y126" i="47" s="1"/>
  <c r="V126" i="47"/>
  <c r="T126" i="47"/>
  <c r="Y125" i="47"/>
  <c r="V125" i="47"/>
  <c r="T125" i="47"/>
  <c r="Y124" i="47"/>
  <c r="V124" i="47"/>
  <c r="T124" i="47"/>
  <c r="Y123" i="47" s="1"/>
  <c r="Y122" i="47"/>
  <c r="V122" i="47"/>
  <c r="T122" i="47"/>
  <c r="Y121" i="47" s="1"/>
  <c r="V121" i="47"/>
  <c r="T121" i="47"/>
  <c r="Y120" i="47"/>
  <c r="V120" i="47"/>
  <c r="T120" i="47"/>
  <c r="Y119" i="47"/>
  <c r="V119" i="47"/>
  <c r="T119" i="47"/>
  <c r="V118" i="47"/>
  <c r="T118" i="47"/>
  <c r="Y118" i="47" s="1"/>
  <c r="Y117" i="47"/>
  <c r="V117" i="47"/>
  <c r="T117" i="47"/>
  <c r="Y116" i="47"/>
  <c r="V116" i="47"/>
  <c r="T116" i="47"/>
  <c r="V115" i="47"/>
  <c r="T115" i="47"/>
  <c r="Y115" i="47" s="1"/>
  <c r="Y114" i="47"/>
  <c r="V114" i="47"/>
  <c r="T114" i="47"/>
  <c r="Y113" i="47"/>
  <c r="V113" i="47"/>
  <c r="T113" i="47"/>
  <c r="V112" i="47"/>
  <c r="T112" i="47"/>
  <c r="Y112" i="47" s="1"/>
  <c r="V111" i="47"/>
  <c r="T111" i="47"/>
  <c r="U111" i="47" s="1"/>
  <c r="Y110" i="47"/>
  <c r="V110" i="47"/>
  <c r="T110" i="47"/>
  <c r="V109" i="47"/>
  <c r="T109" i="47"/>
  <c r="Y109" i="47" s="1"/>
  <c r="V108" i="47"/>
  <c r="T108" i="47"/>
  <c r="U108" i="47" s="1"/>
  <c r="T107" i="47"/>
  <c r="U107" i="47" s="1"/>
  <c r="V106" i="47"/>
  <c r="T106" i="47"/>
  <c r="V105" i="47"/>
  <c r="T105" i="47"/>
  <c r="Y104" i="47"/>
  <c r="V104" i="47"/>
  <c r="T104" i="47"/>
  <c r="Y103" i="47"/>
  <c r="V103" i="47"/>
  <c r="T103" i="47"/>
  <c r="V102" i="47"/>
  <c r="T102" i="47"/>
  <c r="V101" i="47"/>
  <c r="T101" i="47"/>
  <c r="U101" i="47" s="1"/>
  <c r="Y100" i="47"/>
  <c r="V100" i="47"/>
  <c r="T100" i="47"/>
  <c r="V99" i="47"/>
  <c r="T99" i="47"/>
  <c r="Y99" i="47" s="1"/>
  <c r="Y98" i="47"/>
  <c r="V98" i="47"/>
  <c r="T98" i="47"/>
  <c r="Y97" i="47"/>
  <c r="V97" i="47"/>
  <c r="T97" i="47"/>
  <c r="V96" i="47"/>
  <c r="T96" i="47"/>
  <c r="V95" i="47"/>
  <c r="T95" i="47"/>
  <c r="U95" i="47" s="1"/>
  <c r="Y94" i="47"/>
  <c r="V94" i="47"/>
  <c r="T94" i="47"/>
  <c r="U94" i="47" s="1"/>
  <c r="T93" i="47"/>
  <c r="Y92" i="47"/>
  <c r="V92" i="47"/>
  <c r="T92" i="47"/>
  <c r="U92" i="47" s="1"/>
  <c r="F91" i="47"/>
  <c r="Y111" i="47" l="1"/>
  <c r="Y101" i="47"/>
  <c r="Y96" i="47"/>
  <c r="U96" i="47"/>
  <c r="Y95" i="47"/>
  <c r="Y102" i="47"/>
  <c r="U102" i="47"/>
  <c r="T132" i="47"/>
  <c r="U132" i="47" s="1"/>
  <c r="Y108" i="47"/>
  <c r="M97" i="42" l="1"/>
  <c r="M96" i="42"/>
  <c r="M95" i="42"/>
  <c r="M94" i="42"/>
  <c r="M93" i="42"/>
  <c r="M92" i="42"/>
  <c r="M91" i="42"/>
  <c r="M90" i="42"/>
  <c r="M89" i="42"/>
  <c r="M88" i="42"/>
  <c r="M87" i="42"/>
  <c r="M86" i="42"/>
  <c r="M85" i="42"/>
  <c r="M84" i="42"/>
  <c r="M83" i="42"/>
  <c r="M82" i="42"/>
  <c r="M80" i="42"/>
  <c r="M79" i="42"/>
  <c r="M78" i="42"/>
  <c r="M77" i="42"/>
  <c r="M76" i="42"/>
  <c r="M75" i="42"/>
  <c r="M73" i="42"/>
  <c r="M70" i="42"/>
  <c r="M69" i="42"/>
  <c r="M66" i="42"/>
  <c r="M65" i="42"/>
  <c r="M64" i="42"/>
  <c r="M63" i="42"/>
  <c r="M60" i="42"/>
  <c r="M59" i="42"/>
  <c r="M58" i="42"/>
  <c r="M56" i="42"/>
  <c r="M55" i="42"/>
  <c r="M54" i="42"/>
  <c r="M53" i="42"/>
  <c r="L97" i="42" l="1"/>
  <c r="L96" i="42"/>
  <c r="K98" i="42" l="1"/>
  <c r="J98" i="42"/>
  <c r="G52" i="42" s="1"/>
  <c r="I98" i="42"/>
  <c r="P97" i="42"/>
  <c r="N97" i="42"/>
  <c r="P96" i="42"/>
  <c r="N95" i="42"/>
  <c r="P94" i="42"/>
  <c r="N94" i="42"/>
  <c r="N93" i="42"/>
  <c r="P93" i="42"/>
  <c r="N92" i="42"/>
  <c r="L92" i="42"/>
  <c r="N91" i="42"/>
  <c r="L91" i="42"/>
  <c r="N90" i="42"/>
  <c r="L90" i="42"/>
  <c r="P90" i="42" s="1"/>
  <c r="N89" i="42"/>
  <c r="L89" i="42"/>
  <c r="N88" i="42"/>
  <c r="L88" i="42"/>
  <c r="N87" i="42"/>
  <c r="L87" i="42"/>
  <c r="P87" i="42" s="1"/>
  <c r="P86" i="42"/>
  <c r="N86" i="42"/>
  <c r="P85" i="42"/>
  <c r="N85" i="42"/>
  <c r="N84" i="42"/>
  <c r="L84" i="42"/>
  <c r="P83" i="42"/>
  <c r="N83" i="42"/>
  <c r="P82" i="42"/>
  <c r="N82" i="42"/>
  <c r="P81" i="42"/>
  <c r="P80" i="42"/>
  <c r="N80" i="42"/>
  <c r="L80" i="42"/>
  <c r="N79" i="42"/>
  <c r="L79" i="42"/>
  <c r="P78" i="42"/>
  <c r="N78" i="42"/>
  <c r="L78" i="42"/>
  <c r="P77" i="42"/>
  <c r="N77" i="42"/>
  <c r="L77" i="42"/>
  <c r="N76" i="42"/>
  <c r="L76" i="42"/>
  <c r="P76" i="42" s="1"/>
  <c r="P75" i="42"/>
  <c r="N75" i="42"/>
  <c r="L75" i="42"/>
  <c r="N74" i="42"/>
  <c r="L74" i="42"/>
  <c r="N73" i="42"/>
  <c r="L73" i="42"/>
  <c r="P72" i="42"/>
  <c r="N71" i="42"/>
  <c r="L71" i="42"/>
  <c r="N70" i="42"/>
  <c r="L70" i="42"/>
  <c r="N69" i="42"/>
  <c r="L69" i="42"/>
  <c r="N68" i="42"/>
  <c r="L68" i="42"/>
  <c r="N67" i="42"/>
  <c r="L67" i="42"/>
  <c r="M67" i="42" s="1"/>
  <c r="N66" i="42"/>
  <c r="L66" i="42"/>
  <c r="N65" i="42"/>
  <c r="L65" i="42"/>
  <c r="P65" i="42" s="1"/>
  <c r="N64" i="42"/>
  <c r="L64" i="42"/>
  <c r="N63" i="42"/>
  <c r="L63" i="42"/>
  <c r="N62" i="42"/>
  <c r="L62" i="42"/>
  <c r="N61" i="42"/>
  <c r="L61" i="42"/>
  <c r="M61" i="42" s="1"/>
  <c r="N60" i="42"/>
  <c r="L60" i="42"/>
  <c r="N59" i="42"/>
  <c r="L59" i="42"/>
  <c r="P59" i="42" s="1"/>
  <c r="N58" i="42"/>
  <c r="L58" i="42"/>
  <c r="N57" i="42"/>
  <c r="L57" i="42"/>
  <c r="M57" i="42" s="1"/>
  <c r="N56" i="42"/>
  <c r="L56" i="42"/>
  <c r="P56" i="42" s="1"/>
  <c r="N55" i="42"/>
  <c r="L55" i="42"/>
  <c r="N54" i="42"/>
  <c r="L54" i="42"/>
  <c r="P54" i="42" s="1"/>
  <c r="N53" i="42"/>
  <c r="L53" i="42"/>
  <c r="P53" i="42" s="1"/>
  <c r="F52" i="42"/>
  <c r="P68" i="42" l="1"/>
  <c r="M68" i="42"/>
  <c r="P74" i="42"/>
  <c r="M74" i="42"/>
  <c r="P71" i="42"/>
  <c r="M71" i="42"/>
  <c r="P62" i="42"/>
  <c r="M62" i="42"/>
  <c r="P61" i="42"/>
  <c r="P95" i="42"/>
  <c r="P84" i="42"/>
  <c r="P89" i="42"/>
  <c r="P92" i="42"/>
  <c r="P64" i="42"/>
  <c r="P67" i="42"/>
  <c r="P70" i="42"/>
  <c r="P55" i="42"/>
  <c r="P58" i="42"/>
  <c r="P57" i="42"/>
  <c r="P60" i="42"/>
  <c r="P63" i="42"/>
  <c r="P66" i="42"/>
  <c r="P69" i="42"/>
  <c r="P88" i="42"/>
  <c r="P91" i="42"/>
  <c r="L98" i="42"/>
  <c r="M98" i="42" s="1"/>
  <c r="P73" i="42"/>
  <c r="P79" i="42"/>
  <c r="V258" i="45"/>
  <c r="S258" i="45"/>
  <c r="R258" i="45"/>
  <c r="Q258" i="45"/>
  <c r="P258" i="45"/>
  <c r="O258" i="45"/>
  <c r="N258" i="45"/>
  <c r="M258" i="45"/>
  <c r="L258" i="45"/>
  <c r="K258" i="45"/>
  <c r="J258" i="45"/>
  <c r="I258" i="45"/>
  <c r="H258" i="45"/>
  <c r="V257" i="45"/>
  <c r="T257" i="45"/>
  <c r="V256" i="45"/>
  <c r="T256" i="45"/>
  <c r="U256" i="45" s="1"/>
  <c r="V255" i="45"/>
  <c r="T255" i="45"/>
  <c r="V254" i="45"/>
  <c r="T254" i="45"/>
  <c r="V253" i="45"/>
  <c r="T253" i="45"/>
  <c r="U253" i="45" s="1"/>
  <c r="V252" i="45"/>
  <c r="T252" i="45"/>
  <c r="U252" i="45" s="1"/>
  <c r="V251" i="45"/>
  <c r="T251" i="45"/>
  <c r="V250" i="45"/>
  <c r="T250" i="45"/>
  <c r="U250" i="45" s="1"/>
  <c r="V249" i="45"/>
  <c r="T249" i="45"/>
  <c r="U249" i="45" s="1"/>
  <c r="X248" i="45"/>
  <c r="V247" i="45"/>
  <c r="T247" i="45"/>
  <c r="U247" i="45" s="1"/>
  <c r="V246" i="45"/>
  <c r="T246" i="45"/>
  <c r="U246" i="45" s="1"/>
  <c r="V245" i="45"/>
  <c r="T245" i="45"/>
  <c r="U245" i="45" s="1"/>
  <c r="V244" i="45"/>
  <c r="T244" i="45"/>
  <c r="V243" i="45"/>
  <c r="T243" i="45"/>
  <c r="U243" i="45" s="1"/>
  <c r="X242" i="45"/>
  <c r="V242" i="45"/>
  <c r="T242" i="45"/>
  <c r="U242" i="45" s="1"/>
  <c r="V241" i="45"/>
  <c r="T241" i="45"/>
  <c r="U241" i="45" s="1"/>
  <c r="V240" i="45"/>
  <c r="T240" i="45"/>
  <c r="U240" i="45" s="1"/>
  <c r="X239" i="45"/>
  <c r="V239" i="45"/>
  <c r="T239" i="45"/>
  <c r="U239" i="45" s="1"/>
  <c r="V238" i="45"/>
  <c r="T238" i="45"/>
  <c r="U238" i="45" s="1"/>
  <c r="V237" i="45"/>
  <c r="T237" i="45"/>
  <c r="U237" i="45" s="1"/>
  <c r="V236" i="45"/>
  <c r="T236" i="45"/>
  <c r="U236" i="45" s="1"/>
  <c r="V235" i="45"/>
  <c r="T235" i="45"/>
  <c r="U235" i="45" s="1"/>
  <c r="V234" i="45"/>
  <c r="T234" i="45"/>
  <c r="U234" i="45" s="1"/>
  <c r="V233" i="45"/>
  <c r="T233" i="45"/>
  <c r="V232" i="45"/>
  <c r="T232" i="45"/>
  <c r="U232" i="45" s="1"/>
  <c r="V231" i="45"/>
  <c r="T231" i="45"/>
  <c r="U231" i="45" s="1"/>
  <c r="V230" i="45"/>
  <c r="T230" i="45"/>
  <c r="U230" i="45" s="1"/>
  <c r="V229" i="45"/>
  <c r="T229" i="45"/>
  <c r="V228" i="45"/>
  <c r="T228" i="45"/>
  <c r="U228" i="45" s="1"/>
  <c r="V227" i="45"/>
  <c r="T227" i="45"/>
  <c r="U227" i="45" s="1"/>
  <c r="V226" i="45"/>
  <c r="T226" i="45"/>
  <c r="V225" i="45"/>
  <c r="T225" i="45"/>
  <c r="U225" i="45" s="1"/>
  <c r="V224" i="45"/>
  <c r="T224" i="45"/>
  <c r="U224" i="45" s="1"/>
  <c r="V223" i="45"/>
  <c r="T223" i="45"/>
  <c r="V222" i="45"/>
  <c r="T222" i="45"/>
  <c r="U222" i="45" s="1"/>
  <c r="V221" i="45"/>
  <c r="T221" i="45"/>
  <c r="U221" i="45" s="1"/>
  <c r="T220" i="45"/>
  <c r="U220" i="45" s="1"/>
  <c r="V219" i="45"/>
  <c r="T219" i="45"/>
  <c r="F218" i="45"/>
  <c r="X250" i="45" l="1"/>
  <c r="X236" i="45"/>
  <c r="X221" i="45"/>
  <c r="X243" i="45"/>
  <c r="X255" i="45"/>
  <c r="U255" i="45"/>
  <c r="X226" i="45"/>
  <c r="U226" i="45"/>
  <c r="X229" i="45"/>
  <c r="U229" i="45"/>
  <c r="X244" i="45"/>
  <c r="U244" i="45"/>
  <c r="X219" i="45"/>
  <c r="U219" i="45"/>
  <c r="X224" i="45"/>
  <c r="X223" i="45"/>
  <c r="U223" i="45"/>
  <c r="X227" i="45"/>
  <c r="X233" i="45"/>
  <c r="U233" i="45"/>
  <c r="X240" i="45"/>
  <c r="X251" i="45"/>
  <c r="U251" i="45"/>
  <c r="X254" i="45"/>
  <c r="U254" i="45"/>
  <c r="X256" i="45"/>
  <c r="X225" i="45"/>
  <c r="X230" i="45"/>
  <c r="X245" i="45"/>
  <c r="X257" i="45"/>
  <c r="U257" i="45"/>
  <c r="X234" i="45"/>
  <c r="X228" i="45"/>
  <c r="X222" i="45"/>
  <c r="X246" i="45"/>
  <c r="T258" i="45"/>
  <c r="U258" i="45" s="1"/>
  <c r="X253" i="45"/>
  <c r="X231" i="45"/>
  <c r="X237" i="45"/>
  <c r="X249" i="45"/>
  <c r="X252" i="45"/>
  <c r="X232" i="45"/>
  <c r="X235" i="45"/>
  <c r="X238" i="45"/>
  <c r="X241" i="45"/>
  <c r="X247" i="45"/>
  <c r="U135" i="38" l="1"/>
  <c r="U134" i="38"/>
  <c r="U133" i="38"/>
  <c r="U132" i="38"/>
  <c r="U131" i="38"/>
  <c r="U130" i="38"/>
  <c r="U129" i="38"/>
  <c r="U128" i="38"/>
  <c r="U127" i="38"/>
  <c r="U126" i="38"/>
  <c r="U124" i="38"/>
  <c r="U123" i="38"/>
  <c r="U122" i="38"/>
  <c r="U121" i="38"/>
  <c r="U120" i="38"/>
  <c r="U119" i="38"/>
  <c r="U118" i="38"/>
  <c r="U117" i="38"/>
  <c r="U115" i="38"/>
  <c r="U113" i="38"/>
  <c r="U112" i="38"/>
  <c r="U111" i="38"/>
  <c r="U110" i="38"/>
  <c r="U108" i="38"/>
  <c r="U107" i="38"/>
  <c r="U106" i="38"/>
  <c r="U103" i="38"/>
  <c r="U102" i="38"/>
  <c r="U101" i="38"/>
  <c r="U99" i="38"/>
  <c r="U96" i="38"/>
  <c r="U89" i="38" l="1"/>
  <c r="U88" i="38"/>
  <c r="U87" i="38"/>
  <c r="U86" i="38"/>
  <c r="U85" i="38"/>
  <c r="U84" i="38"/>
  <c r="U83" i="38"/>
  <c r="U82" i="38"/>
  <c r="U81" i="38"/>
  <c r="U80" i="38"/>
  <c r="U77" i="38"/>
  <c r="U76" i="38"/>
  <c r="U73" i="38"/>
  <c r="U72" i="38"/>
  <c r="U71" i="38"/>
  <c r="U70" i="38"/>
  <c r="U69" i="38"/>
  <c r="U68" i="38"/>
  <c r="U67" i="38"/>
  <c r="U66" i="38"/>
  <c r="U65" i="38"/>
  <c r="U64" i="38"/>
  <c r="U63" i="38"/>
  <c r="U62" i="38"/>
  <c r="U61" i="38"/>
  <c r="U60" i="38"/>
  <c r="U59" i="38"/>
  <c r="U58" i="38"/>
  <c r="U57" i="38"/>
  <c r="U56" i="38"/>
  <c r="U53" i="38"/>
  <c r="U52" i="38"/>
  <c r="U51" i="38"/>
  <c r="U50" i="38"/>
  <c r="U49" i="38"/>
  <c r="T63" i="38" l="1"/>
  <c r="X190" i="44" l="1"/>
  <c r="U190" i="44"/>
  <c r="T190" i="44"/>
  <c r="S190" i="44"/>
  <c r="R190" i="44"/>
  <c r="Q190" i="44"/>
  <c r="P190" i="44"/>
  <c r="O190" i="44"/>
  <c r="N190" i="44"/>
  <c r="M190" i="44"/>
  <c r="L190" i="44"/>
  <c r="K190" i="44"/>
  <c r="J190" i="44"/>
  <c r="I190" i="44"/>
  <c r="H190" i="44"/>
  <c r="X189" i="44"/>
  <c r="V189" i="44"/>
  <c r="W189" i="44" s="1"/>
  <c r="X188" i="44"/>
  <c r="V188" i="44"/>
  <c r="X187" i="44"/>
  <c r="V187" i="44"/>
  <c r="W187" i="44" s="1"/>
  <c r="X186" i="44"/>
  <c r="V186" i="44"/>
  <c r="X185" i="44"/>
  <c r="V185" i="44"/>
  <c r="X184" i="44"/>
  <c r="V184" i="44"/>
  <c r="W184" i="44" s="1"/>
  <c r="X183" i="44"/>
  <c r="V183" i="44"/>
  <c r="W183" i="44" s="1"/>
  <c r="X182" i="44"/>
  <c r="V182" i="44"/>
  <c r="W182" i="44" s="1"/>
  <c r="X181" i="44"/>
  <c r="V181" i="44"/>
  <c r="W181" i="44" s="1"/>
  <c r="X180" i="44"/>
  <c r="V180" i="44"/>
  <c r="X179" i="44"/>
  <c r="V179" i="44"/>
  <c r="W179" i="44" s="1"/>
  <c r="X178" i="44"/>
  <c r="V178" i="44"/>
  <c r="W178" i="44" s="1"/>
  <c r="X177" i="44"/>
  <c r="V177" i="44"/>
  <c r="W177" i="44" s="1"/>
  <c r="Z176" i="44"/>
  <c r="X175" i="44"/>
  <c r="V175" i="44"/>
  <c r="X174" i="44"/>
  <c r="V174" i="44"/>
  <c r="X173" i="44"/>
  <c r="V173" i="44"/>
  <c r="W173" i="44" s="1"/>
  <c r="X172" i="44"/>
  <c r="V172" i="44"/>
  <c r="W172" i="44" s="1"/>
  <c r="X171" i="44"/>
  <c r="V171" i="44"/>
  <c r="X170" i="44"/>
  <c r="V170" i="44"/>
  <c r="W170" i="44" s="1"/>
  <c r="X169" i="44"/>
  <c r="V169" i="44"/>
  <c r="X168" i="44"/>
  <c r="V168" i="44"/>
  <c r="Z167" i="44"/>
  <c r="X167" i="44"/>
  <c r="V167" i="44"/>
  <c r="W167" i="44" s="1"/>
  <c r="X166" i="44"/>
  <c r="V166" i="44"/>
  <c r="X165" i="44"/>
  <c r="V165" i="44"/>
  <c r="X164" i="44"/>
  <c r="V164" i="44"/>
  <c r="W164" i="44" s="1"/>
  <c r="X163" i="44"/>
  <c r="V163" i="44"/>
  <c r="X162" i="44"/>
  <c r="V162" i="44"/>
  <c r="X161" i="44"/>
  <c r="V161" i="44"/>
  <c r="W161" i="44" s="1"/>
  <c r="X160" i="44"/>
  <c r="V160" i="44"/>
  <c r="X159" i="44"/>
  <c r="V159" i="44"/>
  <c r="X158" i="44"/>
  <c r="V158" i="44"/>
  <c r="W158" i="44" s="1"/>
  <c r="X157" i="44"/>
  <c r="V157" i="44"/>
  <c r="X156" i="44"/>
  <c r="V156" i="44"/>
  <c r="F155" i="44"/>
  <c r="Z165" i="44" l="1"/>
  <c r="W165" i="44"/>
  <c r="Z188" i="44"/>
  <c r="W188" i="44"/>
  <c r="Z168" i="44"/>
  <c r="W168" i="44"/>
  <c r="Z169" i="44"/>
  <c r="W169" i="44"/>
  <c r="Z175" i="44"/>
  <c r="W175" i="44"/>
  <c r="Z163" i="44"/>
  <c r="W163" i="44"/>
  <c r="Z174" i="44"/>
  <c r="W174" i="44"/>
  <c r="Z166" i="44"/>
  <c r="W166" i="44"/>
  <c r="Z189" i="44"/>
  <c r="Z180" i="44"/>
  <c r="W180" i="44"/>
  <c r="Z157" i="44"/>
  <c r="W157" i="44"/>
  <c r="Z160" i="44"/>
  <c r="W160" i="44"/>
  <c r="Z171" i="44"/>
  <c r="W171" i="44"/>
  <c r="Z183" i="44"/>
  <c r="Z156" i="44"/>
  <c r="W156" i="44"/>
  <c r="Z159" i="44"/>
  <c r="W159" i="44"/>
  <c r="Z162" i="44"/>
  <c r="W162" i="44"/>
  <c r="Z164" i="44"/>
  <c r="Z185" i="44"/>
  <c r="W185" i="44"/>
  <c r="Z187" i="44"/>
  <c r="Z186" i="44"/>
  <c r="W186" i="44"/>
  <c r="Z177" i="44"/>
  <c r="Z181" i="44"/>
  <c r="V190" i="44"/>
  <c r="W190" i="44" s="1"/>
  <c r="Z170" i="44"/>
  <c r="Z173" i="44"/>
  <c r="Z178" i="44"/>
  <c r="Z184" i="44"/>
  <c r="Z158" i="44"/>
  <c r="Z161" i="44"/>
  <c r="Z172" i="44"/>
  <c r="Z179" i="44"/>
  <c r="Z182" i="44"/>
  <c r="V214" i="45"/>
  <c r="S214" i="45"/>
  <c r="R214" i="45"/>
  <c r="Q214" i="45"/>
  <c r="P214" i="45"/>
  <c r="O214" i="45"/>
  <c r="N214" i="45"/>
  <c r="M214" i="45"/>
  <c r="L214" i="45"/>
  <c r="K214" i="45"/>
  <c r="J214" i="45"/>
  <c r="I214" i="45"/>
  <c r="H214" i="45"/>
  <c r="V213" i="45"/>
  <c r="T213" i="45"/>
  <c r="V212" i="45"/>
  <c r="T212" i="45"/>
  <c r="U212" i="45" s="1"/>
  <c r="V211" i="45"/>
  <c r="T211" i="45"/>
  <c r="U211" i="45" s="1"/>
  <c r="V210" i="45"/>
  <c r="T210" i="45"/>
  <c r="U210" i="45" s="1"/>
  <c r="V209" i="45"/>
  <c r="T209" i="45"/>
  <c r="U209" i="45" s="1"/>
  <c r="V208" i="45"/>
  <c r="T208" i="45"/>
  <c r="V207" i="45"/>
  <c r="T207" i="45"/>
  <c r="V206" i="45"/>
  <c r="T206" i="45"/>
  <c r="U206" i="45" s="1"/>
  <c r="V205" i="45"/>
  <c r="T205" i="45"/>
  <c r="U205" i="45" s="1"/>
  <c r="X204" i="45"/>
  <c r="V203" i="45"/>
  <c r="T203" i="45"/>
  <c r="U203" i="45" s="1"/>
  <c r="V202" i="45"/>
  <c r="T202" i="45"/>
  <c r="V201" i="45"/>
  <c r="T201" i="45"/>
  <c r="V200" i="45"/>
  <c r="T200" i="45"/>
  <c r="U200" i="45" s="1"/>
  <c r="V199" i="45"/>
  <c r="T199" i="45"/>
  <c r="V198" i="45"/>
  <c r="T198" i="45"/>
  <c r="V197" i="45"/>
  <c r="T197" i="45"/>
  <c r="U197" i="45" s="1"/>
  <c r="V196" i="45"/>
  <c r="T196" i="45"/>
  <c r="V195" i="45"/>
  <c r="T195" i="45"/>
  <c r="U195" i="45" s="1"/>
  <c r="V194" i="45"/>
  <c r="T194" i="45"/>
  <c r="U194" i="45" s="1"/>
  <c r="V193" i="45"/>
  <c r="T193" i="45"/>
  <c r="V192" i="45"/>
  <c r="T192" i="45"/>
  <c r="V191" i="45"/>
  <c r="T191" i="45"/>
  <c r="U191" i="45" s="1"/>
  <c r="V190" i="45"/>
  <c r="T190" i="45"/>
  <c r="V189" i="45"/>
  <c r="T189" i="45"/>
  <c r="V188" i="45"/>
  <c r="T188" i="45"/>
  <c r="U188" i="45" s="1"/>
  <c r="V187" i="45"/>
  <c r="T187" i="45"/>
  <c r="V186" i="45"/>
  <c r="T186" i="45"/>
  <c r="U186" i="45" s="1"/>
  <c r="V185" i="45"/>
  <c r="T185" i="45"/>
  <c r="V184" i="45"/>
  <c r="T184" i="45"/>
  <c r="V183" i="45"/>
  <c r="T183" i="45"/>
  <c r="U183" i="45" s="1"/>
  <c r="V182" i="45"/>
  <c r="T182" i="45"/>
  <c r="U182" i="45" s="1"/>
  <c r="V181" i="45"/>
  <c r="T181" i="45"/>
  <c r="V180" i="45"/>
  <c r="T180" i="45"/>
  <c r="U180" i="45" s="1"/>
  <c r="V179" i="45"/>
  <c r="T179" i="45"/>
  <c r="U179" i="45" s="1"/>
  <c r="V178" i="45"/>
  <c r="T178" i="45"/>
  <c r="V177" i="45"/>
  <c r="T177" i="45"/>
  <c r="U177" i="45" s="1"/>
  <c r="T176" i="45"/>
  <c r="U176" i="45" s="1"/>
  <c r="V175" i="45"/>
  <c r="T175" i="45"/>
  <c r="U175" i="45" s="1"/>
  <c r="F174" i="45"/>
  <c r="X198" i="45" l="1"/>
  <c r="U198" i="45"/>
  <c r="X207" i="45"/>
  <c r="U207" i="45"/>
  <c r="X213" i="45"/>
  <c r="U213" i="45"/>
  <c r="X201" i="45"/>
  <c r="U201" i="45"/>
  <c r="X187" i="45"/>
  <c r="U187" i="45"/>
  <c r="X196" i="45"/>
  <c r="U196" i="45"/>
  <c r="X202" i="45"/>
  <c r="U202" i="45"/>
  <c r="X208" i="45"/>
  <c r="U208" i="45"/>
  <c r="X192" i="45"/>
  <c r="U192" i="45"/>
  <c r="X199" i="45"/>
  <c r="U199" i="45"/>
  <c r="X205" i="45"/>
  <c r="X190" i="45"/>
  <c r="U190" i="45"/>
  <c r="X211" i="45"/>
  <c r="X189" i="45"/>
  <c r="U189" i="45"/>
  <c r="X181" i="45"/>
  <c r="U181" i="45"/>
  <c r="X193" i="45"/>
  <c r="U193" i="45"/>
  <c r="X185" i="45"/>
  <c r="U185" i="45"/>
  <c r="X184" i="45"/>
  <c r="U184" i="45"/>
  <c r="X178" i="45"/>
  <c r="U178" i="45"/>
  <c r="T214" i="45"/>
  <c r="U214" i="45" s="1"/>
  <c r="X186" i="45"/>
  <c r="X195" i="45"/>
  <c r="X209" i="45"/>
  <c r="X177" i="45"/>
  <c r="X180" i="45"/>
  <c r="X175" i="45"/>
  <c r="X183" i="45"/>
  <c r="X206" i="45"/>
  <c r="X212" i="45"/>
  <c r="X179" i="45"/>
  <c r="X182" i="45"/>
  <c r="X188" i="45"/>
  <c r="X191" i="45"/>
  <c r="X194" i="45"/>
  <c r="X197" i="45"/>
  <c r="X200" i="45"/>
  <c r="X203" i="45"/>
  <c r="X210" i="45"/>
  <c r="V136" i="38"/>
  <c r="S136" i="38"/>
  <c r="R136" i="38"/>
  <c r="Q136" i="38"/>
  <c r="P136" i="38"/>
  <c r="O136" i="38"/>
  <c r="N136" i="38"/>
  <c r="M136" i="38"/>
  <c r="L136" i="38"/>
  <c r="K136" i="38"/>
  <c r="J136" i="38"/>
  <c r="I136" i="38"/>
  <c r="H136" i="38"/>
  <c r="V135" i="38"/>
  <c r="T135" i="38"/>
  <c r="X135" i="38" s="1"/>
  <c r="V134" i="38"/>
  <c r="T134" i="38"/>
  <c r="V133" i="38"/>
  <c r="T133" i="38"/>
  <c r="V132" i="38"/>
  <c r="T132" i="38"/>
  <c r="X132" i="38" s="1"/>
  <c r="X131" i="38"/>
  <c r="V131" i="38"/>
  <c r="T131" i="38"/>
  <c r="V130" i="38"/>
  <c r="T130" i="38"/>
  <c r="V129" i="38"/>
  <c r="T129" i="38"/>
  <c r="X129" i="38" s="1"/>
  <c r="V128" i="38"/>
  <c r="T128" i="38"/>
  <c r="V127" i="38"/>
  <c r="T127" i="38"/>
  <c r="V126" i="38"/>
  <c r="T126" i="38"/>
  <c r="X126" i="38" s="1"/>
  <c r="X125" i="38"/>
  <c r="V124" i="38"/>
  <c r="T124" i="38"/>
  <c r="X124" i="38" s="1"/>
  <c r="X123" i="38"/>
  <c r="V123" i="38"/>
  <c r="T123" i="38"/>
  <c r="V122" i="38"/>
  <c r="T122" i="38"/>
  <c r="V121" i="38"/>
  <c r="T121" i="38"/>
  <c r="X121" i="38" s="1"/>
  <c r="V120" i="38"/>
  <c r="T120" i="38"/>
  <c r="X120" i="38" s="1"/>
  <c r="V119" i="38"/>
  <c r="T119" i="38"/>
  <c r="V118" i="38"/>
  <c r="T118" i="38"/>
  <c r="X118" i="38" s="1"/>
  <c r="X117" i="38"/>
  <c r="V117" i="38"/>
  <c r="T117" i="38"/>
  <c r="V116" i="38"/>
  <c r="T116" i="38"/>
  <c r="U116" i="38" s="1"/>
  <c r="V115" i="38"/>
  <c r="T115" i="38"/>
  <c r="X115" i="38" s="1"/>
  <c r="X114" i="38"/>
  <c r="V114" i="38"/>
  <c r="T114" i="38"/>
  <c r="U114" i="38" s="1"/>
  <c r="V113" i="38"/>
  <c r="T113" i="38"/>
  <c r="V112" i="38"/>
  <c r="T112" i="38"/>
  <c r="X112" i="38" s="1"/>
  <c r="V111" i="38"/>
  <c r="T111" i="38"/>
  <c r="X111" i="38" s="1"/>
  <c r="T110" i="38"/>
  <c r="V109" i="38"/>
  <c r="T109" i="38"/>
  <c r="V108" i="38"/>
  <c r="T108" i="38"/>
  <c r="V107" i="38"/>
  <c r="T107" i="38"/>
  <c r="X107" i="38" s="1"/>
  <c r="V106" i="38"/>
  <c r="T106" i="38"/>
  <c r="X106" i="38" s="1"/>
  <c r="V105" i="38"/>
  <c r="T105" i="38"/>
  <c r="U105" i="38" s="1"/>
  <c r="V104" i="38"/>
  <c r="T104" i="38"/>
  <c r="X103" i="38"/>
  <c r="V103" i="38"/>
  <c r="T103" i="38"/>
  <c r="V102" i="38"/>
  <c r="T102" i="38"/>
  <c r="V101" i="38"/>
  <c r="T101" i="38"/>
  <c r="X101" i="38" s="1"/>
  <c r="V100" i="38"/>
  <c r="T100" i="38"/>
  <c r="V99" i="38"/>
  <c r="T99" i="38"/>
  <c r="V98" i="38"/>
  <c r="T98" i="38"/>
  <c r="V97" i="38"/>
  <c r="T97" i="38"/>
  <c r="U97" i="38" s="1"/>
  <c r="T96" i="38"/>
  <c r="V95" i="38"/>
  <c r="T95" i="38"/>
  <c r="F94" i="38"/>
  <c r="X109" i="38" l="1"/>
  <c r="U109" i="38"/>
  <c r="X95" i="38"/>
  <c r="U95" i="38"/>
  <c r="X104" i="38"/>
  <c r="U104" i="38"/>
  <c r="X98" i="38"/>
  <c r="U98" i="38"/>
  <c r="X100" i="38"/>
  <c r="U100" i="38"/>
  <c r="X97" i="38"/>
  <c r="T136" i="38"/>
  <c r="U136" i="38" s="1"/>
  <c r="X128" i="38"/>
  <c r="X130" i="38"/>
  <c r="X134" i="38"/>
  <c r="X108" i="38"/>
  <c r="X113" i="38"/>
  <c r="X116" i="38"/>
  <c r="X127" i="38"/>
  <c r="X133" i="38"/>
  <c r="X99" i="38"/>
  <c r="X102" i="38"/>
  <c r="X105" i="38"/>
  <c r="X119" i="38"/>
  <c r="X122" i="38"/>
  <c r="X152" i="44"/>
  <c r="U152" i="44"/>
  <c r="T152" i="44"/>
  <c r="S152" i="44"/>
  <c r="R152" i="44"/>
  <c r="Q152" i="44"/>
  <c r="P152" i="44"/>
  <c r="O152" i="44"/>
  <c r="N152" i="44"/>
  <c r="M152" i="44"/>
  <c r="L152" i="44"/>
  <c r="K152" i="44"/>
  <c r="J152" i="44"/>
  <c r="I152" i="44"/>
  <c r="H152" i="44"/>
  <c r="X151" i="44"/>
  <c r="V151" i="44"/>
  <c r="W151" i="44" s="1"/>
  <c r="X150" i="44"/>
  <c r="V150" i="44"/>
  <c r="X149" i="44"/>
  <c r="V149" i="44"/>
  <c r="W149" i="44" s="1"/>
  <c r="X148" i="44"/>
  <c r="V148" i="44"/>
  <c r="X147" i="44"/>
  <c r="V147" i="44"/>
  <c r="X146" i="44"/>
  <c r="V146" i="44"/>
  <c r="W146" i="44" s="1"/>
  <c r="X145" i="44"/>
  <c r="V145" i="44"/>
  <c r="W145" i="44" s="1"/>
  <c r="X144" i="44"/>
  <c r="V144" i="44"/>
  <c r="X143" i="44"/>
  <c r="V143" i="44"/>
  <c r="W143" i="44" s="1"/>
  <c r="X142" i="44"/>
  <c r="V142" i="44"/>
  <c r="W142" i="44" s="1"/>
  <c r="X141" i="44"/>
  <c r="V141" i="44"/>
  <c r="X140" i="44"/>
  <c r="V140" i="44"/>
  <c r="W140" i="44" s="1"/>
  <c r="X139" i="44"/>
  <c r="V139" i="44"/>
  <c r="Z138" i="44"/>
  <c r="X137" i="44"/>
  <c r="V137" i="44"/>
  <c r="X136" i="44"/>
  <c r="V136" i="44"/>
  <c r="X135" i="44"/>
  <c r="V135" i="44"/>
  <c r="X134" i="44"/>
  <c r="V134" i="44"/>
  <c r="X133" i="44"/>
  <c r="V133" i="44"/>
  <c r="Z132" i="44"/>
  <c r="X132" i="44"/>
  <c r="V132" i="44"/>
  <c r="W132" i="44" s="1"/>
  <c r="X131" i="44"/>
  <c r="V131" i="44"/>
  <c r="Z130" i="44"/>
  <c r="X130" i="44"/>
  <c r="V130" i="44"/>
  <c r="W130" i="44" s="1"/>
  <c r="X129" i="44"/>
  <c r="V129" i="44"/>
  <c r="X128" i="44"/>
  <c r="V128" i="44"/>
  <c r="X127" i="44"/>
  <c r="V127" i="44"/>
  <c r="X126" i="44"/>
  <c r="V126" i="44"/>
  <c r="X125" i="44"/>
  <c r="V125" i="44"/>
  <c r="X124" i="44"/>
  <c r="V124" i="44"/>
  <c r="X123" i="44"/>
  <c r="V123" i="44"/>
  <c r="W123" i="44" s="1"/>
  <c r="X122" i="44"/>
  <c r="V122" i="44"/>
  <c r="W122" i="44" s="1"/>
  <c r="X121" i="44"/>
  <c r="V121" i="44"/>
  <c r="W121" i="44" s="1"/>
  <c r="X120" i="44"/>
  <c r="V120" i="44"/>
  <c r="X119" i="44"/>
  <c r="V119" i="44"/>
  <c r="X118" i="44"/>
  <c r="V118" i="44"/>
  <c r="W118" i="44" s="1"/>
  <c r="F117" i="44"/>
  <c r="Z128" i="44" l="1"/>
  <c r="W128" i="44"/>
  <c r="Z136" i="44"/>
  <c r="W136" i="44"/>
  <c r="Z129" i="44"/>
  <c r="W129" i="44"/>
  <c r="Z137" i="44"/>
  <c r="W137" i="44"/>
  <c r="Z141" i="44"/>
  <c r="W141" i="44"/>
  <c r="Z143" i="44"/>
  <c r="Z125" i="44"/>
  <c r="W125" i="44"/>
  <c r="Z131" i="44"/>
  <c r="W131" i="44"/>
  <c r="Z148" i="44"/>
  <c r="W148" i="44"/>
  <c r="Z126" i="44"/>
  <c r="W126" i="44"/>
  <c r="Z123" i="44"/>
  <c r="Z119" i="44"/>
  <c r="W119" i="44"/>
  <c r="Z121" i="44"/>
  <c r="Z124" i="44"/>
  <c r="W124" i="44"/>
  <c r="Z127" i="44"/>
  <c r="W127" i="44"/>
  <c r="Z135" i="44"/>
  <c r="W135" i="44"/>
  <c r="Z144" i="44"/>
  <c r="W144" i="44"/>
  <c r="Z146" i="44"/>
  <c r="Z139" i="44"/>
  <c r="W139" i="44"/>
  <c r="Z147" i="44"/>
  <c r="W147" i="44"/>
  <c r="Z150" i="44"/>
  <c r="W150" i="44"/>
  <c r="Z133" i="44"/>
  <c r="W133" i="44"/>
  <c r="Z134" i="44"/>
  <c r="W134" i="44"/>
  <c r="Z120" i="44"/>
  <c r="W120" i="44"/>
  <c r="Z149" i="44"/>
  <c r="Z118" i="44"/>
  <c r="V152" i="44"/>
  <c r="W152" i="44" s="1"/>
  <c r="Z140" i="44"/>
  <c r="Z142" i="44"/>
  <c r="Z145" i="44"/>
  <c r="Z151" i="44"/>
  <c r="Z122" i="44"/>
  <c r="V90" i="38"/>
  <c r="S90" i="38"/>
  <c r="R90" i="38"/>
  <c r="Q90" i="38"/>
  <c r="P90" i="38"/>
  <c r="O90" i="38"/>
  <c r="N90" i="38"/>
  <c r="M90" i="38"/>
  <c r="L90" i="38"/>
  <c r="K90" i="38"/>
  <c r="J90" i="38"/>
  <c r="I90" i="38"/>
  <c r="H90" i="38"/>
  <c r="V89" i="38"/>
  <c r="T89" i="38"/>
  <c r="V88" i="38"/>
  <c r="T88" i="38"/>
  <c r="X88" i="38" s="1"/>
  <c r="V87" i="38"/>
  <c r="T87" i="38"/>
  <c r="X87" i="38" s="1"/>
  <c r="V86" i="38"/>
  <c r="T86" i="38"/>
  <c r="X85" i="38"/>
  <c r="V85" i="38"/>
  <c r="T85" i="38"/>
  <c r="V84" i="38"/>
  <c r="T84" i="38"/>
  <c r="X84" i="38" s="1"/>
  <c r="V83" i="38"/>
  <c r="T83" i="38"/>
  <c r="V82" i="38"/>
  <c r="T82" i="38"/>
  <c r="X82" i="38" s="1"/>
  <c r="V81" i="38"/>
  <c r="T81" i="38"/>
  <c r="X81" i="38" s="1"/>
  <c r="V80" i="38"/>
  <c r="T80" i="38"/>
  <c r="X79" i="38"/>
  <c r="V78" i="38"/>
  <c r="T78" i="38"/>
  <c r="U78" i="38" s="1"/>
  <c r="V77" i="38"/>
  <c r="T77" i="38"/>
  <c r="X77" i="38" s="1"/>
  <c r="V76" i="38"/>
  <c r="T76" i="38"/>
  <c r="X76" i="38" s="1"/>
  <c r="V75" i="38"/>
  <c r="T75" i="38"/>
  <c r="U75" i="38" s="1"/>
  <c r="V74" i="38"/>
  <c r="T74" i="38"/>
  <c r="U74" i="38" s="1"/>
  <c r="V73" i="38"/>
  <c r="T73" i="38"/>
  <c r="X73" i="38" s="1"/>
  <c r="X72" i="38"/>
  <c r="V72" i="38"/>
  <c r="T72" i="38"/>
  <c r="V71" i="38"/>
  <c r="T71" i="38"/>
  <c r="V70" i="38"/>
  <c r="T70" i="38"/>
  <c r="X70" i="38" s="1"/>
  <c r="V69" i="38"/>
  <c r="T69" i="38"/>
  <c r="V68" i="38"/>
  <c r="T68" i="38"/>
  <c r="V67" i="38"/>
  <c r="T67" i="38"/>
  <c r="X67" i="38" s="1"/>
  <c r="V66" i="38"/>
  <c r="T66" i="38"/>
  <c r="V65" i="38"/>
  <c r="T65" i="38"/>
  <c r="T64" i="38"/>
  <c r="V63" i="38"/>
  <c r="V62" i="38"/>
  <c r="T62" i="38"/>
  <c r="V61" i="38"/>
  <c r="T61" i="38"/>
  <c r="V60" i="38"/>
  <c r="T60" i="38"/>
  <c r="V59" i="38"/>
  <c r="T59" i="38"/>
  <c r="X59" i="38" s="1"/>
  <c r="V58" i="38"/>
  <c r="T58" i="38"/>
  <c r="V57" i="38"/>
  <c r="T57" i="38"/>
  <c r="V56" i="38"/>
  <c r="T56" i="38"/>
  <c r="X56" i="38" s="1"/>
  <c r="V55" i="38"/>
  <c r="T55" i="38"/>
  <c r="U55" i="38" s="1"/>
  <c r="V54" i="38"/>
  <c r="T54" i="38"/>
  <c r="U54" i="38" s="1"/>
  <c r="V53" i="38"/>
  <c r="T53" i="38"/>
  <c r="V52" i="38"/>
  <c r="T52" i="38"/>
  <c r="V51" i="38"/>
  <c r="T51" i="38"/>
  <c r="X51" i="38" s="1"/>
  <c r="T50" i="38"/>
  <c r="V49" i="38"/>
  <c r="T49" i="38"/>
  <c r="X49" i="38" s="1"/>
  <c r="F48" i="38"/>
  <c r="X78" i="38" l="1"/>
  <c r="X74" i="38"/>
  <c r="X54" i="38"/>
  <c r="X89" i="38"/>
  <c r="X68" i="38"/>
  <c r="X66" i="38"/>
  <c r="X58" i="38"/>
  <c r="X52" i="38"/>
  <c r="X60" i="38"/>
  <c r="X83" i="38"/>
  <c r="X65" i="38"/>
  <c r="X69" i="38"/>
  <c r="X71" i="38"/>
  <c r="X75" i="38"/>
  <c r="T90" i="38"/>
  <c r="U90" i="38" s="1"/>
  <c r="X55" i="38"/>
  <c r="X57" i="38"/>
  <c r="X61" i="38"/>
  <c r="X80" i="38"/>
  <c r="X86" i="38"/>
  <c r="X53" i="38"/>
  <c r="X62" i="38"/>
  <c r="V171" i="45"/>
  <c r="S171" i="45"/>
  <c r="R171" i="45"/>
  <c r="Q171" i="45"/>
  <c r="P171" i="45"/>
  <c r="O171" i="45"/>
  <c r="N171" i="45"/>
  <c r="M171" i="45"/>
  <c r="L171" i="45"/>
  <c r="K171" i="45"/>
  <c r="J171" i="45"/>
  <c r="I171" i="45"/>
  <c r="H171" i="45"/>
  <c r="V170" i="45"/>
  <c r="T170" i="45"/>
  <c r="U170" i="45" s="1"/>
  <c r="V169" i="45"/>
  <c r="T169" i="45"/>
  <c r="V168" i="45"/>
  <c r="T168" i="45"/>
  <c r="V167" i="45"/>
  <c r="T167" i="45"/>
  <c r="U167" i="45" s="1"/>
  <c r="V166" i="45"/>
  <c r="T166" i="45"/>
  <c r="U166" i="45" s="1"/>
  <c r="V165" i="45"/>
  <c r="T165" i="45"/>
  <c r="V164" i="45"/>
  <c r="T164" i="45"/>
  <c r="U164" i="45" s="1"/>
  <c r="V163" i="45"/>
  <c r="T163" i="45"/>
  <c r="V162" i="45"/>
  <c r="T162" i="45"/>
  <c r="X161" i="45"/>
  <c r="V160" i="45"/>
  <c r="T160" i="45"/>
  <c r="V159" i="45"/>
  <c r="T159" i="45"/>
  <c r="U159" i="45" s="1"/>
  <c r="V158" i="45"/>
  <c r="T158" i="45"/>
  <c r="V157" i="45"/>
  <c r="T157" i="45"/>
  <c r="V156" i="45"/>
  <c r="T156" i="45"/>
  <c r="U156" i="45" s="1"/>
  <c r="V155" i="45"/>
  <c r="T155" i="45"/>
  <c r="V154" i="45"/>
  <c r="T154" i="45"/>
  <c r="V153" i="45"/>
  <c r="T153" i="45"/>
  <c r="U153" i="45" s="1"/>
  <c r="V152" i="45"/>
  <c r="T152" i="45"/>
  <c r="V151" i="45"/>
  <c r="T151" i="45"/>
  <c r="V150" i="45"/>
  <c r="T150" i="45"/>
  <c r="U150" i="45" s="1"/>
  <c r="V149" i="45"/>
  <c r="T149" i="45"/>
  <c r="V148" i="45"/>
  <c r="T148" i="45"/>
  <c r="V147" i="45"/>
  <c r="T147" i="45"/>
  <c r="U147" i="45" s="1"/>
  <c r="V146" i="45"/>
  <c r="T146" i="45"/>
  <c r="V145" i="45"/>
  <c r="T145" i="45"/>
  <c r="V144" i="45"/>
  <c r="T144" i="45"/>
  <c r="U144" i="45" s="1"/>
  <c r="V143" i="45"/>
  <c r="T143" i="45"/>
  <c r="V142" i="45"/>
  <c r="T142" i="45"/>
  <c r="V141" i="45"/>
  <c r="T141" i="45"/>
  <c r="U141" i="45" s="1"/>
  <c r="V140" i="45"/>
  <c r="T140" i="45"/>
  <c r="V139" i="45"/>
  <c r="T139" i="45"/>
  <c r="V138" i="45"/>
  <c r="T138" i="45"/>
  <c r="U138" i="45" s="1"/>
  <c r="V137" i="45"/>
  <c r="T137" i="45"/>
  <c r="V136" i="45"/>
  <c r="T136" i="45"/>
  <c r="V135" i="45"/>
  <c r="T135" i="45"/>
  <c r="U135" i="45" s="1"/>
  <c r="V134" i="45"/>
  <c r="T134" i="45"/>
  <c r="T133" i="45"/>
  <c r="U133" i="45" s="1"/>
  <c r="V132" i="45"/>
  <c r="T132" i="45"/>
  <c r="F131" i="45"/>
  <c r="X156" i="45" l="1"/>
  <c r="X170" i="45"/>
  <c r="X138" i="45"/>
  <c r="X168" i="45"/>
  <c r="U168" i="45"/>
  <c r="X145" i="45"/>
  <c r="U145" i="45"/>
  <c r="X151" i="45"/>
  <c r="U151" i="45"/>
  <c r="X134" i="45"/>
  <c r="U134" i="45"/>
  <c r="X157" i="45"/>
  <c r="U157" i="45"/>
  <c r="X160" i="45"/>
  <c r="U160" i="45"/>
  <c r="X169" i="45"/>
  <c r="U169" i="45"/>
  <c r="X163" i="45"/>
  <c r="U163" i="45"/>
  <c r="X140" i="45"/>
  <c r="U140" i="45"/>
  <c r="X149" i="45"/>
  <c r="U149" i="45"/>
  <c r="X152" i="45"/>
  <c r="U152" i="45"/>
  <c r="X155" i="45"/>
  <c r="U155" i="45"/>
  <c r="X166" i="45"/>
  <c r="X154" i="45"/>
  <c r="U154" i="45"/>
  <c r="X137" i="45"/>
  <c r="U137" i="45"/>
  <c r="X136" i="45"/>
  <c r="U136" i="45"/>
  <c r="X139" i="45"/>
  <c r="U139" i="45"/>
  <c r="X148" i="45"/>
  <c r="U148" i="45"/>
  <c r="X146" i="45"/>
  <c r="U146" i="45"/>
  <c r="X132" i="45"/>
  <c r="U132" i="45"/>
  <c r="X162" i="45"/>
  <c r="U162" i="45"/>
  <c r="X165" i="45"/>
  <c r="U165" i="45"/>
  <c r="X143" i="45"/>
  <c r="U143" i="45"/>
  <c r="X142" i="45"/>
  <c r="U142" i="45"/>
  <c r="X158" i="45"/>
  <c r="U158" i="45"/>
  <c r="T171" i="45"/>
  <c r="U171" i="45" s="1"/>
  <c r="X147" i="45"/>
  <c r="X144" i="45"/>
  <c r="X150" i="45"/>
  <c r="X167" i="45"/>
  <c r="X153" i="45"/>
  <c r="X135" i="45"/>
  <c r="X141" i="45"/>
  <c r="X159" i="45"/>
  <c r="X164" i="45"/>
  <c r="U86" i="47"/>
  <c r="U85" i="47"/>
  <c r="U84" i="47"/>
  <c r="U83" i="47"/>
  <c r="U82" i="47"/>
  <c r="U81" i="47"/>
  <c r="U80" i="47"/>
  <c r="U79" i="47"/>
  <c r="U78" i="47"/>
  <c r="U77" i="47"/>
  <c r="U76" i="47"/>
  <c r="U75" i="47"/>
  <c r="U74" i="47"/>
  <c r="U73" i="47"/>
  <c r="U72" i="47"/>
  <c r="U71" i="47"/>
  <c r="U70" i="47"/>
  <c r="U69" i="47"/>
  <c r="U68" i="47"/>
  <c r="U67" i="47"/>
  <c r="U65" i="47"/>
  <c r="U64" i="47"/>
  <c r="U62" i="47"/>
  <c r="U61" i="47"/>
  <c r="U60" i="47"/>
  <c r="U59" i="47"/>
  <c r="U58" i="47"/>
  <c r="U55" i="47"/>
  <c r="U54" i="47"/>
  <c r="U53" i="47"/>
  <c r="U52" i="47"/>
  <c r="U49" i="47"/>
  <c r="U48" i="47"/>
  <c r="T42" i="57" l="1"/>
  <c r="T34" i="57"/>
  <c r="T35" i="57"/>
  <c r="T36" i="57"/>
  <c r="T37" i="57"/>
  <c r="T38" i="57"/>
  <c r="T39" i="57"/>
  <c r="T40" i="57"/>
  <c r="T41" i="57"/>
  <c r="T33" i="57"/>
  <c r="T31" i="57"/>
  <c r="T5" i="57"/>
  <c r="T6" i="57"/>
  <c r="T7" i="57"/>
  <c r="T8" i="57"/>
  <c r="T9" i="57"/>
  <c r="T10" i="57"/>
  <c r="T11" i="57"/>
  <c r="T12" i="57"/>
  <c r="T13" i="57"/>
  <c r="T14" i="57"/>
  <c r="T15" i="57"/>
  <c r="T16" i="57"/>
  <c r="T17" i="57"/>
  <c r="T18" i="57"/>
  <c r="T19" i="57"/>
  <c r="T20" i="57"/>
  <c r="T21" i="57"/>
  <c r="T22" i="57"/>
  <c r="T23" i="57"/>
  <c r="T24" i="57"/>
  <c r="T25" i="57"/>
  <c r="T26" i="57"/>
  <c r="T27" i="57"/>
  <c r="T28" i="57"/>
  <c r="T29" i="57"/>
  <c r="T30" i="57"/>
  <c r="T4" i="57"/>
  <c r="T18" i="38" l="1"/>
  <c r="U18" i="38" s="1"/>
  <c r="T4" i="38"/>
  <c r="U4" i="38" s="1"/>
  <c r="K48" i="42" l="1"/>
  <c r="J48" i="42"/>
  <c r="I48" i="42"/>
  <c r="P47" i="42"/>
  <c r="N47" i="42"/>
  <c r="M47" i="42"/>
  <c r="P46" i="42"/>
  <c r="M46" i="42"/>
  <c r="N45" i="42"/>
  <c r="L45" i="42"/>
  <c r="M45" i="42" s="1"/>
  <c r="P44" i="42"/>
  <c r="N44" i="42"/>
  <c r="M44" i="42"/>
  <c r="N43" i="42"/>
  <c r="L43" i="42"/>
  <c r="P43" i="42" s="1"/>
  <c r="N42" i="42"/>
  <c r="L42" i="42"/>
  <c r="P42" i="42" s="1"/>
  <c r="P41" i="42"/>
  <c r="N41" i="42"/>
  <c r="L41" i="42"/>
  <c r="M41" i="42" s="1"/>
  <c r="N40" i="42"/>
  <c r="L40" i="42"/>
  <c r="P40" i="42" s="1"/>
  <c r="N39" i="42"/>
  <c r="L39" i="42"/>
  <c r="P39" i="42" s="1"/>
  <c r="P38" i="42"/>
  <c r="N38" i="42"/>
  <c r="L38" i="42"/>
  <c r="M38" i="42" s="1"/>
  <c r="N37" i="42"/>
  <c r="L37" i="42"/>
  <c r="M37" i="42" s="1"/>
  <c r="P36" i="42"/>
  <c r="N36" i="42"/>
  <c r="M36" i="42"/>
  <c r="P35" i="42"/>
  <c r="N35" i="42"/>
  <c r="M35" i="42"/>
  <c r="N34" i="42"/>
  <c r="L34" i="42"/>
  <c r="P34" i="42" s="1"/>
  <c r="P33" i="42"/>
  <c r="N33" i="42"/>
  <c r="M33" i="42"/>
  <c r="P32" i="42"/>
  <c r="N32" i="42"/>
  <c r="M32" i="42"/>
  <c r="P31" i="42"/>
  <c r="P30" i="42"/>
  <c r="N30" i="42"/>
  <c r="L30" i="42"/>
  <c r="M30" i="42" s="1"/>
  <c r="P29" i="42"/>
  <c r="N29" i="42"/>
  <c r="M29" i="42"/>
  <c r="L29" i="42"/>
  <c r="N28" i="42"/>
  <c r="L28" i="42"/>
  <c r="M28" i="42" s="1"/>
  <c r="P27" i="42"/>
  <c r="N27" i="42"/>
  <c r="L27" i="42"/>
  <c r="M27" i="42" s="1"/>
  <c r="P26" i="42"/>
  <c r="N26" i="42"/>
  <c r="M26" i="42"/>
  <c r="L26" i="42"/>
  <c r="N25" i="42"/>
  <c r="L25" i="42"/>
  <c r="P25" i="42" s="1"/>
  <c r="N24" i="42"/>
  <c r="L24" i="42"/>
  <c r="M24" i="42" s="1"/>
  <c r="P23" i="42"/>
  <c r="N23" i="42"/>
  <c r="M23" i="42"/>
  <c r="L23" i="42"/>
  <c r="P22" i="42"/>
  <c r="N21" i="42"/>
  <c r="L21" i="42"/>
  <c r="P21" i="42" s="1"/>
  <c r="N20" i="42"/>
  <c r="L20" i="42"/>
  <c r="P20" i="42" s="1"/>
  <c r="P19" i="42"/>
  <c r="N19" i="42"/>
  <c r="L19" i="42"/>
  <c r="M19" i="42" s="1"/>
  <c r="N18" i="42"/>
  <c r="L18" i="42"/>
  <c r="P18" i="42" s="1"/>
  <c r="N17" i="42"/>
  <c r="L17" i="42"/>
  <c r="P17" i="42" s="1"/>
  <c r="P16" i="42"/>
  <c r="N16" i="42"/>
  <c r="L16" i="42"/>
  <c r="M16" i="42" s="1"/>
  <c r="N15" i="42"/>
  <c r="L15" i="42"/>
  <c r="M15" i="42" s="1"/>
  <c r="N14" i="42"/>
  <c r="L14" i="42"/>
  <c r="P14" i="42" s="1"/>
  <c r="P13" i="42"/>
  <c r="N13" i="42"/>
  <c r="L13" i="42"/>
  <c r="M13" i="42" s="1"/>
  <c r="N12" i="42"/>
  <c r="L12" i="42"/>
  <c r="M12" i="42" s="1"/>
  <c r="N11" i="42"/>
  <c r="L11" i="42"/>
  <c r="P11" i="42" s="1"/>
  <c r="N10" i="42"/>
  <c r="L10" i="42"/>
  <c r="M10" i="42" s="1"/>
  <c r="N9" i="42"/>
  <c r="L9" i="42"/>
  <c r="P9" i="42" s="1"/>
  <c r="N8" i="42"/>
  <c r="L8" i="42"/>
  <c r="P8" i="42" s="1"/>
  <c r="N7" i="42"/>
  <c r="L7" i="42"/>
  <c r="M7" i="42" s="1"/>
  <c r="N6" i="42"/>
  <c r="L6" i="42"/>
  <c r="P6" i="42" s="1"/>
  <c r="N5" i="42"/>
  <c r="L5" i="42"/>
  <c r="P5" i="42" s="1"/>
  <c r="N4" i="42"/>
  <c r="L4" i="42"/>
  <c r="M4" i="42" s="1"/>
  <c r="N3" i="42"/>
  <c r="L3" i="42"/>
  <c r="G2" i="42"/>
  <c r="F2" i="42"/>
  <c r="P10" i="42" l="1"/>
  <c r="P7" i="42"/>
  <c r="P4" i="42"/>
  <c r="P24" i="42"/>
  <c r="L48" i="42"/>
  <c r="M48" i="42" s="1"/>
  <c r="M6" i="42"/>
  <c r="M9" i="42"/>
  <c r="M18" i="42"/>
  <c r="M21" i="42"/>
  <c r="M40" i="42"/>
  <c r="M43" i="42"/>
  <c r="M25" i="42"/>
  <c r="P3" i="42"/>
  <c r="M5" i="42"/>
  <c r="M8" i="42"/>
  <c r="M11" i="42"/>
  <c r="P12" i="42"/>
  <c r="M14" i="42"/>
  <c r="P15" i="42"/>
  <c r="M17" i="42"/>
  <c r="M20" i="42"/>
  <c r="M34" i="42"/>
  <c r="P37" i="42"/>
  <c r="M39" i="42"/>
  <c r="M42" i="42"/>
  <c r="P28" i="42"/>
  <c r="P45" i="42"/>
  <c r="M3" i="42"/>
  <c r="V87" i="47"/>
  <c r="S87" i="47"/>
  <c r="R87" i="47"/>
  <c r="Q87" i="47"/>
  <c r="P87" i="47"/>
  <c r="O87" i="47"/>
  <c r="N87" i="47"/>
  <c r="M87" i="47"/>
  <c r="L87" i="47"/>
  <c r="K87" i="47"/>
  <c r="J87" i="47"/>
  <c r="I87" i="47"/>
  <c r="H87" i="47"/>
  <c r="V86" i="47"/>
  <c r="T86" i="47"/>
  <c r="V85" i="47"/>
  <c r="T85" i="47"/>
  <c r="Y84" i="47" s="1"/>
  <c r="V84" i="47"/>
  <c r="T84" i="47"/>
  <c r="Y83" i="47"/>
  <c r="V83" i="47"/>
  <c r="T83" i="47"/>
  <c r="V82" i="47"/>
  <c r="T82" i="47"/>
  <c r="Y81" i="47" s="1"/>
  <c r="V81" i="47"/>
  <c r="T81" i="47"/>
  <c r="Y80" i="47"/>
  <c r="V80" i="47"/>
  <c r="T80" i="47"/>
  <c r="V79" i="47"/>
  <c r="T79" i="47"/>
  <c r="Y78" i="47" s="1"/>
  <c r="Y77" i="47"/>
  <c r="V77" i="47"/>
  <c r="T77" i="47"/>
  <c r="Y76" i="47" s="1"/>
  <c r="V76" i="47"/>
  <c r="T76" i="47"/>
  <c r="Y75" i="47"/>
  <c r="V75" i="47"/>
  <c r="T75" i="47"/>
  <c r="V74" i="47"/>
  <c r="T74" i="47"/>
  <c r="V73" i="47"/>
  <c r="T73" i="47"/>
  <c r="Y73" i="47" s="1"/>
  <c r="Y72" i="47"/>
  <c r="V72" i="47"/>
  <c r="T72" i="47"/>
  <c r="V71" i="47"/>
  <c r="T71" i="47"/>
  <c r="Y71" i="47" s="1"/>
  <c r="V70" i="47"/>
  <c r="T70" i="47"/>
  <c r="Y70" i="47" s="1"/>
  <c r="V69" i="47"/>
  <c r="T69" i="47"/>
  <c r="V68" i="47"/>
  <c r="T68" i="47"/>
  <c r="Y68" i="47" s="1"/>
  <c r="V67" i="47"/>
  <c r="T67" i="47"/>
  <c r="Y67" i="47" s="1"/>
  <c r="V66" i="47"/>
  <c r="T66" i="47"/>
  <c r="U66" i="47" s="1"/>
  <c r="V65" i="47"/>
  <c r="T65" i="47"/>
  <c r="Y65" i="47" s="1"/>
  <c r="V64" i="47"/>
  <c r="T64" i="47"/>
  <c r="Y64" i="47" s="1"/>
  <c r="V63" i="47"/>
  <c r="T63" i="47"/>
  <c r="U63" i="47" s="1"/>
  <c r="T62" i="47"/>
  <c r="V61" i="47"/>
  <c r="T61" i="47"/>
  <c r="V60" i="47"/>
  <c r="T60" i="47"/>
  <c r="V59" i="47"/>
  <c r="T59" i="47"/>
  <c r="V58" i="47"/>
  <c r="T58" i="47"/>
  <c r="Y58" i="47" s="1"/>
  <c r="V57" i="47"/>
  <c r="T57" i="47"/>
  <c r="V56" i="47"/>
  <c r="T56" i="47"/>
  <c r="U56" i="47" s="1"/>
  <c r="V55" i="47"/>
  <c r="T55" i="47"/>
  <c r="Y55" i="47" s="1"/>
  <c r="V54" i="47"/>
  <c r="T54" i="47"/>
  <c r="Y54" i="47" s="1"/>
  <c r="Y53" i="47"/>
  <c r="V53" i="47"/>
  <c r="T53" i="47"/>
  <c r="V52" i="47"/>
  <c r="T52" i="47"/>
  <c r="Y52" i="47" s="1"/>
  <c r="V51" i="47"/>
  <c r="T51" i="47"/>
  <c r="V50" i="47"/>
  <c r="T50" i="47"/>
  <c r="U50" i="47" s="1"/>
  <c r="V49" i="47"/>
  <c r="T49" i="47"/>
  <c r="Y49" i="47" s="1"/>
  <c r="T48" i="47"/>
  <c r="V47" i="47"/>
  <c r="T47" i="47"/>
  <c r="F46" i="47"/>
  <c r="Y47" i="47" l="1"/>
  <c r="U47" i="47"/>
  <c r="Y56" i="47"/>
  <c r="Y51" i="47"/>
  <c r="U51" i="47"/>
  <c r="Y57" i="47"/>
  <c r="U57" i="47"/>
  <c r="Y63" i="47"/>
  <c r="Y50" i="47"/>
  <c r="Y69" i="47"/>
  <c r="Y74" i="47"/>
  <c r="Y79" i="47"/>
  <c r="Y82" i="47"/>
  <c r="Y85" i="47"/>
  <c r="T87" i="47"/>
  <c r="U87" i="47" s="1"/>
  <c r="Y59" i="47"/>
  <c r="Y66" i="47"/>
  <c r="U5" i="57"/>
  <c r="T4" i="45"/>
  <c r="U4" i="45" s="1"/>
  <c r="T47" i="45"/>
  <c r="U47" i="45" s="1"/>
  <c r="T90" i="45"/>
  <c r="U90" i="45" s="1"/>
  <c r="T4" i="46"/>
  <c r="U4" i="46"/>
  <c r="T4" i="47"/>
  <c r="U4" i="47" s="1"/>
  <c r="U34" i="47"/>
  <c r="U3" i="46"/>
  <c r="V4" i="56" l="1"/>
  <c r="U4" i="56"/>
  <c r="V35" i="56"/>
  <c r="V34" i="56"/>
  <c r="V32" i="56"/>
  <c r="V31" i="56"/>
  <c r="V5" i="53"/>
  <c r="U5" i="53"/>
  <c r="U4" i="53"/>
  <c r="U33" i="38"/>
  <c r="V44" i="38" l="1"/>
  <c r="S44" i="38"/>
  <c r="R44" i="38"/>
  <c r="Q44" i="38"/>
  <c r="P44" i="38"/>
  <c r="O44" i="38"/>
  <c r="N44" i="38"/>
  <c r="M44" i="38"/>
  <c r="L44" i="38"/>
  <c r="K44" i="38"/>
  <c r="J44" i="38"/>
  <c r="I44" i="38"/>
  <c r="H44" i="38"/>
  <c r="V43" i="38"/>
  <c r="T43" i="38"/>
  <c r="U43" i="38" s="1"/>
  <c r="V42" i="38"/>
  <c r="T42" i="38"/>
  <c r="V41" i="38"/>
  <c r="T41" i="38"/>
  <c r="V40" i="38"/>
  <c r="T40" i="38"/>
  <c r="U40" i="38" s="1"/>
  <c r="V39" i="38"/>
  <c r="T39" i="38"/>
  <c r="V38" i="38"/>
  <c r="T38" i="38"/>
  <c r="V37" i="38"/>
  <c r="T37" i="38"/>
  <c r="U37" i="38" s="1"/>
  <c r="V36" i="38"/>
  <c r="T36" i="38"/>
  <c r="V35" i="38"/>
  <c r="T35" i="38"/>
  <c r="V34" i="38"/>
  <c r="T34" i="38"/>
  <c r="U34" i="38" s="1"/>
  <c r="X33" i="38"/>
  <c r="V32" i="38"/>
  <c r="T32" i="38"/>
  <c r="U32" i="38" s="1"/>
  <c r="V31" i="38"/>
  <c r="T31" i="38"/>
  <c r="V30" i="38"/>
  <c r="T30" i="38"/>
  <c r="V29" i="38"/>
  <c r="T29" i="38"/>
  <c r="U29" i="38" s="1"/>
  <c r="V28" i="38"/>
  <c r="T28" i="38"/>
  <c r="V27" i="38"/>
  <c r="T27" i="38"/>
  <c r="U27" i="38" s="1"/>
  <c r="V26" i="38"/>
  <c r="T26" i="38"/>
  <c r="U26" i="38" s="1"/>
  <c r="V25" i="38"/>
  <c r="T25" i="38"/>
  <c r="V24" i="38"/>
  <c r="T24" i="38"/>
  <c r="U24" i="38" s="1"/>
  <c r="V23" i="38"/>
  <c r="T23" i="38"/>
  <c r="U23" i="38" s="1"/>
  <c r="V22" i="38"/>
  <c r="T22" i="38"/>
  <c r="V21" i="38"/>
  <c r="T21" i="38"/>
  <c r="V20" i="38"/>
  <c r="T20" i="38"/>
  <c r="U20" i="38" s="1"/>
  <c r="V19" i="38"/>
  <c r="T19" i="38"/>
  <c r="V17" i="38"/>
  <c r="T17" i="38"/>
  <c r="V16" i="38"/>
  <c r="T16" i="38"/>
  <c r="U16" i="38" s="1"/>
  <c r="V15" i="38"/>
  <c r="T15" i="38"/>
  <c r="V14" i="38"/>
  <c r="T14" i="38"/>
  <c r="V13" i="38"/>
  <c r="T13" i="38"/>
  <c r="U13" i="38" s="1"/>
  <c r="V12" i="38"/>
  <c r="T12" i="38"/>
  <c r="U12" i="38" s="1"/>
  <c r="V11" i="38"/>
  <c r="T11" i="38"/>
  <c r="U11" i="38" s="1"/>
  <c r="V10" i="38"/>
  <c r="T10" i="38"/>
  <c r="U10" i="38" s="1"/>
  <c r="V9" i="38"/>
  <c r="T9" i="38"/>
  <c r="U9" i="38" s="1"/>
  <c r="V8" i="38"/>
  <c r="T8" i="38"/>
  <c r="V7" i="38"/>
  <c r="T7" i="38"/>
  <c r="U7" i="38" s="1"/>
  <c r="V6" i="38"/>
  <c r="T6" i="38"/>
  <c r="V5" i="38"/>
  <c r="T5" i="38"/>
  <c r="V3" i="38"/>
  <c r="T3" i="38"/>
  <c r="U3" i="38" s="1"/>
  <c r="F2" i="38"/>
  <c r="X15" i="38" l="1"/>
  <c r="U15" i="38"/>
  <c r="X22" i="38"/>
  <c r="U22" i="38"/>
  <c r="X30" i="38"/>
  <c r="U30" i="38"/>
  <c r="X5" i="38"/>
  <c r="U5" i="38"/>
  <c r="X17" i="38"/>
  <c r="U17" i="38"/>
  <c r="X35" i="38"/>
  <c r="U35" i="38"/>
  <c r="X41" i="38"/>
  <c r="U41" i="38"/>
  <c r="X6" i="38"/>
  <c r="U6" i="38"/>
  <c r="X21" i="38"/>
  <c r="U21" i="38"/>
  <c r="X25" i="38"/>
  <c r="U25" i="38"/>
  <c r="X31" i="38"/>
  <c r="U31" i="38"/>
  <c r="X28" i="38"/>
  <c r="U28" i="38"/>
  <c r="X39" i="38"/>
  <c r="U39" i="38"/>
  <c r="X8" i="38"/>
  <c r="U8" i="38"/>
  <c r="X14" i="38"/>
  <c r="U14" i="38"/>
  <c r="X19" i="38"/>
  <c r="U19" i="38"/>
  <c r="X36" i="38"/>
  <c r="U36" i="38"/>
  <c r="X38" i="38"/>
  <c r="U38" i="38"/>
  <c r="X42" i="38"/>
  <c r="U42" i="38"/>
  <c r="X23" i="38"/>
  <c r="X13" i="38"/>
  <c r="X10" i="38"/>
  <c r="X32" i="38"/>
  <c r="X37" i="38"/>
  <c r="X43" i="38"/>
  <c r="X16" i="38"/>
  <c r="X26" i="38"/>
  <c r="T44" i="38"/>
  <c r="U44" i="38" s="1"/>
  <c r="X3" i="38"/>
  <c r="X7" i="38"/>
  <c r="X20" i="38"/>
  <c r="X29" i="38"/>
  <c r="X34" i="38"/>
  <c r="X40" i="38"/>
  <c r="X9" i="38"/>
  <c r="X12" i="38"/>
  <c r="X11" i="38"/>
  <c r="X24" i="38"/>
  <c r="X27" i="38"/>
  <c r="X113" i="44" l="1"/>
  <c r="U113" i="44"/>
  <c r="T113" i="44"/>
  <c r="S113" i="44"/>
  <c r="R113" i="44"/>
  <c r="Q113" i="44"/>
  <c r="P113" i="44"/>
  <c r="O113" i="44"/>
  <c r="N113" i="44"/>
  <c r="M113" i="44"/>
  <c r="L113" i="44"/>
  <c r="K113" i="44"/>
  <c r="J113" i="44"/>
  <c r="I113" i="44"/>
  <c r="H113" i="44"/>
  <c r="X112" i="44"/>
  <c r="V112" i="44"/>
  <c r="X111" i="44"/>
  <c r="V111" i="44"/>
  <c r="W111" i="44" s="1"/>
  <c r="X110" i="44"/>
  <c r="V110" i="44"/>
  <c r="X109" i="44"/>
  <c r="V109" i="44"/>
  <c r="X108" i="44"/>
  <c r="V108" i="44"/>
  <c r="W108" i="44" s="1"/>
  <c r="X107" i="44"/>
  <c r="V107" i="44"/>
  <c r="W107" i="44" s="1"/>
  <c r="X106" i="44"/>
  <c r="V106" i="44"/>
  <c r="X105" i="44"/>
  <c r="V105" i="44"/>
  <c r="W105" i="44" s="1"/>
  <c r="X104" i="44"/>
  <c r="V104" i="44"/>
  <c r="X103" i="44"/>
  <c r="V103" i="44"/>
  <c r="X102" i="44"/>
  <c r="V102" i="44"/>
  <c r="W102" i="44" s="1"/>
  <c r="X101" i="44"/>
  <c r="V101" i="44"/>
  <c r="X100" i="44"/>
  <c r="V100" i="44"/>
  <c r="Z99" i="44"/>
  <c r="X98" i="44"/>
  <c r="V98" i="44"/>
  <c r="X97" i="44"/>
  <c r="V97" i="44"/>
  <c r="W97" i="44" s="1"/>
  <c r="X96" i="44"/>
  <c r="V96" i="44"/>
  <c r="X95" i="44"/>
  <c r="V95" i="44"/>
  <c r="X94" i="44"/>
  <c r="V94" i="44"/>
  <c r="W94" i="44" s="1"/>
  <c r="X93" i="44"/>
  <c r="V93" i="44"/>
  <c r="X92" i="44"/>
  <c r="V92" i="44"/>
  <c r="X91" i="44"/>
  <c r="V91" i="44"/>
  <c r="W91" i="44" s="1"/>
  <c r="X90" i="44"/>
  <c r="V90" i="44"/>
  <c r="X89" i="44"/>
  <c r="V89" i="44"/>
  <c r="X88" i="44"/>
  <c r="V88" i="44"/>
  <c r="W88" i="44" s="1"/>
  <c r="X87" i="44"/>
  <c r="V87" i="44"/>
  <c r="W87" i="44" s="1"/>
  <c r="X86" i="44"/>
  <c r="V86" i="44"/>
  <c r="X85" i="44"/>
  <c r="V85" i="44"/>
  <c r="W85" i="44" s="1"/>
  <c r="X84" i="44"/>
  <c r="V84" i="44"/>
  <c r="W84" i="44" s="1"/>
  <c r="X83" i="44"/>
  <c r="V83" i="44"/>
  <c r="X82" i="44"/>
  <c r="V82" i="44"/>
  <c r="W82" i="44" s="1"/>
  <c r="X81" i="44"/>
  <c r="V81" i="44"/>
  <c r="W81" i="44" s="1"/>
  <c r="X80" i="44"/>
  <c r="V80" i="44"/>
  <c r="X79" i="44"/>
  <c r="V79" i="44"/>
  <c r="W79" i="44" s="1"/>
  <c r="F78" i="44"/>
  <c r="Z112" i="44" l="1"/>
  <c r="W112" i="44"/>
  <c r="Z96" i="44"/>
  <c r="W96" i="44"/>
  <c r="Z106" i="44"/>
  <c r="W106" i="44"/>
  <c r="Z101" i="44"/>
  <c r="W101" i="44"/>
  <c r="Z104" i="44"/>
  <c r="W104" i="44"/>
  <c r="Z110" i="44"/>
  <c r="W110" i="44"/>
  <c r="Z93" i="44"/>
  <c r="W93" i="44"/>
  <c r="Z103" i="44"/>
  <c r="W103" i="44"/>
  <c r="Z80" i="44"/>
  <c r="W80" i="44"/>
  <c r="Z83" i="44"/>
  <c r="W83" i="44"/>
  <c r="Z86" i="44"/>
  <c r="W86" i="44"/>
  <c r="Z89" i="44"/>
  <c r="W89" i="44"/>
  <c r="Z92" i="44"/>
  <c r="W92" i="44"/>
  <c r="Z95" i="44"/>
  <c r="W95" i="44"/>
  <c r="Z98" i="44"/>
  <c r="W98" i="44"/>
  <c r="Z90" i="44"/>
  <c r="W90" i="44"/>
  <c r="Z100" i="44"/>
  <c r="W100" i="44"/>
  <c r="Z109" i="44"/>
  <c r="W109" i="44"/>
  <c r="Z107" i="44"/>
  <c r="Z82" i="44"/>
  <c r="Z91" i="44"/>
  <c r="Z105" i="44"/>
  <c r="Z85" i="44"/>
  <c r="Z111" i="44"/>
  <c r="Z88" i="44"/>
  <c r="V113" i="44"/>
  <c r="W113" i="44" s="1"/>
  <c r="Z94" i="44"/>
  <c r="Z79" i="44"/>
  <c r="Z97" i="44"/>
  <c r="Z102" i="44"/>
  <c r="Z108" i="44"/>
  <c r="Z81" i="44"/>
  <c r="Z84" i="44"/>
  <c r="Z87" i="44"/>
  <c r="V128" i="45"/>
  <c r="S128" i="45"/>
  <c r="R128" i="45"/>
  <c r="Q128" i="45"/>
  <c r="P128" i="45"/>
  <c r="O128" i="45"/>
  <c r="N128" i="45"/>
  <c r="M128" i="45"/>
  <c r="L128" i="45"/>
  <c r="K128" i="45"/>
  <c r="J128" i="45"/>
  <c r="I128" i="45"/>
  <c r="H128" i="45"/>
  <c r="V127" i="45"/>
  <c r="T127" i="45"/>
  <c r="U127" i="45" s="1"/>
  <c r="V126" i="45"/>
  <c r="T126" i="45"/>
  <c r="U126" i="45" s="1"/>
  <c r="V125" i="45"/>
  <c r="T125" i="45"/>
  <c r="U125" i="45" s="1"/>
  <c r="V124" i="45"/>
  <c r="T124" i="45"/>
  <c r="U124" i="45" s="1"/>
  <c r="V123" i="45"/>
  <c r="T123" i="45"/>
  <c r="U123" i="45" s="1"/>
  <c r="V122" i="45"/>
  <c r="T122" i="45"/>
  <c r="U122" i="45" s="1"/>
  <c r="V121" i="45"/>
  <c r="T121" i="45"/>
  <c r="U121" i="45" s="1"/>
  <c r="V120" i="45"/>
  <c r="T120" i="45"/>
  <c r="U120" i="45" s="1"/>
  <c r="V119" i="45"/>
  <c r="T119" i="45"/>
  <c r="U119" i="45" s="1"/>
  <c r="X118" i="45"/>
  <c r="V117" i="45"/>
  <c r="T117" i="45"/>
  <c r="U117" i="45" s="1"/>
  <c r="V116" i="45"/>
  <c r="T116" i="45"/>
  <c r="U116" i="45" s="1"/>
  <c r="V115" i="45"/>
  <c r="T115" i="45"/>
  <c r="V114" i="45"/>
  <c r="T114" i="45"/>
  <c r="U114" i="45" s="1"/>
  <c r="V113" i="45"/>
  <c r="T113" i="45"/>
  <c r="U113" i="45" s="1"/>
  <c r="V112" i="45"/>
  <c r="T112" i="45"/>
  <c r="V111" i="45"/>
  <c r="T111" i="45"/>
  <c r="U111" i="45" s="1"/>
  <c r="V110" i="45"/>
  <c r="T110" i="45"/>
  <c r="U110" i="45" s="1"/>
  <c r="V109" i="45"/>
  <c r="T109" i="45"/>
  <c r="V108" i="45"/>
  <c r="T108" i="45"/>
  <c r="U108" i="45" s="1"/>
  <c r="V107" i="45"/>
  <c r="T107" i="45"/>
  <c r="U107" i="45" s="1"/>
  <c r="V106" i="45"/>
  <c r="T106" i="45"/>
  <c r="V105" i="45"/>
  <c r="T105" i="45"/>
  <c r="U105" i="45" s="1"/>
  <c r="V104" i="45"/>
  <c r="T104" i="45"/>
  <c r="U104" i="45" s="1"/>
  <c r="V103" i="45"/>
  <c r="T103" i="45"/>
  <c r="V102" i="45"/>
  <c r="T102" i="45"/>
  <c r="U102" i="45" s="1"/>
  <c r="V101" i="45"/>
  <c r="T101" i="45"/>
  <c r="U101" i="45" s="1"/>
  <c r="V100" i="45"/>
  <c r="T100" i="45"/>
  <c r="V99" i="45"/>
  <c r="T99" i="45"/>
  <c r="U99" i="45" s="1"/>
  <c r="V98" i="45"/>
  <c r="T98" i="45"/>
  <c r="U98" i="45" s="1"/>
  <c r="V97" i="45"/>
  <c r="T97" i="45"/>
  <c r="V96" i="45"/>
  <c r="T96" i="45"/>
  <c r="U96" i="45" s="1"/>
  <c r="V95" i="45"/>
  <c r="T95" i="45"/>
  <c r="U95" i="45" s="1"/>
  <c r="V94" i="45"/>
  <c r="T94" i="45"/>
  <c r="V93" i="45"/>
  <c r="T93" i="45"/>
  <c r="U93" i="45" s="1"/>
  <c r="V92" i="45"/>
  <c r="T92" i="45"/>
  <c r="U92" i="45" s="1"/>
  <c r="V91" i="45"/>
  <c r="T91" i="45"/>
  <c r="V89" i="45"/>
  <c r="T89" i="45"/>
  <c r="U89" i="45" s="1"/>
  <c r="F88" i="45"/>
  <c r="X75" i="44"/>
  <c r="U75" i="44"/>
  <c r="T75" i="44"/>
  <c r="S75" i="44"/>
  <c r="R75" i="44"/>
  <c r="Q75" i="44"/>
  <c r="P75" i="44"/>
  <c r="O75" i="44"/>
  <c r="N75" i="44"/>
  <c r="M75" i="44"/>
  <c r="L75" i="44"/>
  <c r="K75" i="44"/>
  <c r="J75" i="44"/>
  <c r="I75" i="44"/>
  <c r="H75" i="44"/>
  <c r="X74" i="44"/>
  <c r="V74" i="44"/>
  <c r="X73" i="44"/>
  <c r="V73" i="44"/>
  <c r="X72" i="44"/>
  <c r="V72" i="44"/>
  <c r="W72" i="44" s="1"/>
  <c r="X71" i="44"/>
  <c r="V71" i="44"/>
  <c r="X70" i="44"/>
  <c r="V70" i="44"/>
  <c r="X69" i="44"/>
  <c r="V69" i="44"/>
  <c r="W69" i="44" s="1"/>
  <c r="X68" i="44"/>
  <c r="V68" i="44"/>
  <c r="X67" i="44"/>
  <c r="V67" i="44"/>
  <c r="X66" i="44"/>
  <c r="V66" i="44"/>
  <c r="W66" i="44" s="1"/>
  <c r="X65" i="44"/>
  <c r="V65" i="44"/>
  <c r="W65" i="44" s="1"/>
  <c r="X64" i="44"/>
  <c r="V64" i="44"/>
  <c r="X63" i="44"/>
  <c r="V63" i="44"/>
  <c r="W63" i="44" s="1"/>
  <c r="X62" i="44"/>
  <c r="V62" i="44"/>
  <c r="W62" i="44" s="1"/>
  <c r="Z61" i="44"/>
  <c r="X60" i="44"/>
  <c r="V60" i="44"/>
  <c r="W60" i="44" s="1"/>
  <c r="X59" i="44"/>
  <c r="V59" i="44"/>
  <c r="W59" i="44" s="1"/>
  <c r="X58" i="44"/>
  <c r="V58" i="44"/>
  <c r="X57" i="44"/>
  <c r="V57" i="44"/>
  <c r="X56" i="44"/>
  <c r="V56" i="44"/>
  <c r="W56" i="44" s="1"/>
  <c r="X55" i="44"/>
  <c r="V55" i="44"/>
  <c r="X54" i="44"/>
  <c r="V54" i="44"/>
  <c r="X53" i="44"/>
  <c r="V53" i="44"/>
  <c r="W53" i="44" s="1"/>
  <c r="X52" i="44"/>
  <c r="V52" i="44"/>
  <c r="X51" i="44"/>
  <c r="V51" i="44"/>
  <c r="X50" i="44"/>
  <c r="V50" i="44"/>
  <c r="W50" i="44" s="1"/>
  <c r="X49" i="44"/>
  <c r="V49" i="44"/>
  <c r="W49" i="44" s="1"/>
  <c r="X48" i="44"/>
  <c r="V48" i="44"/>
  <c r="X47" i="44"/>
  <c r="V47" i="44"/>
  <c r="W47" i="44" s="1"/>
  <c r="X46" i="44"/>
  <c r="V46" i="44"/>
  <c r="X45" i="44"/>
  <c r="V45" i="44"/>
  <c r="W45" i="44" s="1"/>
  <c r="X44" i="44"/>
  <c r="V44" i="44"/>
  <c r="W44" i="44" s="1"/>
  <c r="X43" i="44"/>
  <c r="V43" i="44"/>
  <c r="X42" i="44"/>
  <c r="V42" i="44"/>
  <c r="W42" i="44" s="1"/>
  <c r="X41" i="44"/>
  <c r="V41" i="44"/>
  <c r="W41" i="44" s="1"/>
  <c r="F40" i="44"/>
  <c r="X103" i="45" l="1"/>
  <c r="U103" i="45"/>
  <c r="X106" i="45"/>
  <c r="U106" i="45"/>
  <c r="X109" i="45"/>
  <c r="U109" i="45"/>
  <c r="X112" i="45"/>
  <c r="U112" i="45"/>
  <c r="X115" i="45"/>
  <c r="U115" i="45"/>
  <c r="X97" i="45"/>
  <c r="U97" i="45"/>
  <c r="X94" i="45"/>
  <c r="U94" i="45"/>
  <c r="Z48" i="44"/>
  <c r="W48" i="44"/>
  <c r="Z57" i="44"/>
  <c r="W57" i="44"/>
  <c r="Z64" i="44"/>
  <c r="W64" i="44"/>
  <c r="Z67" i="44"/>
  <c r="W67" i="44"/>
  <c r="Z70" i="44"/>
  <c r="W70" i="44"/>
  <c r="Z73" i="44"/>
  <c r="W73" i="44"/>
  <c r="Z54" i="44"/>
  <c r="W54" i="44"/>
  <c r="Z43" i="44"/>
  <c r="W43" i="44"/>
  <c r="Z52" i="44"/>
  <c r="W52" i="44"/>
  <c r="Z55" i="44"/>
  <c r="W55" i="44"/>
  <c r="Z58" i="44"/>
  <c r="W58" i="44"/>
  <c r="Z46" i="44"/>
  <c r="W46" i="44"/>
  <c r="Z68" i="44"/>
  <c r="W68" i="44"/>
  <c r="Z71" i="44"/>
  <c r="W71" i="44"/>
  <c r="Z74" i="44"/>
  <c r="W74" i="44"/>
  <c r="Z51" i="44"/>
  <c r="W51" i="44"/>
  <c r="X91" i="45"/>
  <c r="U91" i="45"/>
  <c r="X100" i="45"/>
  <c r="U100" i="45"/>
  <c r="X101" i="45"/>
  <c r="X121" i="45"/>
  <c r="X104" i="45"/>
  <c r="X123" i="45"/>
  <c r="X116" i="45"/>
  <c r="Z49" i="44"/>
  <c r="Z72" i="44"/>
  <c r="X127" i="45"/>
  <c r="X107" i="45"/>
  <c r="T128" i="45"/>
  <c r="U128" i="45" s="1"/>
  <c r="X92" i="45"/>
  <c r="X95" i="45"/>
  <c r="X120" i="45"/>
  <c r="X124" i="45"/>
  <c r="X126" i="45"/>
  <c r="X110" i="45"/>
  <c r="X98" i="45"/>
  <c r="X113" i="45"/>
  <c r="X119" i="45"/>
  <c r="X122" i="45"/>
  <c r="X125" i="45"/>
  <c r="X89" i="45"/>
  <c r="X93" i="45"/>
  <c r="X96" i="45"/>
  <c r="X99" i="45"/>
  <c r="X102" i="45"/>
  <c r="X105" i="45"/>
  <c r="X108" i="45"/>
  <c r="X111" i="45"/>
  <c r="X114" i="45"/>
  <c r="X117" i="45"/>
  <c r="Z69" i="44"/>
  <c r="Z41" i="44"/>
  <c r="Z47" i="44"/>
  <c r="Z63" i="44"/>
  <c r="Z53" i="44"/>
  <c r="Z59" i="44"/>
  <c r="V75" i="44"/>
  <c r="W75" i="44" s="1"/>
  <c r="Z44" i="44"/>
  <c r="Z50" i="44"/>
  <c r="Z56" i="44"/>
  <c r="Z66" i="44"/>
  <c r="Z62" i="44"/>
  <c r="Z65" i="44"/>
  <c r="Z42" i="44"/>
  <c r="Z45" i="44"/>
  <c r="Z60" i="44"/>
  <c r="V85" i="45"/>
  <c r="S85" i="45"/>
  <c r="R85" i="45"/>
  <c r="Q85" i="45"/>
  <c r="P85" i="45"/>
  <c r="O85" i="45"/>
  <c r="N85" i="45"/>
  <c r="M85" i="45"/>
  <c r="L85" i="45"/>
  <c r="K85" i="45"/>
  <c r="J85" i="45"/>
  <c r="I85" i="45"/>
  <c r="H85" i="45"/>
  <c r="V84" i="45"/>
  <c r="T84" i="45"/>
  <c r="U84" i="45" s="1"/>
  <c r="V83" i="45"/>
  <c r="T83" i="45"/>
  <c r="V82" i="45"/>
  <c r="T82" i="45"/>
  <c r="U82" i="45" s="1"/>
  <c r="V81" i="45"/>
  <c r="T81" i="45"/>
  <c r="U81" i="45" s="1"/>
  <c r="V80" i="45"/>
  <c r="T80" i="45"/>
  <c r="V79" i="45"/>
  <c r="T79" i="45"/>
  <c r="U79" i="45" s="1"/>
  <c r="V78" i="45"/>
  <c r="T78" i="45"/>
  <c r="U78" i="45" s="1"/>
  <c r="V77" i="45"/>
  <c r="T77" i="45"/>
  <c r="V76" i="45"/>
  <c r="T76" i="45"/>
  <c r="X75" i="45"/>
  <c r="V74" i="45"/>
  <c r="T74" i="45"/>
  <c r="V73" i="45"/>
  <c r="T73" i="45"/>
  <c r="U73" i="45" s="1"/>
  <c r="V72" i="45"/>
  <c r="T72" i="45"/>
  <c r="V71" i="45"/>
  <c r="T71" i="45"/>
  <c r="V70" i="45"/>
  <c r="T70" i="45"/>
  <c r="U70" i="45" s="1"/>
  <c r="V69" i="45"/>
  <c r="T69" i="45"/>
  <c r="V68" i="45"/>
  <c r="T68" i="45"/>
  <c r="V67" i="45"/>
  <c r="T67" i="45"/>
  <c r="U67" i="45" s="1"/>
  <c r="V66" i="45"/>
  <c r="T66" i="45"/>
  <c r="V65" i="45"/>
  <c r="T65" i="45"/>
  <c r="V64" i="45"/>
  <c r="T64" i="45"/>
  <c r="U64" i="45" s="1"/>
  <c r="V63" i="45"/>
  <c r="T63" i="45"/>
  <c r="U63" i="45" s="1"/>
  <c r="V62" i="45"/>
  <c r="T62" i="45"/>
  <c r="V61" i="45"/>
  <c r="T61" i="45"/>
  <c r="U61" i="45" s="1"/>
  <c r="V60" i="45"/>
  <c r="T60" i="45"/>
  <c r="U60" i="45" s="1"/>
  <c r="V59" i="45"/>
  <c r="T59" i="45"/>
  <c r="U59" i="45" s="1"/>
  <c r="V58" i="45"/>
  <c r="T58" i="45"/>
  <c r="U58" i="45" s="1"/>
  <c r="V57" i="45"/>
  <c r="T57" i="45"/>
  <c r="V56" i="45"/>
  <c r="T56" i="45"/>
  <c r="V55" i="45"/>
  <c r="T55" i="45"/>
  <c r="U55" i="45" s="1"/>
  <c r="V54" i="45"/>
  <c r="T54" i="45"/>
  <c r="U54" i="45" s="1"/>
  <c r="V53" i="45"/>
  <c r="T53" i="45"/>
  <c r="V52" i="45"/>
  <c r="T52" i="45"/>
  <c r="U52" i="45" s="1"/>
  <c r="V51" i="45"/>
  <c r="T51" i="45"/>
  <c r="U51" i="45" s="1"/>
  <c r="V50" i="45"/>
  <c r="T50" i="45"/>
  <c r="V49" i="45"/>
  <c r="T49" i="45"/>
  <c r="U49" i="45" s="1"/>
  <c r="V48" i="45"/>
  <c r="T48" i="45"/>
  <c r="U48" i="45" s="1"/>
  <c r="V46" i="45"/>
  <c r="T46" i="45"/>
  <c r="F45" i="45"/>
  <c r="X61" i="45" l="1"/>
  <c r="X46" i="45"/>
  <c r="U46" i="45"/>
  <c r="X65" i="45"/>
  <c r="U65" i="45"/>
  <c r="X69" i="45"/>
  <c r="U69" i="45"/>
  <c r="X70" i="45"/>
  <c r="X77" i="45"/>
  <c r="U77" i="45"/>
  <c r="X83" i="45"/>
  <c r="U83" i="45"/>
  <c r="X50" i="45"/>
  <c r="U50" i="45"/>
  <c r="X56" i="45"/>
  <c r="U56" i="45"/>
  <c r="X71" i="45"/>
  <c r="U71" i="45"/>
  <c r="X62" i="45"/>
  <c r="U62" i="45"/>
  <c r="X66" i="45"/>
  <c r="U66" i="45"/>
  <c r="X68" i="45"/>
  <c r="U68" i="45"/>
  <c r="X76" i="45"/>
  <c r="U76" i="45"/>
  <c r="X80" i="45"/>
  <c r="U80" i="45"/>
  <c r="X53" i="45"/>
  <c r="U53" i="45"/>
  <c r="X57" i="45"/>
  <c r="U57" i="45"/>
  <c r="X72" i="45"/>
  <c r="U72" i="45"/>
  <c r="X74" i="45"/>
  <c r="U74" i="45"/>
  <c r="T85" i="45"/>
  <c r="U85" i="45" s="1"/>
  <c r="X58" i="45"/>
  <c r="X64" i="45"/>
  <c r="X73" i="45"/>
  <c r="X78" i="45"/>
  <c r="X84" i="45"/>
  <c r="X49" i="45"/>
  <c r="X52" i="45"/>
  <c r="X67" i="45"/>
  <c r="X55" i="45"/>
  <c r="X81" i="45"/>
  <c r="X48" i="45"/>
  <c r="X51" i="45"/>
  <c r="X54" i="45"/>
  <c r="X60" i="45"/>
  <c r="X63" i="45"/>
  <c r="X79" i="45"/>
  <c r="X82" i="45"/>
  <c r="X59" i="45"/>
  <c r="V43" i="47"/>
  <c r="S43" i="47"/>
  <c r="R43" i="47"/>
  <c r="Q43" i="47"/>
  <c r="P43" i="47"/>
  <c r="O43" i="47"/>
  <c r="N43" i="47"/>
  <c r="M43" i="47"/>
  <c r="L43" i="47"/>
  <c r="K43" i="47"/>
  <c r="J43" i="47"/>
  <c r="I43" i="47"/>
  <c r="H43" i="47"/>
  <c r="V42" i="47"/>
  <c r="T42" i="47"/>
  <c r="U42" i="47" s="1"/>
  <c r="V41" i="47"/>
  <c r="T41" i="47"/>
  <c r="U41" i="47" s="1"/>
  <c r="V40" i="47"/>
  <c r="T40" i="47"/>
  <c r="V39" i="47"/>
  <c r="T39" i="47"/>
  <c r="U39" i="47" s="1"/>
  <c r="V38" i="47"/>
  <c r="T38" i="47"/>
  <c r="U38" i="47" s="1"/>
  <c r="V37" i="47"/>
  <c r="T37" i="47"/>
  <c r="V36" i="47"/>
  <c r="T36" i="47"/>
  <c r="U36" i="47" s="1"/>
  <c r="V35" i="47"/>
  <c r="T35" i="47"/>
  <c r="U35" i="47" s="1"/>
  <c r="Y33" i="47"/>
  <c r="V33" i="47"/>
  <c r="T33" i="47"/>
  <c r="V32" i="47"/>
  <c r="T32" i="47"/>
  <c r="U32" i="47" s="1"/>
  <c r="V31" i="47"/>
  <c r="T31" i="47"/>
  <c r="U31" i="47" s="1"/>
  <c r="V30" i="47"/>
  <c r="T30" i="47"/>
  <c r="U30" i="47" s="1"/>
  <c r="V29" i="47"/>
  <c r="T29" i="47"/>
  <c r="V28" i="47"/>
  <c r="T28" i="47"/>
  <c r="U28" i="47" s="1"/>
  <c r="V27" i="47"/>
  <c r="T27" i="47"/>
  <c r="V26" i="47"/>
  <c r="T26" i="47"/>
  <c r="U26" i="47" s="1"/>
  <c r="V25" i="47"/>
  <c r="T25" i="47"/>
  <c r="U25" i="47" s="1"/>
  <c r="V24" i="47"/>
  <c r="T24" i="47"/>
  <c r="V23" i="47"/>
  <c r="T23" i="47"/>
  <c r="U23" i="47" s="1"/>
  <c r="V22" i="47"/>
  <c r="T22" i="47"/>
  <c r="U22" i="47" s="1"/>
  <c r="V21" i="47"/>
  <c r="T21" i="47"/>
  <c r="V20" i="47"/>
  <c r="T20" i="47"/>
  <c r="U20" i="47" s="1"/>
  <c r="V19" i="47"/>
  <c r="T19" i="47"/>
  <c r="U19" i="47" s="1"/>
  <c r="T18" i="47"/>
  <c r="U18" i="47" s="1"/>
  <c r="V17" i="47"/>
  <c r="T17" i="47"/>
  <c r="U17" i="47" s="1"/>
  <c r="V16" i="47"/>
  <c r="T16" i="47"/>
  <c r="U16" i="47" s="1"/>
  <c r="V15" i="47"/>
  <c r="T15" i="47"/>
  <c r="U15" i="47" s="1"/>
  <c r="V14" i="47"/>
  <c r="T14" i="47"/>
  <c r="V13" i="47"/>
  <c r="T13" i="47"/>
  <c r="V12" i="47"/>
  <c r="T12" i="47"/>
  <c r="U12" i="47" s="1"/>
  <c r="V11" i="47"/>
  <c r="T11" i="47"/>
  <c r="U11" i="47" s="1"/>
  <c r="V10" i="47"/>
  <c r="T10" i="47"/>
  <c r="U10" i="47" s="1"/>
  <c r="V9" i="47"/>
  <c r="T9" i="47"/>
  <c r="U9" i="47" s="1"/>
  <c r="V8" i="47"/>
  <c r="T8" i="47"/>
  <c r="V7" i="47"/>
  <c r="T7" i="47"/>
  <c r="V6" i="47"/>
  <c r="T6" i="47"/>
  <c r="U6" i="47" s="1"/>
  <c r="V5" i="47"/>
  <c r="T5" i="47"/>
  <c r="V3" i="47"/>
  <c r="T3" i="47"/>
  <c r="U3" i="47" s="1"/>
  <c r="F2" i="47"/>
  <c r="Y36" i="47" l="1"/>
  <c r="U37" i="47"/>
  <c r="Y29" i="47"/>
  <c r="U29" i="47"/>
  <c r="Y32" i="47"/>
  <c r="U33" i="47"/>
  <c r="Y39" i="47"/>
  <c r="U40" i="47"/>
  <c r="Y14" i="47"/>
  <c r="U14" i="47"/>
  <c r="Y21" i="47"/>
  <c r="U21" i="47"/>
  <c r="Y27" i="47"/>
  <c r="U27" i="47"/>
  <c r="Y24" i="47"/>
  <c r="U24" i="47"/>
  <c r="Y8" i="47"/>
  <c r="U8" i="47"/>
  <c r="Y5" i="47"/>
  <c r="U5" i="47"/>
  <c r="Y7" i="47"/>
  <c r="U7" i="47"/>
  <c r="Y13" i="47"/>
  <c r="U13" i="47"/>
  <c r="Y11" i="47"/>
  <c r="Y38" i="47"/>
  <c r="Y35" i="47"/>
  <c r="Y6" i="47"/>
  <c r="Y12" i="47"/>
  <c r="Y19" i="47"/>
  <c r="Y25" i="47"/>
  <c r="Y31" i="47"/>
  <c r="Y41" i="47"/>
  <c r="Y9" i="47"/>
  <c r="Y15" i="47"/>
  <c r="Y22" i="47"/>
  <c r="Y28" i="47"/>
  <c r="Y30" i="47"/>
  <c r="T43" i="47"/>
  <c r="U43" i="47" s="1"/>
  <c r="Y34" i="47"/>
  <c r="Y37" i="47"/>
  <c r="Y40" i="47"/>
  <c r="Y3" i="47"/>
  <c r="Y10" i="47"/>
  <c r="Y20" i="47"/>
  <c r="Y23" i="47"/>
  <c r="Y26" i="47"/>
  <c r="X37" i="44"/>
  <c r="U37" i="44"/>
  <c r="T37" i="44"/>
  <c r="S37" i="44"/>
  <c r="R37" i="44"/>
  <c r="Q37" i="44"/>
  <c r="P37" i="44"/>
  <c r="O37" i="44"/>
  <c r="N37" i="44"/>
  <c r="M37" i="44"/>
  <c r="L37" i="44"/>
  <c r="K37" i="44"/>
  <c r="J37" i="44"/>
  <c r="I37" i="44"/>
  <c r="H37" i="44"/>
  <c r="X36" i="44"/>
  <c r="V36" i="44"/>
  <c r="X35" i="44"/>
  <c r="V35" i="44"/>
  <c r="X34" i="44"/>
  <c r="V34" i="44"/>
  <c r="X33" i="44"/>
  <c r="V33" i="44"/>
  <c r="X32" i="44"/>
  <c r="V32" i="44"/>
  <c r="X31" i="44"/>
  <c r="V31" i="44"/>
  <c r="X30" i="44"/>
  <c r="V30" i="44"/>
  <c r="W30" i="44" s="1"/>
  <c r="X29" i="44"/>
  <c r="V29" i="44"/>
  <c r="X28" i="44"/>
  <c r="V28" i="44"/>
  <c r="X27" i="44"/>
  <c r="V27" i="44"/>
  <c r="W27" i="44" s="1"/>
  <c r="X26" i="44"/>
  <c r="V26" i="44"/>
  <c r="W26" i="44" s="1"/>
  <c r="X25" i="44"/>
  <c r="V25" i="44"/>
  <c r="X24" i="44"/>
  <c r="V24" i="44"/>
  <c r="Z23" i="44"/>
  <c r="X22" i="44"/>
  <c r="V22" i="44"/>
  <c r="X21" i="44"/>
  <c r="V21" i="44"/>
  <c r="X20" i="44"/>
  <c r="V20" i="44"/>
  <c r="W20" i="44" s="1"/>
  <c r="X19" i="44"/>
  <c r="V19" i="44"/>
  <c r="X18" i="44"/>
  <c r="V18" i="44"/>
  <c r="X17" i="44"/>
  <c r="V17" i="44"/>
  <c r="W17" i="44" s="1"/>
  <c r="X16" i="44"/>
  <c r="V16" i="44"/>
  <c r="X15" i="44"/>
  <c r="V15" i="44"/>
  <c r="W15" i="44" s="1"/>
  <c r="X14" i="44"/>
  <c r="V14" i="44"/>
  <c r="W14" i="44" s="1"/>
  <c r="X13" i="44"/>
  <c r="V13" i="44"/>
  <c r="W13" i="44" s="1"/>
  <c r="X12" i="44"/>
  <c r="V12" i="44"/>
  <c r="W12" i="44" s="1"/>
  <c r="X11" i="44"/>
  <c r="V11" i="44"/>
  <c r="W11" i="44" s="1"/>
  <c r="X10" i="44"/>
  <c r="V10" i="44"/>
  <c r="X9" i="44"/>
  <c r="V9" i="44"/>
  <c r="W9" i="44" s="1"/>
  <c r="X8" i="44"/>
  <c r="V8" i="44"/>
  <c r="W8" i="44" s="1"/>
  <c r="X7" i="44"/>
  <c r="V7" i="44"/>
  <c r="X6" i="44"/>
  <c r="V6" i="44"/>
  <c r="X5" i="44"/>
  <c r="V5" i="44"/>
  <c r="W5" i="44" s="1"/>
  <c r="X4" i="44"/>
  <c r="V4" i="44"/>
  <c r="X3" i="44"/>
  <c r="V3" i="44"/>
  <c r="F2" i="44"/>
  <c r="Z24" i="44" l="1"/>
  <c r="W24" i="44"/>
  <c r="Z29" i="44"/>
  <c r="W29" i="44"/>
  <c r="Z32" i="44"/>
  <c r="W32" i="44"/>
  <c r="Z6" i="44"/>
  <c r="W6" i="44"/>
  <c r="Z18" i="44"/>
  <c r="W18" i="44"/>
  <c r="Z33" i="44"/>
  <c r="W33" i="44"/>
  <c r="Z36" i="44"/>
  <c r="W36" i="44"/>
  <c r="Z35" i="44"/>
  <c r="W35" i="44"/>
  <c r="Z3" i="44"/>
  <c r="W3" i="44"/>
  <c r="Z21" i="44"/>
  <c r="W21" i="44"/>
  <c r="Z25" i="44"/>
  <c r="W25" i="44"/>
  <c r="Z28" i="44"/>
  <c r="W28" i="44"/>
  <c r="Z30" i="44"/>
  <c r="Z4" i="44"/>
  <c r="W4" i="44"/>
  <c r="Z7" i="44"/>
  <c r="W7" i="44"/>
  <c r="Z10" i="44"/>
  <c r="W10" i="44"/>
  <c r="Z16" i="44"/>
  <c r="W16" i="44"/>
  <c r="Z19" i="44"/>
  <c r="W19" i="44"/>
  <c r="Z31" i="44"/>
  <c r="W31" i="44"/>
  <c r="Z34" i="44"/>
  <c r="W34" i="44"/>
  <c r="Z22" i="44"/>
  <c r="W22" i="44"/>
  <c r="Z13" i="44"/>
  <c r="Z27" i="44"/>
  <c r="V37" i="44"/>
  <c r="W37" i="44" s="1"/>
  <c r="Z5" i="44"/>
  <c r="Z11" i="44"/>
  <c r="Z17" i="44"/>
  <c r="Z8" i="44"/>
  <c r="Z14" i="44"/>
  <c r="Z20" i="44"/>
  <c r="Z26" i="44"/>
  <c r="Z9" i="44"/>
  <c r="Z12" i="44"/>
  <c r="Z15" i="44"/>
  <c r="V42" i="45"/>
  <c r="S42" i="45"/>
  <c r="R42" i="45"/>
  <c r="Q42" i="45"/>
  <c r="P42" i="45"/>
  <c r="O42" i="45"/>
  <c r="N42" i="45"/>
  <c r="M42" i="45"/>
  <c r="L42" i="45"/>
  <c r="K42" i="45"/>
  <c r="J42" i="45"/>
  <c r="I42" i="45"/>
  <c r="H42" i="45"/>
  <c r="V41" i="45"/>
  <c r="T41" i="45"/>
  <c r="U41" i="45" s="1"/>
  <c r="V40" i="45"/>
  <c r="T40" i="45"/>
  <c r="V39" i="45"/>
  <c r="T39" i="45"/>
  <c r="V38" i="45"/>
  <c r="T38" i="45"/>
  <c r="U38" i="45" s="1"/>
  <c r="V37" i="45"/>
  <c r="T37" i="45"/>
  <c r="U37" i="45" s="1"/>
  <c r="V36" i="45"/>
  <c r="T36" i="45"/>
  <c r="V35" i="45"/>
  <c r="T35" i="45"/>
  <c r="U35" i="45" s="1"/>
  <c r="V34" i="45"/>
  <c r="T34" i="45"/>
  <c r="U34" i="45" s="1"/>
  <c r="V33" i="45"/>
  <c r="T33" i="45"/>
  <c r="X32" i="45"/>
  <c r="V31" i="45"/>
  <c r="T31" i="45"/>
  <c r="U31" i="45" s="1"/>
  <c r="V30" i="45"/>
  <c r="T30" i="45"/>
  <c r="U30" i="45" s="1"/>
  <c r="V29" i="45"/>
  <c r="T29" i="45"/>
  <c r="U29" i="45" s="1"/>
  <c r="V28" i="45"/>
  <c r="T28" i="45"/>
  <c r="U28" i="45" s="1"/>
  <c r="V27" i="45"/>
  <c r="T27" i="45"/>
  <c r="U27" i="45" s="1"/>
  <c r="V26" i="45"/>
  <c r="T26" i="45"/>
  <c r="V25" i="45"/>
  <c r="T25" i="45"/>
  <c r="U25" i="45" s="1"/>
  <c r="V24" i="45"/>
  <c r="T24" i="45"/>
  <c r="U24" i="45" s="1"/>
  <c r="V23" i="45"/>
  <c r="T23" i="45"/>
  <c r="V22" i="45"/>
  <c r="T22" i="45"/>
  <c r="U22" i="45" s="1"/>
  <c r="V21" i="45"/>
  <c r="T21" i="45"/>
  <c r="V20" i="45"/>
  <c r="T20" i="45"/>
  <c r="U20" i="45" s="1"/>
  <c r="V19" i="45"/>
  <c r="T19" i="45"/>
  <c r="U19" i="45" s="1"/>
  <c r="V18" i="45"/>
  <c r="T18" i="45"/>
  <c r="U18" i="45" s="1"/>
  <c r="V17" i="45"/>
  <c r="T17" i="45"/>
  <c r="V16" i="45"/>
  <c r="T16" i="45"/>
  <c r="U16" i="45" s="1"/>
  <c r="V15" i="45"/>
  <c r="T15" i="45"/>
  <c r="V14" i="45"/>
  <c r="T14" i="45"/>
  <c r="V13" i="45"/>
  <c r="T13" i="45"/>
  <c r="U13" i="45" s="1"/>
  <c r="V12" i="45"/>
  <c r="T12" i="45"/>
  <c r="V11" i="45"/>
  <c r="T11" i="45"/>
  <c r="V10" i="45"/>
  <c r="T10" i="45"/>
  <c r="U10" i="45" s="1"/>
  <c r="V9" i="45"/>
  <c r="T9" i="45"/>
  <c r="V8" i="45"/>
  <c r="T8" i="45"/>
  <c r="V7" i="45"/>
  <c r="T7" i="45"/>
  <c r="U7" i="45" s="1"/>
  <c r="V6" i="45"/>
  <c r="T6" i="45"/>
  <c r="U6" i="45" s="1"/>
  <c r="V5" i="45"/>
  <c r="T5" i="45"/>
  <c r="U5" i="45" s="1"/>
  <c r="V3" i="45"/>
  <c r="T3" i="45"/>
  <c r="U3" i="45" s="1"/>
  <c r="F2" i="45"/>
  <c r="X31" i="45" l="1"/>
  <c r="X35" i="45"/>
  <c r="X28" i="45"/>
  <c r="X14" i="45"/>
  <c r="U14" i="45"/>
  <c r="X39" i="45"/>
  <c r="U39" i="45"/>
  <c r="X8" i="45"/>
  <c r="U8" i="45"/>
  <c r="X26" i="45"/>
  <c r="U26" i="45"/>
  <c r="X27" i="45"/>
  <c r="X30" i="45"/>
  <c r="X36" i="45"/>
  <c r="U36" i="45"/>
  <c r="X40" i="45"/>
  <c r="U40" i="45"/>
  <c r="X12" i="45"/>
  <c r="U12" i="45"/>
  <c r="X9" i="45"/>
  <c r="U9" i="45"/>
  <c r="X11" i="45"/>
  <c r="U11" i="45"/>
  <c r="X15" i="45"/>
  <c r="U15" i="45"/>
  <c r="X17" i="45"/>
  <c r="U17" i="45"/>
  <c r="X21" i="45"/>
  <c r="U21" i="45"/>
  <c r="X23" i="45"/>
  <c r="U23" i="45"/>
  <c r="X24" i="45"/>
  <c r="X33" i="45"/>
  <c r="U33" i="45"/>
  <c r="X18" i="45"/>
  <c r="X25" i="45"/>
  <c r="X38" i="45"/>
  <c r="X6" i="45"/>
  <c r="X22" i="45"/>
  <c r="T42" i="45"/>
  <c r="U42" i="45" s="1"/>
  <c r="X41" i="45"/>
  <c r="X19" i="45"/>
  <c r="X3" i="45"/>
  <c r="X10" i="45"/>
  <c r="X16" i="45"/>
  <c r="X7" i="45"/>
  <c r="X13" i="45"/>
  <c r="X34" i="45"/>
  <c r="X37" i="45"/>
  <c r="X5" i="45"/>
  <c r="X20" i="45"/>
  <c r="X29" i="45"/>
  <c r="W39" i="56" l="1"/>
  <c r="T39" i="56"/>
  <c r="S39" i="56"/>
  <c r="R39" i="56"/>
  <c r="Q39" i="56"/>
  <c r="P39" i="56"/>
  <c r="O39" i="56"/>
  <c r="N39" i="56"/>
  <c r="M39" i="56"/>
  <c r="L39" i="56"/>
  <c r="K39" i="56"/>
  <c r="J39" i="56"/>
  <c r="I39" i="56"/>
  <c r="H39" i="56"/>
  <c r="W38" i="56"/>
  <c r="U38" i="56"/>
  <c r="V38" i="56" s="1"/>
  <c r="W37" i="56"/>
  <c r="U37" i="56"/>
  <c r="W36" i="56"/>
  <c r="U36" i="56"/>
  <c r="W35" i="56"/>
  <c r="U35" i="56"/>
  <c r="W34" i="56"/>
  <c r="U34" i="56"/>
  <c r="W33" i="56"/>
  <c r="U33" i="56"/>
  <c r="W32" i="56"/>
  <c r="U32" i="56"/>
  <c r="Y31" i="56"/>
  <c r="W30" i="56"/>
  <c r="U30" i="56"/>
  <c r="V30" i="56" s="1"/>
  <c r="Y29" i="56"/>
  <c r="W29" i="56"/>
  <c r="U29" i="56"/>
  <c r="V29" i="56" s="1"/>
  <c r="W28" i="56"/>
  <c r="U28" i="56"/>
  <c r="W27" i="56"/>
  <c r="U27" i="56"/>
  <c r="V27" i="56" s="1"/>
  <c r="W26" i="56"/>
  <c r="U26" i="56"/>
  <c r="W25" i="56"/>
  <c r="U25" i="56"/>
  <c r="W24" i="56"/>
  <c r="U24" i="56"/>
  <c r="V24" i="56" s="1"/>
  <c r="W23" i="56"/>
  <c r="U23" i="56"/>
  <c r="V23" i="56" s="1"/>
  <c r="W22" i="56"/>
  <c r="U22" i="56"/>
  <c r="W21" i="56"/>
  <c r="U21" i="56"/>
  <c r="V21" i="56" s="1"/>
  <c r="W20" i="56"/>
  <c r="U20" i="56"/>
  <c r="W19" i="56"/>
  <c r="U19" i="56"/>
  <c r="W18" i="56"/>
  <c r="U18" i="56"/>
  <c r="V18" i="56" s="1"/>
  <c r="W17" i="56"/>
  <c r="U17" i="56"/>
  <c r="W16" i="56"/>
  <c r="U16" i="56"/>
  <c r="V16" i="56" s="1"/>
  <c r="W15" i="56"/>
  <c r="U15" i="56"/>
  <c r="W14" i="56"/>
  <c r="U14" i="56"/>
  <c r="W13" i="56"/>
  <c r="U13" i="56"/>
  <c r="V13" i="56" s="1"/>
  <c r="W12" i="56"/>
  <c r="U12" i="56"/>
  <c r="V12" i="56" s="1"/>
  <c r="W11" i="56"/>
  <c r="U11" i="56"/>
  <c r="W10" i="56"/>
  <c r="U10" i="56"/>
  <c r="V10" i="56" s="1"/>
  <c r="W9" i="56"/>
  <c r="U9" i="56"/>
  <c r="W8" i="56"/>
  <c r="U8" i="56"/>
  <c r="W7" i="56"/>
  <c r="U7" i="56"/>
  <c r="V7" i="56" s="1"/>
  <c r="W6" i="56"/>
  <c r="U6" i="56"/>
  <c r="V6" i="56" s="1"/>
  <c r="W5" i="56"/>
  <c r="U5" i="56"/>
  <c r="W3" i="56"/>
  <c r="U3" i="56"/>
  <c r="V3" i="56" s="1"/>
  <c r="F2" i="56"/>
  <c r="Y33" i="56" l="1"/>
  <c r="V33" i="56"/>
  <c r="Y36" i="56"/>
  <c r="V36" i="56"/>
  <c r="Y37" i="56"/>
  <c r="V37" i="56"/>
  <c r="Y14" i="56"/>
  <c r="V14" i="56"/>
  <c r="Y22" i="56"/>
  <c r="V22" i="56"/>
  <c r="Y26" i="56"/>
  <c r="V26" i="56"/>
  <c r="Y17" i="56"/>
  <c r="V17" i="56"/>
  <c r="Y8" i="56"/>
  <c r="V8" i="56"/>
  <c r="Y20" i="56"/>
  <c r="V20" i="56"/>
  <c r="Y28" i="56"/>
  <c r="V28" i="56"/>
  <c r="Y5" i="56"/>
  <c r="V5" i="56"/>
  <c r="Y9" i="56"/>
  <c r="V9" i="56"/>
  <c r="Y11" i="56"/>
  <c r="V11" i="56"/>
  <c r="Y15" i="56"/>
  <c r="V15" i="56"/>
  <c r="Y19" i="56"/>
  <c r="V19" i="56"/>
  <c r="Y25" i="56"/>
  <c r="V25" i="56"/>
  <c r="Y23" i="56"/>
  <c r="Y34" i="56"/>
  <c r="Y10" i="56"/>
  <c r="U39" i="56"/>
  <c r="Y12" i="56"/>
  <c r="Y6" i="56"/>
  <c r="Y3" i="56"/>
  <c r="Y21" i="56"/>
  <c r="Y27" i="56"/>
  <c r="Y7" i="56"/>
  <c r="Y13" i="56"/>
  <c r="Y24" i="56"/>
  <c r="Y30" i="56"/>
  <c r="Y32" i="56"/>
  <c r="Y35" i="56"/>
  <c r="Y38" i="56"/>
  <c r="Y39" i="56" l="1"/>
  <c r="V39" i="56"/>
  <c r="W39" i="40"/>
  <c r="T39" i="40"/>
  <c r="S39" i="40"/>
  <c r="R39" i="40"/>
  <c r="Q39" i="40"/>
  <c r="P39" i="40"/>
  <c r="O39" i="40"/>
  <c r="N39" i="40"/>
  <c r="M39" i="40"/>
  <c r="L39" i="40"/>
  <c r="K39" i="40"/>
  <c r="J39" i="40"/>
  <c r="I39" i="40"/>
  <c r="H39" i="40"/>
  <c r="W38" i="40"/>
  <c r="U38" i="40"/>
  <c r="W37" i="40"/>
  <c r="U37" i="40"/>
  <c r="V37" i="40" s="1"/>
  <c r="W36" i="40"/>
  <c r="U36" i="40"/>
  <c r="W35" i="40"/>
  <c r="U35" i="40"/>
  <c r="W34" i="40"/>
  <c r="U34" i="40"/>
  <c r="V34" i="40" s="1"/>
  <c r="W33" i="40"/>
  <c r="U33" i="40"/>
  <c r="V33" i="40" s="1"/>
  <c r="W32" i="40"/>
  <c r="U32" i="40"/>
  <c r="Y31" i="40"/>
  <c r="W30" i="40"/>
  <c r="U30" i="40"/>
  <c r="V30" i="40" s="1"/>
  <c r="Y29" i="40"/>
  <c r="W29" i="40"/>
  <c r="U29" i="40"/>
  <c r="V29" i="40" s="1"/>
  <c r="W28" i="40"/>
  <c r="U28" i="40"/>
  <c r="W27" i="40"/>
  <c r="U27" i="40"/>
  <c r="W26" i="40"/>
  <c r="U26" i="40"/>
  <c r="V26" i="40" s="1"/>
  <c r="W25" i="40"/>
  <c r="U25" i="40"/>
  <c r="V25" i="40" s="1"/>
  <c r="W24" i="40"/>
  <c r="U24" i="40"/>
  <c r="W23" i="40"/>
  <c r="U23" i="40"/>
  <c r="V23" i="40" s="1"/>
  <c r="W22" i="40"/>
  <c r="U22" i="40"/>
  <c r="W21" i="40"/>
  <c r="U21" i="40"/>
  <c r="W20" i="40"/>
  <c r="U20" i="40"/>
  <c r="V20" i="40" s="1"/>
  <c r="W19" i="40"/>
  <c r="U19" i="40"/>
  <c r="V19" i="40" s="1"/>
  <c r="W18" i="40"/>
  <c r="U18" i="40"/>
  <c r="V18" i="40" s="1"/>
  <c r="W17" i="40"/>
  <c r="U17" i="40"/>
  <c r="W16" i="40"/>
  <c r="U16" i="40"/>
  <c r="V16" i="40" s="1"/>
  <c r="U15" i="40"/>
  <c r="V15" i="40" s="1"/>
  <c r="W14" i="40"/>
  <c r="U14" i="40"/>
  <c r="W13" i="40"/>
  <c r="U13" i="40"/>
  <c r="V13" i="40" s="1"/>
  <c r="W12" i="40"/>
  <c r="U12" i="40"/>
  <c r="V12" i="40" s="1"/>
  <c r="W11" i="40"/>
  <c r="U11" i="40"/>
  <c r="W10" i="40"/>
  <c r="U10" i="40"/>
  <c r="V10" i="40" s="1"/>
  <c r="W9" i="40"/>
  <c r="U9" i="40"/>
  <c r="V9" i="40" s="1"/>
  <c r="W8" i="40"/>
  <c r="U8" i="40"/>
  <c r="W7" i="40"/>
  <c r="U7" i="40"/>
  <c r="V7" i="40" s="1"/>
  <c r="W6" i="40"/>
  <c r="U6" i="40"/>
  <c r="V6" i="40" s="1"/>
  <c r="W5" i="40"/>
  <c r="U5" i="40"/>
  <c r="W4" i="40"/>
  <c r="U4" i="40"/>
  <c r="V4" i="40" s="1"/>
  <c r="W3" i="40"/>
  <c r="U3" i="40"/>
  <c r="V3" i="40" s="1"/>
  <c r="F2" i="40"/>
  <c r="Y26" i="40" l="1"/>
  <c r="Y17" i="40"/>
  <c r="V17" i="40"/>
  <c r="Y21" i="40"/>
  <c r="V21" i="40"/>
  <c r="Y28" i="40"/>
  <c r="V28" i="40"/>
  <c r="Y32" i="40"/>
  <c r="V32" i="40"/>
  <c r="Y36" i="40"/>
  <c r="V36" i="40"/>
  <c r="Y38" i="40"/>
  <c r="V38" i="40"/>
  <c r="Y30" i="40"/>
  <c r="Y22" i="40"/>
  <c r="V22" i="40"/>
  <c r="Y23" i="40"/>
  <c r="Y27" i="40"/>
  <c r="V27" i="40"/>
  <c r="Y35" i="40"/>
  <c r="V35" i="40"/>
  <c r="Y8" i="40"/>
  <c r="V8" i="40"/>
  <c r="Y24" i="40"/>
  <c r="V24" i="40"/>
  <c r="Y14" i="40"/>
  <c r="V14" i="40"/>
  <c r="Y11" i="40"/>
  <c r="V11" i="40"/>
  <c r="Y3" i="40"/>
  <c r="Y5" i="40"/>
  <c r="V5" i="40"/>
  <c r="Y33" i="40"/>
  <c r="Y37" i="40"/>
  <c r="U39" i="40"/>
  <c r="Y34" i="40"/>
  <c r="Y20" i="40"/>
  <c r="Y13" i="40"/>
  <c r="Y4" i="40"/>
  <c r="Y7" i="40"/>
  <c r="Y10" i="40"/>
  <c r="Y6" i="40"/>
  <c r="Y9" i="40"/>
  <c r="Y12" i="40"/>
  <c r="Y19" i="40"/>
  <c r="Y25" i="40"/>
  <c r="Y39" i="40" l="1"/>
  <c r="V39" i="40"/>
  <c r="V42" i="46" l="1"/>
  <c r="S42" i="46"/>
  <c r="R42" i="46"/>
  <c r="Q42" i="46"/>
  <c r="P42" i="46"/>
  <c r="O42" i="46"/>
  <c r="N42" i="46"/>
  <c r="M42" i="46"/>
  <c r="L42" i="46"/>
  <c r="K42" i="46"/>
  <c r="J42" i="46"/>
  <c r="I42" i="46"/>
  <c r="H42" i="46"/>
  <c r="V41" i="46"/>
  <c r="T41" i="46"/>
  <c r="V40" i="46"/>
  <c r="T40" i="46"/>
  <c r="U40" i="46" s="1"/>
  <c r="V39" i="46"/>
  <c r="T39" i="46"/>
  <c r="U39" i="46" s="1"/>
  <c r="V38" i="46"/>
  <c r="T38" i="46"/>
  <c r="V37" i="46"/>
  <c r="T37" i="46"/>
  <c r="U37" i="46" s="1"/>
  <c r="V36" i="46"/>
  <c r="T36" i="46"/>
  <c r="U36" i="46" s="1"/>
  <c r="V35" i="46"/>
  <c r="T35" i="46"/>
  <c r="V34" i="46"/>
  <c r="T34" i="46"/>
  <c r="U34" i="46" s="1"/>
  <c r="V32" i="46"/>
  <c r="T32" i="46"/>
  <c r="U32" i="46" s="1"/>
  <c r="V31" i="46"/>
  <c r="T31" i="46"/>
  <c r="X30" i="46"/>
  <c r="V30" i="46"/>
  <c r="T30" i="46"/>
  <c r="U30" i="46" s="1"/>
  <c r="V29" i="46"/>
  <c r="T29" i="46"/>
  <c r="U29" i="46" s="1"/>
  <c r="V28" i="46"/>
  <c r="T28" i="46"/>
  <c r="V27" i="46"/>
  <c r="T27" i="46"/>
  <c r="U27" i="46" s="1"/>
  <c r="V26" i="46"/>
  <c r="T26" i="46"/>
  <c r="U26" i="46" s="1"/>
  <c r="V25" i="46"/>
  <c r="T25" i="46"/>
  <c r="V24" i="46"/>
  <c r="T24" i="46"/>
  <c r="U24" i="46" s="1"/>
  <c r="V23" i="46"/>
  <c r="T23" i="46"/>
  <c r="U23" i="46" s="1"/>
  <c r="V22" i="46"/>
  <c r="T22" i="46"/>
  <c r="V21" i="46"/>
  <c r="T21" i="46"/>
  <c r="U21" i="46" s="1"/>
  <c r="V20" i="46"/>
  <c r="T20" i="46"/>
  <c r="U20" i="46" s="1"/>
  <c r="V19" i="46"/>
  <c r="T19" i="46"/>
  <c r="V18" i="46"/>
  <c r="T18" i="46"/>
  <c r="U18" i="46" s="1"/>
  <c r="V17" i="46"/>
  <c r="T17" i="46"/>
  <c r="U17" i="46" s="1"/>
  <c r="V16" i="46"/>
  <c r="T16" i="46"/>
  <c r="V15" i="46"/>
  <c r="T15" i="46"/>
  <c r="U15" i="46" s="1"/>
  <c r="V14" i="46"/>
  <c r="T14" i="46"/>
  <c r="U14" i="46" s="1"/>
  <c r="V13" i="46"/>
  <c r="T13" i="46"/>
  <c r="V12" i="46"/>
  <c r="T12" i="46"/>
  <c r="U12" i="46" s="1"/>
  <c r="V11" i="46"/>
  <c r="T11" i="46"/>
  <c r="U11" i="46" s="1"/>
  <c r="V10" i="46"/>
  <c r="T10" i="46"/>
  <c r="V9" i="46"/>
  <c r="T9" i="46"/>
  <c r="U9" i="46" s="1"/>
  <c r="V8" i="46"/>
  <c r="T8" i="46"/>
  <c r="U8" i="46" s="1"/>
  <c r="V7" i="46"/>
  <c r="T7" i="46"/>
  <c r="V6" i="46"/>
  <c r="T6" i="46"/>
  <c r="U6" i="46" s="1"/>
  <c r="V5" i="46"/>
  <c r="T5" i="46"/>
  <c r="U5" i="46" s="1"/>
  <c r="V3" i="46"/>
  <c r="T3" i="46"/>
  <c r="F2" i="46"/>
  <c r="X27" i="46" l="1"/>
  <c r="X24" i="46"/>
  <c r="X37" i="46"/>
  <c r="X21" i="46"/>
  <c r="X34" i="46"/>
  <c r="X40" i="46"/>
  <c r="X9" i="46"/>
  <c r="X12" i="46"/>
  <c r="X15" i="46"/>
  <c r="X18" i="46"/>
  <c r="X41" i="46"/>
  <c r="U41" i="46"/>
  <c r="X6" i="46"/>
  <c r="X10" i="46"/>
  <c r="U10" i="46"/>
  <c r="X11" i="46"/>
  <c r="X13" i="46"/>
  <c r="U13" i="46"/>
  <c r="X14" i="46"/>
  <c r="X16" i="46"/>
  <c r="U16" i="46"/>
  <c r="X17" i="46"/>
  <c r="X19" i="46"/>
  <c r="U19" i="46"/>
  <c r="X20" i="46"/>
  <c r="X22" i="46"/>
  <c r="U22" i="46"/>
  <c r="X23" i="46"/>
  <c r="X25" i="46"/>
  <c r="U25" i="46"/>
  <c r="X26" i="46"/>
  <c r="X28" i="46"/>
  <c r="U28" i="46"/>
  <c r="X29" i="46"/>
  <c r="X32" i="46"/>
  <c r="X35" i="46"/>
  <c r="U35" i="46"/>
  <c r="X36" i="46"/>
  <c r="X38" i="46"/>
  <c r="U38" i="46"/>
  <c r="X7" i="46"/>
  <c r="U7" i="46"/>
  <c r="X31" i="46"/>
  <c r="U31" i="46"/>
  <c r="T42" i="46"/>
  <c r="U42" i="46" s="1"/>
  <c r="X3" i="46"/>
  <c r="X5" i="46"/>
  <c r="X8" i="46"/>
  <c r="X39" i="46"/>
  <c r="R9" i="49" l="1"/>
  <c r="R15" i="49"/>
  <c r="R21" i="49"/>
  <c r="R27" i="49"/>
  <c r="R8" i="49"/>
  <c r="R10" i="49"/>
  <c r="R16" i="49"/>
  <c r="R22" i="49"/>
  <c r="R28" i="49"/>
  <c r="R20" i="49"/>
  <c r="R11" i="49"/>
  <c r="R17" i="49"/>
  <c r="R23" i="49"/>
  <c r="R5" i="49"/>
  <c r="R14" i="49"/>
  <c r="R6" i="49"/>
  <c r="R12" i="49"/>
  <c r="R18" i="49"/>
  <c r="R24" i="49"/>
  <c r="R26" i="49"/>
  <c r="R7" i="49"/>
  <c r="R13" i="49"/>
  <c r="R19" i="49"/>
  <c r="R25" i="49"/>
  <c r="E28" i="43"/>
  <c r="B24" i="61" l="1"/>
  <c r="E23" i="61"/>
  <c r="E24" i="61"/>
  <c r="E25" i="61"/>
  <c r="E26" i="61"/>
  <c r="E27" i="61"/>
  <c r="E28" i="61"/>
  <c r="D23" i="61"/>
  <c r="D24" i="61"/>
  <c r="D25" i="61"/>
  <c r="D26" i="61"/>
  <c r="D27" i="61"/>
  <c r="D28" i="61"/>
  <c r="C23" i="61"/>
  <c r="C24" i="61"/>
  <c r="C25" i="61"/>
  <c r="C26" i="61"/>
  <c r="C27" i="61"/>
  <c r="C28" i="61"/>
  <c r="B23" i="61"/>
  <c r="B25" i="61"/>
  <c r="B26" i="61"/>
  <c r="B27" i="61"/>
  <c r="B28" i="61"/>
  <c r="R14" i="60" l="1"/>
  <c r="R5" i="60"/>
  <c r="R6" i="60"/>
  <c r="R10" i="60"/>
  <c r="R11" i="60"/>
  <c r="R9" i="60"/>
  <c r="R16" i="60"/>
  <c r="R8" i="60"/>
  <c r="R13" i="60"/>
  <c r="R12" i="60"/>
  <c r="R17" i="60"/>
  <c r="R15" i="60"/>
  <c r="R18" i="60"/>
  <c r="R19" i="60"/>
  <c r="R20" i="60"/>
  <c r="R21" i="60"/>
  <c r="R22" i="60"/>
  <c r="R23" i="60"/>
  <c r="R24" i="60"/>
  <c r="R25" i="60"/>
  <c r="R26" i="60"/>
  <c r="R27" i="60"/>
  <c r="R28" i="60"/>
  <c r="R29" i="60"/>
  <c r="R30" i="60"/>
  <c r="R7" i="60"/>
  <c r="E23" i="60" l="1"/>
  <c r="E24" i="60"/>
  <c r="E25" i="60"/>
  <c r="E26" i="60"/>
  <c r="E27" i="60"/>
  <c r="E28" i="60"/>
  <c r="D24" i="60"/>
  <c r="D25" i="60"/>
  <c r="D26" i="60"/>
  <c r="D27" i="60"/>
  <c r="D28" i="60"/>
  <c r="C23" i="60"/>
  <c r="C24" i="60"/>
  <c r="C25" i="60"/>
  <c r="C26" i="60"/>
  <c r="C27" i="60"/>
  <c r="C28" i="60"/>
  <c r="B23" i="60"/>
  <c r="B24" i="60"/>
  <c r="B25" i="60"/>
  <c r="B26" i="60"/>
  <c r="B27" i="60"/>
  <c r="B28" i="60"/>
  <c r="V4" i="53" l="1"/>
  <c r="W40" i="53" l="1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W39" i="53"/>
  <c r="U39" i="53"/>
  <c r="W38" i="53"/>
  <c r="U38" i="53"/>
  <c r="W37" i="53"/>
  <c r="U37" i="53"/>
  <c r="V37" i="53" s="1"/>
  <c r="W36" i="53"/>
  <c r="U36" i="53"/>
  <c r="W35" i="53"/>
  <c r="U35" i="53"/>
  <c r="W34" i="53"/>
  <c r="U34" i="53"/>
  <c r="W33" i="53"/>
  <c r="U33" i="53"/>
  <c r="Y32" i="53"/>
  <c r="W31" i="53"/>
  <c r="U31" i="53"/>
  <c r="V31" i="53" s="1"/>
  <c r="W30" i="53"/>
  <c r="U30" i="53"/>
  <c r="V30" i="53" s="1"/>
  <c r="W29" i="53"/>
  <c r="U29" i="53"/>
  <c r="W28" i="53"/>
  <c r="U28" i="53"/>
  <c r="V28" i="53" s="1"/>
  <c r="W27" i="53"/>
  <c r="U27" i="53"/>
  <c r="V27" i="53" s="1"/>
  <c r="W26" i="53"/>
  <c r="U26" i="53"/>
  <c r="W25" i="53"/>
  <c r="U25" i="53"/>
  <c r="V25" i="53" s="1"/>
  <c r="W24" i="53"/>
  <c r="U24" i="53"/>
  <c r="V24" i="53" s="1"/>
  <c r="W23" i="53"/>
  <c r="U23" i="53"/>
  <c r="W22" i="53"/>
  <c r="U22" i="53"/>
  <c r="V22" i="53" s="1"/>
  <c r="W21" i="53"/>
  <c r="U21" i="53"/>
  <c r="V21" i="53" s="1"/>
  <c r="W20" i="53"/>
  <c r="U20" i="53"/>
  <c r="W19" i="53"/>
  <c r="U19" i="53"/>
  <c r="V19" i="53" s="1"/>
  <c r="W18" i="53"/>
  <c r="U18" i="53"/>
  <c r="W17" i="53"/>
  <c r="U17" i="53"/>
  <c r="V17" i="53" s="1"/>
  <c r="W16" i="53"/>
  <c r="U16" i="53"/>
  <c r="V16" i="53" s="1"/>
  <c r="W15" i="53"/>
  <c r="U15" i="53"/>
  <c r="W14" i="53"/>
  <c r="U14" i="53"/>
  <c r="W13" i="53"/>
  <c r="U13" i="53"/>
  <c r="V13" i="53" s="1"/>
  <c r="W12" i="53"/>
  <c r="U12" i="53"/>
  <c r="W11" i="53"/>
  <c r="U11" i="53"/>
  <c r="W10" i="53"/>
  <c r="U10" i="53"/>
  <c r="V10" i="53" s="1"/>
  <c r="W9" i="53"/>
  <c r="U9" i="53"/>
  <c r="W8" i="53"/>
  <c r="U8" i="53"/>
  <c r="W7" i="53"/>
  <c r="U7" i="53"/>
  <c r="V7" i="53" s="1"/>
  <c r="W6" i="53"/>
  <c r="U6" i="53"/>
  <c r="Y4" i="53"/>
  <c r="W4" i="53"/>
  <c r="F3" i="53"/>
  <c r="Y21" i="53" l="1"/>
  <c r="Y37" i="53"/>
  <c r="Y10" i="53"/>
  <c r="Y20" i="53"/>
  <c r="V20" i="53"/>
  <c r="Y26" i="53"/>
  <c r="V26" i="53"/>
  <c r="Y34" i="53"/>
  <c r="V34" i="53"/>
  <c r="Y36" i="53"/>
  <c r="V36" i="53"/>
  <c r="Y12" i="53"/>
  <c r="V12" i="53"/>
  <c r="Y18" i="53"/>
  <c r="V18" i="53"/>
  <c r="Y9" i="53"/>
  <c r="V9" i="53"/>
  <c r="Y11" i="53"/>
  <c r="V11" i="53"/>
  <c r="Y15" i="53"/>
  <c r="V15" i="53"/>
  <c r="Y38" i="53"/>
  <c r="V38" i="53"/>
  <c r="Y39" i="53"/>
  <c r="V39" i="53"/>
  <c r="Y6" i="53"/>
  <c r="V6" i="53"/>
  <c r="Y8" i="53"/>
  <c r="V8" i="53"/>
  <c r="Y23" i="53"/>
  <c r="V23" i="53"/>
  <c r="Y29" i="53"/>
  <c r="V29" i="53"/>
  <c r="Y30" i="53"/>
  <c r="Y33" i="53"/>
  <c r="V33" i="53"/>
  <c r="Y35" i="53"/>
  <c r="V35" i="53"/>
  <c r="Y14" i="53"/>
  <c r="V14" i="53"/>
  <c r="Y13" i="53"/>
  <c r="Y24" i="53"/>
  <c r="U40" i="53"/>
  <c r="Y7" i="53"/>
  <c r="R5" i="59" s="1"/>
  <c r="Y16" i="53"/>
  <c r="Y27" i="53"/>
  <c r="Y22" i="53"/>
  <c r="Y25" i="53"/>
  <c r="Y28" i="53"/>
  <c r="Y31" i="53"/>
  <c r="Y40" i="53" l="1"/>
  <c r="V40" i="53"/>
  <c r="B24" i="59" l="1"/>
  <c r="E23" i="59" l="1"/>
  <c r="E24" i="59"/>
  <c r="E25" i="59"/>
  <c r="E26" i="59"/>
  <c r="E27" i="59"/>
  <c r="E28" i="59"/>
  <c r="B23" i="59"/>
  <c r="B25" i="59"/>
  <c r="B26" i="59"/>
  <c r="B27" i="59"/>
  <c r="B28" i="59"/>
  <c r="C23" i="59"/>
  <c r="C24" i="59"/>
  <c r="C25" i="59"/>
  <c r="C26" i="59"/>
  <c r="C27" i="59"/>
  <c r="C28" i="59"/>
  <c r="D23" i="59"/>
  <c r="D24" i="59"/>
  <c r="D25" i="59"/>
  <c r="D26" i="59"/>
  <c r="D27" i="59"/>
  <c r="D28" i="59"/>
  <c r="D23" i="60" l="1"/>
  <c r="D29" i="60" s="1"/>
  <c r="V43" i="57" l="1"/>
  <c r="S43" i="57"/>
  <c r="T43" i="57" s="1"/>
  <c r="R43" i="57"/>
  <c r="Q43" i="57"/>
  <c r="P43" i="57"/>
  <c r="O43" i="57"/>
  <c r="N43" i="57"/>
  <c r="M43" i="57"/>
  <c r="L43" i="57"/>
  <c r="K43" i="57"/>
  <c r="J43" i="57"/>
  <c r="I43" i="57"/>
  <c r="H43" i="57"/>
  <c r="V42" i="57"/>
  <c r="V41" i="57"/>
  <c r="U41" i="57"/>
  <c r="V40" i="57"/>
  <c r="U40" i="57"/>
  <c r="V39" i="57"/>
  <c r="V38" i="57"/>
  <c r="U38" i="57"/>
  <c r="U37" i="57"/>
  <c r="U36" i="57"/>
  <c r="U35" i="57"/>
  <c r="V34" i="57"/>
  <c r="U34" i="57"/>
  <c r="V33" i="57"/>
  <c r="X32" i="57"/>
  <c r="V31" i="57"/>
  <c r="V30" i="57"/>
  <c r="U30" i="57"/>
  <c r="V29" i="57"/>
  <c r="V28" i="57"/>
  <c r="V27" i="57"/>
  <c r="U27" i="57"/>
  <c r="V26" i="57"/>
  <c r="V25" i="57"/>
  <c r="V24" i="57"/>
  <c r="U24" i="57"/>
  <c r="V23" i="57"/>
  <c r="V22" i="57"/>
  <c r="V21" i="57"/>
  <c r="U21" i="57"/>
  <c r="V20" i="57"/>
  <c r="V19" i="57"/>
  <c r="U19" i="57"/>
  <c r="V18" i="57"/>
  <c r="V17" i="57"/>
  <c r="U17" i="57"/>
  <c r="V16" i="57"/>
  <c r="U16" i="57"/>
  <c r="V15" i="57"/>
  <c r="V14" i="57"/>
  <c r="V13" i="57"/>
  <c r="U13" i="57"/>
  <c r="V12" i="57"/>
  <c r="V11" i="57"/>
  <c r="V10" i="57"/>
  <c r="U10" i="57"/>
  <c r="V9" i="57"/>
  <c r="V8" i="57"/>
  <c r="V7" i="57"/>
  <c r="U7" i="57"/>
  <c r="V6" i="57"/>
  <c r="V4" i="57"/>
  <c r="U4" i="57"/>
  <c r="F3" i="57"/>
  <c r="R20" i="61" l="1"/>
  <c r="R28" i="61"/>
  <c r="R27" i="61"/>
  <c r="R21" i="61"/>
  <c r="R25" i="61"/>
  <c r="R29" i="61"/>
  <c r="R19" i="61"/>
  <c r="R26" i="61"/>
  <c r="R30" i="61"/>
  <c r="R23" i="61"/>
  <c r="X15" i="57"/>
  <c r="R13" i="61" s="1"/>
  <c r="U15" i="57"/>
  <c r="X26" i="57"/>
  <c r="U26" i="57"/>
  <c r="X42" i="57"/>
  <c r="U42" i="57"/>
  <c r="X23" i="57"/>
  <c r="R11" i="61" s="1"/>
  <c r="U23" i="57"/>
  <c r="X24" i="57"/>
  <c r="X33" i="57"/>
  <c r="U33" i="57"/>
  <c r="X22" i="57"/>
  <c r="R16" i="61" s="1"/>
  <c r="U22" i="57"/>
  <c r="X9" i="57"/>
  <c r="R12" i="61" s="1"/>
  <c r="U9" i="57"/>
  <c r="X11" i="57"/>
  <c r="R18" i="61" s="1"/>
  <c r="U11" i="57"/>
  <c r="X28" i="57"/>
  <c r="R17" i="61" s="1"/>
  <c r="U28" i="57"/>
  <c r="X6" i="57"/>
  <c r="R10" i="61" s="1"/>
  <c r="U6" i="57"/>
  <c r="X8" i="57"/>
  <c r="U8" i="57"/>
  <c r="X12" i="57"/>
  <c r="U12" i="57"/>
  <c r="X14" i="57"/>
  <c r="R14" i="61" s="1"/>
  <c r="U14" i="57"/>
  <c r="X18" i="57"/>
  <c r="R7" i="61" s="1"/>
  <c r="U18" i="57"/>
  <c r="X20" i="57"/>
  <c r="R22" i="61" s="1"/>
  <c r="U20" i="57"/>
  <c r="X21" i="57"/>
  <c r="R15" i="61" s="1"/>
  <c r="X25" i="57"/>
  <c r="U25" i="57"/>
  <c r="X29" i="57"/>
  <c r="U29" i="57"/>
  <c r="X31" i="57"/>
  <c r="U31" i="57"/>
  <c r="X39" i="57"/>
  <c r="U39" i="57"/>
  <c r="X40" i="57"/>
  <c r="X34" i="57"/>
  <c r="X38" i="57"/>
  <c r="X4" i="57"/>
  <c r="R6" i="61" s="1"/>
  <c r="X10" i="57"/>
  <c r="R24" i="61" s="1"/>
  <c r="X30" i="57"/>
  <c r="X13" i="57"/>
  <c r="R9" i="61" s="1"/>
  <c r="X41" i="57"/>
  <c r="X16" i="57"/>
  <c r="R8" i="61" s="1"/>
  <c r="X7" i="57"/>
  <c r="R5" i="61" s="1"/>
  <c r="X27" i="57"/>
  <c r="X43" i="57" l="1"/>
  <c r="U43" i="57"/>
  <c r="B27" i="41" l="1"/>
  <c r="D27" i="41" l="1"/>
  <c r="E24" i="41" l="1"/>
  <c r="C24" i="41"/>
  <c r="B24" i="41"/>
  <c r="E23" i="41"/>
  <c r="C23" i="41"/>
  <c r="B23" i="41"/>
  <c r="E28" i="41"/>
  <c r="C28" i="41"/>
  <c r="B28" i="41"/>
  <c r="E27" i="41"/>
  <c r="C27" i="41"/>
  <c r="E26" i="41"/>
  <c r="C26" i="41"/>
  <c r="B26" i="41"/>
  <c r="E25" i="39" l="1"/>
  <c r="C25" i="39"/>
  <c r="B25" i="39"/>
  <c r="E24" i="39"/>
  <c r="C24" i="39"/>
  <c r="B24" i="39"/>
  <c r="E28" i="39"/>
  <c r="C28" i="39"/>
  <c r="B28" i="39"/>
  <c r="E27" i="39"/>
  <c r="C27" i="39"/>
  <c r="B27" i="39"/>
  <c r="E23" i="39"/>
  <c r="C23" i="39"/>
  <c r="B23" i="39"/>
  <c r="D24" i="41" l="1"/>
  <c r="D23" i="41" l="1"/>
  <c r="C25" i="41" l="1"/>
  <c r="E26" i="39"/>
  <c r="C26" i="39"/>
  <c r="B26" i="39"/>
  <c r="D28" i="41" l="1"/>
  <c r="D26" i="41" l="1"/>
  <c r="D26" i="39" l="1"/>
  <c r="D25" i="39"/>
  <c r="D24" i="39" l="1"/>
  <c r="D28" i="39" l="1"/>
  <c r="D27" i="39" l="1"/>
  <c r="D23" i="39" l="1"/>
  <c r="N38" i="51" l="1"/>
  <c r="G38" i="51"/>
  <c r="H38" i="51"/>
  <c r="I38" i="51"/>
  <c r="J38" i="51"/>
  <c r="K38" i="51"/>
  <c r="L38" i="51"/>
  <c r="M38" i="51"/>
  <c r="F38" i="51"/>
  <c r="E38" i="51"/>
  <c r="O12" i="51"/>
  <c r="P12" i="51" s="1"/>
  <c r="O13" i="51"/>
  <c r="P13" i="51" s="1"/>
  <c r="O14" i="51"/>
  <c r="P14" i="51" s="1"/>
  <c r="O15" i="51"/>
  <c r="P15" i="51" s="1"/>
  <c r="O16" i="51"/>
  <c r="P16" i="51" s="1"/>
  <c r="O17" i="51"/>
  <c r="P17" i="51" s="1"/>
  <c r="O18" i="51"/>
  <c r="P18" i="51" s="1"/>
  <c r="O19" i="51"/>
  <c r="P19" i="51" s="1"/>
  <c r="O20" i="51"/>
  <c r="P20" i="51" s="1"/>
  <c r="O21" i="51"/>
  <c r="P21" i="51" s="1"/>
  <c r="O22" i="51"/>
  <c r="P22" i="51" s="1"/>
  <c r="O23" i="51"/>
  <c r="P23" i="51" s="1"/>
  <c r="O24" i="51"/>
  <c r="P24" i="51" s="1"/>
  <c r="O25" i="51"/>
  <c r="P25" i="51" s="1"/>
  <c r="O26" i="51"/>
  <c r="P26" i="51" s="1"/>
  <c r="O27" i="51"/>
  <c r="P27" i="51" s="1"/>
  <c r="O28" i="51"/>
  <c r="P28" i="51" s="1"/>
  <c r="O29" i="51"/>
  <c r="P29" i="51" s="1"/>
  <c r="O30" i="51"/>
  <c r="P30" i="51" s="1"/>
  <c r="O31" i="51"/>
  <c r="P31" i="51" s="1"/>
  <c r="O32" i="51"/>
  <c r="P32" i="51" s="1"/>
  <c r="O33" i="51"/>
  <c r="P33" i="51" s="1"/>
  <c r="O34" i="51"/>
  <c r="P34" i="51" s="1"/>
  <c r="O35" i="51"/>
  <c r="P35" i="51" s="1"/>
  <c r="O36" i="51"/>
  <c r="P36" i="51" s="1"/>
  <c r="O37" i="51"/>
  <c r="P37" i="51" s="1"/>
  <c r="O11" i="51"/>
  <c r="P11" i="51" s="1"/>
  <c r="O10" i="51"/>
  <c r="P10" i="51" s="1"/>
  <c r="O38" i="51" l="1"/>
  <c r="P38" i="51" s="1"/>
  <c r="E23" i="50" l="1"/>
  <c r="B23" i="50" l="1"/>
  <c r="C23" i="50"/>
  <c r="B24" i="49" l="1"/>
  <c r="C24" i="49" l="1"/>
  <c r="E24" i="49"/>
  <c r="C28" i="43" l="1"/>
  <c r="E27" i="48" l="1"/>
  <c r="C27" i="48"/>
  <c r="C28" i="48"/>
  <c r="E28" i="48"/>
  <c r="E26" i="49" l="1"/>
  <c r="E27" i="49"/>
  <c r="C26" i="49"/>
  <c r="E23" i="49"/>
  <c r="C23" i="49"/>
  <c r="C27" i="49"/>
  <c r="C28" i="49"/>
  <c r="C25" i="49"/>
  <c r="E28" i="49"/>
  <c r="E25" i="49"/>
  <c r="B26" i="49" l="1"/>
  <c r="B28" i="49" l="1"/>
  <c r="B27" i="49"/>
  <c r="B25" i="49"/>
  <c r="D23" i="49"/>
  <c r="B23" i="49"/>
  <c r="B28" i="48" l="1"/>
  <c r="B27" i="48" l="1"/>
  <c r="D25" i="49" l="1"/>
  <c r="D24" i="49"/>
  <c r="D27" i="48" l="1"/>
  <c r="B28" i="43" l="1"/>
  <c r="D28" i="48" l="1"/>
  <c r="D28" i="43" l="1"/>
  <c r="E27" i="50" l="1"/>
  <c r="C27" i="50"/>
  <c r="B27" i="50"/>
  <c r="D28" i="49" l="1"/>
  <c r="D27" i="50" l="1"/>
  <c r="D27" i="49" l="1"/>
  <c r="E23" i="43" l="1"/>
  <c r="E26" i="43"/>
  <c r="E25" i="43"/>
  <c r="E24" i="43"/>
  <c r="E25" i="41"/>
  <c r="E25" i="48"/>
  <c r="E27" i="43" l="1"/>
  <c r="D27" i="43"/>
  <c r="D24" i="43"/>
  <c r="B24" i="43"/>
  <c r="C24" i="43"/>
  <c r="C25" i="43"/>
  <c r="D25" i="43"/>
  <c r="B25" i="43"/>
  <c r="B26" i="43"/>
  <c r="C26" i="43"/>
  <c r="D26" i="43"/>
  <c r="B23" i="43"/>
  <c r="C23" i="43"/>
  <c r="D23" i="43"/>
  <c r="B27" i="43"/>
  <c r="C27" i="43"/>
  <c r="B26" i="48"/>
  <c r="C26" i="48"/>
  <c r="D26" i="48"/>
  <c r="E26" i="48"/>
  <c r="B25" i="48"/>
  <c r="C25" i="48"/>
  <c r="B24" i="48"/>
  <c r="C24" i="48"/>
  <c r="D24" i="48"/>
  <c r="E24" i="48"/>
  <c r="E23" i="48"/>
  <c r="B23" i="48"/>
  <c r="C23" i="48"/>
  <c r="D23" i="48"/>
  <c r="B25" i="41"/>
  <c r="D25" i="41"/>
  <c r="D26" i="49" l="1"/>
  <c r="D29" i="49" s="1"/>
  <c r="E24" i="50" l="1"/>
  <c r="E25" i="50"/>
  <c r="E26" i="50"/>
  <c r="E28" i="50"/>
  <c r="C24" i="50"/>
  <c r="C25" i="50"/>
  <c r="C26" i="50"/>
  <c r="C28" i="50"/>
  <c r="B24" i="50"/>
  <c r="B25" i="50"/>
  <c r="B26" i="50"/>
  <c r="B28" i="50"/>
  <c r="D28" i="50" l="1"/>
  <c r="D23" i="50"/>
  <c r="D24" i="50"/>
  <c r="D25" i="50"/>
  <c r="D26" i="50"/>
  <c r="D29" i="50" l="1"/>
  <c r="D25" i="48"/>
  <c r="D29" i="48" s="1"/>
  <c r="C27" i="37" l="1"/>
  <c r="E26" i="37"/>
  <c r="D23" i="37"/>
  <c r="E24" i="37"/>
  <c r="B27" i="37"/>
  <c r="D28" i="37"/>
  <c r="B24" i="37"/>
  <c r="E27" i="37"/>
  <c r="B28" i="37"/>
  <c r="C25" i="37"/>
  <c r="C28" i="37"/>
  <c r="E23" i="37"/>
  <c r="D26" i="37"/>
  <c r="B25" i="37"/>
  <c r="E25" i="37"/>
  <c r="C26" i="37"/>
  <c r="C24" i="37"/>
  <c r="D27" i="37"/>
  <c r="B26" i="37"/>
  <c r="E28" i="37"/>
  <c r="C23" i="37"/>
  <c r="B23" i="37"/>
  <c r="D24" i="37"/>
  <c r="D25" i="37"/>
  <c r="D29" i="37" l="1"/>
  <c r="H3" i="37" l="1"/>
</calcChain>
</file>

<file path=xl/sharedStrings.xml><?xml version="1.0" encoding="utf-8"?>
<sst xmlns="http://schemas.openxmlformats.org/spreadsheetml/2006/main" count="4777" uniqueCount="527">
  <si>
    <t>Jaw Short</t>
  </si>
  <si>
    <t>Yield %</t>
  </si>
  <si>
    <t>Scrap %</t>
  </si>
  <si>
    <t>Continuity Fail</t>
  </si>
  <si>
    <t>Blade does not pass front stop</t>
  </si>
  <si>
    <t>Total</t>
  </si>
  <si>
    <t>Rough Actuation of Jaw</t>
  </si>
  <si>
    <t>Comments</t>
  </si>
  <si>
    <t>High Jaw Force</t>
  </si>
  <si>
    <t>Low Jaw Force</t>
  </si>
  <si>
    <t>Scratched Logo</t>
  </si>
  <si>
    <t>Rough Knob Actuation</t>
  </si>
  <si>
    <t>Insulation Damage</t>
  </si>
  <si>
    <t>Misassembled</t>
  </si>
  <si>
    <t>0.003 Jaw Gap Fail</t>
  </si>
  <si>
    <t>0.006 Jaw Gap Fail</t>
  </si>
  <si>
    <t>Stuck Blade</t>
  </si>
  <si>
    <t>Yield</t>
  </si>
  <si>
    <t>Build QTY</t>
  </si>
  <si>
    <t>Rough Rotation Shaft Rotation</t>
  </si>
  <si>
    <t>Fuse Switch</t>
  </si>
  <si>
    <t>Description</t>
  </si>
  <si>
    <t>Shaft Level Scrap</t>
  </si>
  <si>
    <t>Shop Order</t>
  </si>
  <si>
    <t>Date</t>
  </si>
  <si>
    <t>Count</t>
  </si>
  <si>
    <t>Damaged actuation tube from nut setting</t>
  </si>
  <si>
    <t>Incorrect/Missing Weld</t>
  </si>
  <si>
    <t>Damaged Harness</t>
  </si>
  <si>
    <t>Squeaky Blade</t>
  </si>
  <si>
    <t>Blade Does Not Pass Front Stop</t>
  </si>
  <si>
    <t>Front Stops Not Touching</t>
  </si>
  <si>
    <t>Middle Stops Not Touching</t>
  </si>
  <si>
    <t>Both Not Touching</t>
  </si>
  <si>
    <t>Incorrect Insulation Orientation</t>
  </si>
  <si>
    <t>Jaw Isolation</t>
  </si>
  <si>
    <t>Damaged Component</t>
  </si>
  <si>
    <t>Discolored Jaws</t>
  </si>
  <si>
    <t>Incorrect Weld</t>
  </si>
  <si>
    <t>Gamma Audit</t>
  </si>
  <si>
    <t>Trigger Lock Failure</t>
  </si>
  <si>
    <t>Collapsed Front Stop</t>
  </si>
  <si>
    <t>Quality Control
Inspection</t>
  </si>
  <si>
    <t>Damaged Handle</t>
  </si>
  <si>
    <t>Blade Activation</t>
  </si>
  <si>
    <t>Rough Trigger</t>
  </si>
  <si>
    <t>Damaged Jaw</t>
  </si>
  <si>
    <t>Misaligned Pins</t>
  </si>
  <si>
    <t>Engineering Scrap</t>
  </si>
  <si>
    <t>Model</t>
  </si>
  <si>
    <t>Rough Jaw Actuation</t>
  </si>
  <si>
    <t>Average Yield:</t>
  </si>
  <si>
    <t>Scrap Breakdown (Last 3 S/O)</t>
  </si>
  <si>
    <t>Misaligned Hub</t>
  </si>
  <si>
    <t>S/O Qty</t>
  </si>
  <si>
    <t>1st Rework (New Shafts)</t>
  </si>
  <si>
    <t>2nd Rework (New Shafts)</t>
  </si>
  <si>
    <t>3rd Rework (New Shafts)</t>
  </si>
  <si>
    <t>4th Rework (New Shafts)</t>
  </si>
  <si>
    <t>5th Rework (New Shafts)</t>
  </si>
  <si>
    <t>1st Rework (Same Shafts)</t>
  </si>
  <si>
    <t>2nd Rework (Same Shafts)</t>
  </si>
  <si>
    <t>3rd Rework (Same Shafts)</t>
  </si>
  <si>
    <t>Cracked Handles</t>
  </si>
  <si>
    <t>Scrap Breakdown (Last S/O)</t>
  </si>
  <si>
    <t>Shop Order's Yield</t>
  </si>
  <si>
    <t>4th Rework (Same Shafts)</t>
  </si>
  <si>
    <t>5th Rework (Same Shafts)</t>
  </si>
  <si>
    <t>Blade lever spring pop out</t>
  </si>
  <si>
    <t>Initial build Inspection (Scrapped Shafts)</t>
  </si>
  <si>
    <t>Initial build rework (Same Shaft)</t>
  </si>
  <si>
    <t>Front Stop Not Touching</t>
  </si>
  <si>
    <t>RSL Code</t>
  </si>
  <si>
    <t>**Production Shop Order**</t>
  </si>
  <si>
    <t>Exposed Wire</t>
  </si>
  <si>
    <t>Production Initial build Inspection (Scrapped Shafts)</t>
  </si>
  <si>
    <t>Production Initial build rework (Same Shaft)</t>
  </si>
  <si>
    <t>4th Rework Same Shafts)</t>
  </si>
  <si>
    <t>Top Level Non-Conformance</t>
  </si>
  <si>
    <t>Damaged harness</t>
  </si>
  <si>
    <t>Return Spring Pop Out</t>
  </si>
  <si>
    <t>Blade Lever Stop Pop Out</t>
  </si>
  <si>
    <t>Open Handles</t>
  </si>
  <si>
    <t>Cosmetic Defect</t>
  </si>
  <si>
    <t>Shafts</t>
  </si>
  <si>
    <t>Incorrect Blade Stop Crimp</t>
  </si>
  <si>
    <t>Incorrect Jaw Crimp</t>
  </si>
  <si>
    <t>Incorrect Blade Orientation</t>
  </si>
  <si>
    <t>Contamination</t>
  </si>
  <si>
    <t>Rework %</t>
  </si>
  <si>
    <t>Production Scrap</t>
  </si>
  <si>
    <t>Production Rework</t>
  </si>
  <si>
    <t>Quality Scrap</t>
  </si>
  <si>
    <t>0.007 Jaw Gap Fail</t>
  </si>
  <si>
    <t>Electrode Isolation</t>
  </si>
  <si>
    <t>Defective Component</t>
  </si>
  <si>
    <t>Wire Popped Out</t>
  </si>
  <si>
    <t>Reworkables</t>
  </si>
  <si>
    <t>Blade Link Pop Out</t>
  </si>
  <si>
    <t>Missing Component</t>
  </si>
  <si>
    <t>Misassembled Component</t>
  </si>
  <si>
    <t>Particulate Matter</t>
  </si>
  <si>
    <t>Sub-assembly Level Scrap</t>
  </si>
  <si>
    <t>Knob Collars Incorrectly Pressed</t>
  </si>
  <si>
    <t>0.005 Jaw Gap Fail</t>
  </si>
  <si>
    <t>.</t>
  </si>
  <si>
    <t>EB016/EB216 Energy Hand Device Yield</t>
  </si>
  <si>
    <t>EB015/EB215 Energy Hand Device Yield</t>
  </si>
  <si>
    <t xml:space="preserve"> </t>
  </si>
  <si>
    <t>Jaws Do Not Open</t>
  </si>
  <si>
    <t>Loose Knob Collar</t>
  </si>
  <si>
    <t>EB217</t>
  </si>
  <si>
    <t>EB017/EB217 Energy Hand Device Yield</t>
  </si>
  <si>
    <t>EB040/EB240 Energy Hand Device Yield</t>
  </si>
  <si>
    <t>EB030/EB230 Energy Hand Device Yield</t>
  </si>
  <si>
    <t>EB011/EB211 Energy Hand Device Yield</t>
  </si>
  <si>
    <t>EB010/EB210 Energy Hand Device Yield</t>
  </si>
  <si>
    <t>Front Stop not Touching</t>
  </si>
  <si>
    <t>RSL Codes</t>
  </si>
  <si>
    <t>S/O QTY</t>
  </si>
  <si>
    <t>Open Handle</t>
  </si>
  <si>
    <t>EB215</t>
  </si>
  <si>
    <t xml:space="preserve">                                                                                                                                    </t>
  </si>
  <si>
    <t>Partial Pack</t>
  </si>
  <si>
    <t>Incorrect knob collar press</t>
  </si>
  <si>
    <t>Trigger Actuation</t>
  </si>
  <si>
    <t>Both Stops Not Touching</t>
  </si>
  <si>
    <t>Packaging</t>
  </si>
  <si>
    <t xml:space="preserve">Packaging </t>
  </si>
  <si>
    <t>Exposed Wire (Static)</t>
  </si>
  <si>
    <t>Blade Guide Does Not Go Through</t>
  </si>
  <si>
    <t>Excess Grivory (Dynamic)</t>
  </si>
  <si>
    <t>**Production  Shop Order**</t>
  </si>
  <si>
    <t>**Laser Welding Shim: .007 Shim**</t>
  </si>
  <si>
    <t>Non Conformance</t>
  </si>
  <si>
    <t>Shop Order Qty.</t>
  </si>
  <si>
    <t>Build Qty.</t>
  </si>
  <si>
    <t>Top-Level Yield (%)</t>
  </si>
  <si>
    <t>QC</t>
  </si>
  <si>
    <t>Insulation Orientation</t>
  </si>
  <si>
    <t>Blade Actiavtion</t>
  </si>
  <si>
    <t>Low Jaw Gap</t>
  </si>
  <si>
    <t>High Jaw Gap</t>
  </si>
  <si>
    <t>Blade Doesn't Pass Front Stop</t>
  </si>
  <si>
    <t>TOP-LEVEL
SCRAP</t>
  </si>
  <si>
    <t>1st Reassembly
(Reassembly)</t>
  </si>
  <si>
    <t>1st Reassembly
(Scrap)</t>
  </si>
  <si>
    <t>2nd Reassembly
(Scrap)</t>
  </si>
  <si>
    <t>2nd Reassembly
(Reassembly)</t>
  </si>
  <si>
    <t>3rd Reassembly
(Scrap)</t>
  </si>
  <si>
    <t>3rd Reassembly
(Reassembly)</t>
  </si>
  <si>
    <t>Rough Knob Rotation</t>
  </si>
  <si>
    <t>Missassembled</t>
  </si>
  <si>
    <t>TOP-LEVEL
REASSEMBLY</t>
  </si>
  <si>
    <t>Defective Weld</t>
  </si>
  <si>
    <t>SUB-ASSEMBLY
SCRAP</t>
  </si>
  <si>
    <t>Total Scrap</t>
  </si>
  <si>
    <t>Totals</t>
  </si>
  <si>
    <t>Initial Build
(Scrap)</t>
  </si>
  <si>
    <t>Initial Build
(Reassembly)</t>
  </si>
  <si>
    <t>General Information</t>
  </si>
  <si>
    <t>Blade Pusher Coming Out</t>
  </si>
  <si>
    <t xml:space="preserve">Exposed Wire </t>
  </si>
  <si>
    <t>Build Qty</t>
  </si>
  <si>
    <t>Visual</t>
  </si>
  <si>
    <t>**Production Shop Order **</t>
  </si>
  <si>
    <t xml:space="preserve">Damaged Component </t>
  </si>
  <si>
    <t>Knob Collar Pressed incorrect</t>
  </si>
  <si>
    <t xml:space="preserve">                                                                                                                                 </t>
  </si>
  <si>
    <t>**Nut Setting Shim: .010 shim</t>
  </si>
  <si>
    <t>Knob Collar Press Incorrectly</t>
  </si>
  <si>
    <t>**Nut Setting Shim: .010 Shim**</t>
  </si>
  <si>
    <t>S/O</t>
  </si>
  <si>
    <t>Incomplete / Incorrect Weld</t>
  </si>
  <si>
    <t xml:space="preserve">              </t>
  </si>
  <si>
    <t>Damaged Blade</t>
  </si>
  <si>
    <t xml:space="preserve">Contamination </t>
  </si>
  <si>
    <t>Blacde Pusher Coming Out</t>
  </si>
  <si>
    <t>Failure To Unblock Trigger</t>
  </si>
  <si>
    <t>Missing Harness</t>
  </si>
  <si>
    <t>Frames Weld Incorrectly</t>
  </si>
  <si>
    <t>EB012/EB212 Energy Hand Device Yield</t>
  </si>
  <si>
    <t>Discolored Weld</t>
  </si>
  <si>
    <t xml:space="preserve">Cosmetic Defect </t>
  </si>
  <si>
    <t>Damaged Frame</t>
  </si>
  <si>
    <t>Knob Collar Press incorrectly</t>
  </si>
  <si>
    <t xml:space="preserve">Knob Collar Press Incorrectly </t>
  </si>
  <si>
    <t xml:space="preserve"> Incorrect Blade Stop Crimp</t>
  </si>
  <si>
    <t xml:space="preserve">          </t>
  </si>
  <si>
    <t>Front and Middle Stops Not Touching</t>
  </si>
  <si>
    <t>EB240</t>
  </si>
  <si>
    <t>Misassembled Frames</t>
  </si>
  <si>
    <t>EB210</t>
  </si>
  <si>
    <t>1ea Damaged Upper Jaw</t>
  </si>
  <si>
    <t>Engineering Sample</t>
  </si>
  <si>
    <t>2ea Damaged Lower Jaw</t>
  </si>
  <si>
    <t xml:space="preserve">Missing Front/Back Stop Dot </t>
  </si>
  <si>
    <t xml:space="preserve">4ea  Incorrect Blade Stop Crimp (No Jaws) </t>
  </si>
  <si>
    <t xml:space="preserve">2ea No Grease </t>
  </si>
  <si>
    <t>5ea Incorrect Hub Press</t>
  </si>
  <si>
    <t xml:space="preserve">3ea No Grease </t>
  </si>
  <si>
    <t xml:space="preserve">Misassembled </t>
  </si>
  <si>
    <t xml:space="preserve">Defective Component </t>
  </si>
  <si>
    <t>Rough Jaw</t>
  </si>
  <si>
    <t>Incorrect/Missing  Weld</t>
  </si>
  <si>
    <t>4ea Incorrect Hub Press</t>
  </si>
  <si>
    <t>Failure To Lock/Unlock Trigger</t>
  </si>
  <si>
    <t>2ea Damaged Tube</t>
  </si>
  <si>
    <t>Defective componet</t>
  </si>
  <si>
    <t>Uneven Jaws</t>
  </si>
  <si>
    <t>Program Fail</t>
  </si>
  <si>
    <t>Exposed Wire (Dynamic)</t>
  </si>
  <si>
    <t>Fail DKP Program</t>
  </si>
  <si>
    <t>Damaged Component (Dynamic)</t>
  </si>
  <si>
    <t>Missing Front/Back Stop Dot</t>
  </si>
  <si>
    <t>1ea Damaged Tube</t>
  </si>
  <si>
    <t>Damaged Front Blade Pusher:  26ea</t>
  </si>
  <si>
    <t xml:space="preserve">2ea  Incorrect Blade Stop Crimp (No Jaws) </t>
  </si>
  <si>
    <t>BP Cap Separatio:   27ea</t>
  </si>
  <si>
    <t>17ea   Damaged Pull Tube</t>
  </si>
  <si>
    <t xml:space="preserve">11ea  Damaged Upper Jaw </t>
  </si>
  <si>
    <t>BP Cap Seperation : 3ea</t>
  </si>
  <si>
    <t>Stuck blade</t>
  </si>
  <si>
    <t>10ea Incorrect Hub Press</t>
  </si>
  <si>
    <t>Damaged  Blade Pusher : 34ea</t>
  </si>
  <si>
    <t>6ea  Damaged Upper Jaw</t>
  </si>
  <si>
    <t>6ea  Incorrect Blade Stop Crimp (no Jaws)</t>
  </si>
  <si>
    <t xml:space="preserve"> 5ea Damaged  Pull Tube </t>
  </si>
  <si>
    <t>5ea Incorrect / Missing Dimple Press (No Jaw)</t>
  </si>
  <si>
    <t>3ea Double Blade</t>
  </si>
  <si>
    <t xml:space="preserve">8ea  Damaged Upper Jaw </t>
  </si>
  <si>
    <t>Rough Pull Tube</t>
  </si>
  <si>
    <t>2ea Damaged Upper Jaw</t>
  </si>
  <si>
    <t>BP Cap Separatio:   ea</t>
  </si>
  <si>
    <t xml:space="preserve">6ea  Incorrect Blade Stop Crimp (No Jaws) </t>
  </si>
  <si>
    <t>Damaged Front Blade Pusher:  96ea</t>
  </si>
  <si>
    <t>180ea Rotation Shaft Scrap by Engineer</t>
  </si>
  <si>
    <t>1ea Contamination Left Frame</t>
  </si>
  <si>
    <t>Fail Program</t>
  </si>
  <si>
    <t>BP Cap Separation: ea</t>
  </si>
  <si>
    <t>Damaged  Front Blade Pusher: 49ea</t>
  </si>
  <si>
    <t>Insulation Damage: 125ea</t>
  </si>
  <si>
    <t>saved shaft</t>
  </si>
  <si>
    <t xml:space="preserve">10ea Incorrect Hub Press </t>
  </si>
  <si>
    <t>3ea  Incorrect Blade Stop Crimp (No Jaw)</t>
  </si>
  <si>
    <t>4ea Damaged Pull Tube</t>
  </si>
  <si>
    <t>4ea Contamination Pull Tube</t>
  </si>
  <si>
    <t>5ea Defective Upper Jaw</t>
  </si>
  <si>
    <t>15ea Contamination Pull Tube</t>
  </si>
  <si>
    <t>15ea Contamination Cover Tube ( with hub)</t>
  </si>
  <si>
    <t>6ea Incorrect Hub Press</t>
  </si>
  <si>
    <t>EB214</t>
  </si>
  <si>
    <t>2ea squeaky spring</t>
  </si>
  <si>
    <t>1ea Incorrect Hub Press</t>
  </si>
  <si>
    <t>5ea Damaged Upper Jaw</t>
  </si>
  <si>
    <t>2ea Incorrect Blade Stop Crimp</t>
  </si>
  <si>
    <t>Damaged Blade Pusher: 12ea</t>
  </si>
  <si>
    <t>EB230</t>
  </si>
  <si>
    <t xml:space="preserve">Wire Cut Short </t>
  </si>
  <si>
    <t>Dynamic</t>
  </si>
  <si>
    <t>Jaw</t>
  </si>
  <si>
    <t>3ea no grease</t>
  </si>
  <si>
    <t>22ea Excess grease</t>
  </si>
  <si>
    <t xml:space="preserve">Discolored Shaft </t>
  </si>
  <si>
    <t>No Jaw</t>
  </si>
  <si>
    <t>Damaged Component (Static)</t>
  </si>
  <si>
    <t>Discolored Shaft</t>
  </si>
  <si>
    <t>Static Jaw Hole in Blade Chanel</t>
  </si>
  <si>
    <t>Engineering Sample: 32ea per TDO #30109196</t>
  </si>
  <si>
    <t>Missing Jaw Crimp</t>
  </si>
  <si>
    <t>3ea Damaged Cover Tube</t>
  </si>
  <si>
    <t xml:space="preserve">9ea  Incorrect Blade Stop Crimp (No Jaws) </t>
  </si>
  <si>
    <t>Damaged Front Blade Pusher:  42ea</t>
  </si>
  <si>
    <t>6ea No Reverse Dimple(No Blade)</t>
  </si>
  <si>
    <t xml:space="preserve">3ea Incorrect Hub Press </t>
  </si>
  <si>
    <t>1ea Damaged Pull Tube</t>
  </si>
  <si>
    <t>1ea Damaged Cover Tube</t>
  </si>
  <si>
    <t>4ea Defective Upper Jaw</t>
  </si>
  <si>
    <t>Damaged  Front Blade Pusher: 53ea</t>
  </si>
  <si>
    <t>BP Cap Separation: 2ea</t>
  </si>
  <si>
    <t>Insulation Damage: 104ea</t>
  </si>
  <si>
    <t>8ea Damaged Pull Tube</t>
  </si>
  <si>
    <t>EB211</t>
  </si>
  <si>
    <t>Damaged  Front Blade Pusher: 17ea</t>
  </si>
  <si>
    <t xml:space="preserve">2ea Incorrect Hub Press </t>
  </si>
  <si>
    <t>1ea Damaged Lower Jaw</t>
  </si>
  <si>
    <t>Insulation Damage: 14ea</t>
  </si>
  <si>
    <t>EB212</t>
  </si>
  <si>
    <t>4ea Incorrect Blade Stop Crimp</t>
  </si>
  <si>
    <t>7ea Damaged Upper Jaw</t>
  </si>
  <si>
    <t>7ea Damaged Pull Tube</t>
  </si>
  <si>
    <t>7ea Incorrect Hub Press</t>
  </si>
  <si>
    <t>Damaged Front Blade Pusher: 52ea</t>
  </si>
  <si>
    <t>Stuck Button</t>
  </si>
  <si>
    <t xml:space="preserve">ea No Grease </t>
  </si>
  <si>
    <t>DKP Fail</t>
  </si>
  <si>
    <t>8ea  Incorrect Blade Stop Crimp (No Jaw)</t>
  </si>
  <si>
    <t xml:space="preserve">8ea Incorrect Hub Press </t>
  </si>
  <si>
    <t>BP Cap Separation: 1ea</t>
  </si>
  <si>
    <t>56ea Defective Blade</t>
  </si>
  <si>
    <t>Insulation Damage: 154ea</t>
  </si>
  <si>
    <t>3ea Damaged Upper Jaw</t>
  </si>
  <si>
    <t>Defective Nut Thread</t>
  </si>
  <si>
    <t>2ea Damaged Cover Tube</t>
  </si>
  <si>
    <t>Damaged Front Blade Pusher:  7ea</t>
  </si>
  <si>
    <t>8ea Incorrect Hub Press</t>
  </si>
  <si>
    <t xml:space="preserve">3ea  Incorrect Blade Stop Crimp (No Jaws) </t>
  </si>
  <si>
    <t>2ea Damaged Upper Jaw (Overstripped)</t>
  </si>
  <si>
    <t xml:space="preserve">1ea No Grease </t>
  </si>
  <si>
    <t>3ea Rough Tube</t>
  </si>
  <si>
    <t>2eaContamination (Frame Left)</t>
  </si>
  <si>
    <t>2ea Contamination ( Frame Right)</t>
  </si>
  <si>
    <t>2ea exposed Wire (Upper Jaw)</t>
  </si>
  <si>
    <t>Engineering Sample: 32ea per CMF #8045822</t>
  </si>
  <si>
    <t>Damaged  Front Blade Pusher: 58ea</t>
  </si>
  <si>
    <t>59ea Damaged Pull Tube</t>
  </si>
  <si>
    <t>Insulation Damage: 62ea</t>
  </si>
  <si>
    <t xml:space="preserve">31ea  Incorrect Blade Stop Crimp (No Jaws) </t>
  </si>
  <si>
    <t>Damaged Front Blade Pusher:  16ea</t>
  </si>
  <si>
    <t xml:space="preserve">     Scratched Logo : </t>
  </si>
  <si>
    <t>Fuse Button</t>
  </si>
  <si>
    <t>4ea no grease</t>
  </si>
  <si>
    <t>1ea Excess grease</t>
  </si>
  <si>
    <t>Discolored Shaft    (No Jaw)</t>
  </si>
  <si>
    <t>Hole in Blade Chanel</t>
  </si>
  <si>
    <t>Hole in Blade Chanel (Static)</t>
  </si>
  <si>
    <t>Hole in Blade Chanel (Dynamic)</t>
  </si>
  <si>
    <t>Damage Jaw</t>
  </si>
  <si>
    <t xml:space="preserve">BP Cap Seperation : </t>
  </si>
  <si>
    <t>Damaged  Blade Pusher : 82ea</t>
  </si>
  <si>
    <t>Fail DKP</t>
  </si>
  <si>
    <t xml:space="preserve">BP Cap Separatio: </t>
  </si>
  <si>
    <t>Damaged Front Blade Pusher:  2ea</t>
  </si>
  <si>
    <t>BP Cap Separation: 3ea</t>
  </si>
  <si>
    <t>Insulation Damage: 198ea</t>
  </si>
  <si>
    <t>3ea Damaged Pull Tube</t>
  </si>
  <si>
    <t>Damaged  Front Blade Pusher: 67ea</t>
  </si>
  <si>
    <t xml:space="preserve">7ea Incorrect Hub Press </t>
  </si>
  <si>
    <t>**Development Shop Order**</t>
  </si>
  <si>
    <t>3ea Incorrect Blade Stop Crimp</t>
  </si>
  <si>
    <t xml:space="preserve">  2ea Damaged Upper Jaw</t>
  </si>
  <si>
    <t xml:space="preserve">  2ea Damaged Lower Jaw</t>
  </si>
  <si>
    <t xml:space="preserve">       </t>
  </si>
  <si>
    <t>Damage Blade</t>
  </si>
  <si>
    <t>12ea Incorrect Hub Press</t>
  </si>
  <si>
    <t xml:space="preserve">10ea  Incorrect Blade Stop Crimp (No Jaws) </t>
  </si>
  <si>
    <t>Insulation Damage: 108ea</t>
  </si>
  <si>
    <t>15ea Damaged Upper Jaw</t>
  </si>
  <si>
    <t xml:space="preserve">BP Cap Separation: </t>
  </si>
  <si>
    <t>Damaged Front Blade Pusher:  98ea</t>
  </si>
  <si>
    <t>Damaged Shaft</t>
  </si>
  <si>
    <t>EB216</t>
  </si>
  <si>
    <t>EB213</t>
  </si>
  <si>
    <t>Damaged Front Blade Pusher: 84ea</t>
  </si>
  <si>
    <t>Insulation Damage: 53ea</t>
  </si>
  <si>
    <t>4ea Damaged Upper Jaw</t>
  </si>
  <si>
    <t>7ea Damaged Blade</t>
  </si>
  <si>
    <t>**Prototype Shop Order**</t>
  </si>
  <si>
    <t>2ea Program Fail</t>
  </si>
  <si>
    <t>Damaged Front Blade Pusher:  59ea</t>
  </si>
  <si>
    <t>11ea Damaged Upper Jaw (Over Stripped)</t>
  </si>
  <si>
    <t>BP Cap Separation: 44ea</t>
  </si>
  <si>
    <t>Insulation Damage: 100ea</t>
  </si>
  <si>
    <t>Insulation Damage: 164ea</t>
  </si>
  <si>
    <t>7ea  Incorrect Blade Stop Crimp (No Jaw)</t>
  </si>
  <si>
    <t>6ea Damaged Cover Tube</t>
  </si>
  <si>
    <t>15ea Incorrect Hub Press</t>
  </si>
  <si>
    <t>BP Cap Separation: 5ea</t>
  </si>
  <si>
    <t>Damaged Front Blade Pusher: 57ea</t>
  </si>
  <si>
    <t>Insulation Damage: 178ea</t>
  </si>
  <si>
    <t>8ea Damaged Upper Jaw</t>
  </si>
  <si>
    <t>2ea Upper Jaw (Excess Flash)</t>
  </si>
  <si>
    <t>1ea DKP Fail</t>
  </si>
  <si>
    <t>1ea Lower Jaw (Scratch)</t>
  </si>
  <si>
    <t>4ea Damaged Cover Tube with Hub (No Hole)</t>
  </si>
  <si>
    <t>14ea Contamination Cover Tube</t>
  </si>
  <si>
    <t xml:space="preserve">7ea  Incorrect Blade Stop Crimp (No Jaws) </t>
  </si>
  <si>
    <t>2ea Incorrect Hub Press</t>
  </si>
  <si>
    <t>Damaged Front Blade Pusher: 77ea</t>
  </si>
  <si>
    <t>4ea Damaged Tube</t>
  </si>
  <si>
    <t xml:space="preserve">Damaged  Front Blade Pusher: </t>
  </si>
  <si>
    <t>14ea Damaged Hub</t>
  </si>
  <si>
    <t>6ea Damaged Tube</t>
  </si>
  <si>
    <t xml:space="preserve">Re-Nut Setting </t>
  </si>
  <si>
    <t>NCIR #3910</t>
  </si>
  <si>
    <t>Damaged Blade Pusher</t>
  </si>
  <si>
    <t>Damaged Front Blade Pusher: 58ea</t>
  </si>
  <si>
    <t>Insulation Damage: 94ea</t>
  </si>
  <si>
    <t>ea Damaged Cover Tube</t>
  </si>
  <si>
    <t>Damaged Blade Pusher: ea</t>
  </si>
  <si>
    <t>Insulation Damage: 10ea</t>
  </si>
  <si>
    <t>1ea Focus Error</t>
  </si>
  <si>
    <t>Misassembled Component (2x)</t>
  </si>
  <si>
    <t>Bend Jaw</t>
  </si>
  <si>
    <t>3ea Excess grease</t>
  </si>
  <si>
    <t>1ea no grease</t>
  </si>
  <si>
    <t>Excess Grivory</t>
  </si>
  <si>
    <t>Excess Grivory (Static)</t>
  </si>
  <si>
    <t>Cosmetic Defect (Dynamic)</t>
  </si>
  <si>
    <t>Contamination (Shaft)</t>
  </si>
  <si>
    <t>Pull Tube Damage</t>
  </si>
  <si>
    <t>11ea Incorrect Hub Press</t>
  </si>
  <si>
    <t>Defective Shaft (Insulation not go in)</t>
  </si>
  <si>
    <t>9ea Rough Cover Tube with Hub</t>
  </si>
  <si>
    <t>Damaged Rear Blade Pushed: 38ea</t>
  </si>
  <si>
    <t>Damaged Insulation: 119ea</t>
  </si>
  <si>
    <t>Re-nut Setting</t>
  </si>
  <si>
    <t>2ea No Grease</t>
  </si>
  <si>
    <t>222ea Damaged Hub</t>
  </si>
  <si>
    <t>1ea Contamination Upper Jaw</t>
  </si>
  <si>
    <t>8ea Right Frame Contamination</t>
  </si>
  <si>
    <t>6ea Damaged Blade</t>
  </si>
  <si>
    <t>9ea Damaged Tube</t>
  </si>
  <si>
    <t xml:space="preserve">                            </t>
  </si>
  <si>
    <t xml:space="preserve">6ea Left Frame Contamination </t>
  </si>
  <si>
    <t>4ea  Damaged Pull Tube</t>
  </si>
  <si>
    <t>7ea  Incorrect Hub Press</t>
  </si>
  <si>
    <t>2ea  Incorrect Blade Stop Crimp (No Jaw)</t>
  </si>
  <si>
    <t xml:space="preserve"> 1ea  Damaged Upper Jaw</t>
  </si>
  <si>
    <t>Damaged  Front Blade Pusher: 72ea</t>
  </si>
  <si>
    <t>Damaged  Blade Pusher : 59ea</t>
  </si>
  <si>
    <t>1ea Incorrect Blade Stop Crimp</t>
  </si>
  <si>
    <t xml:space="preserve">  </t>
  </si>
  <si>
    <t>Damaged Front Blade Pusher: 89ea</t>
  </si>
  <si>
    <t>Insulation Damage: 180ea</t>
  </si>
  <si>
    <t>DKP Program Fail</t>
  </si>
  <si>
    <t>Insulation Damage: 106ea</t>
  </si>
  <si>
    <t xml:space="preserve">5ea  Incorrect Blade Stop Crimp (No Jaws) </t>
  </si>
  <si>
    <t>Damaged Front Blade Pusher: 106ea</t>
  </si>
  <si>
    <t>Wire Broken</t>
  </si>
  <si>
    <t>10ea Engineer Sample</t>
  </si>
  <si>
    <t>17ea Damaged Tube with Hub</t>
  </si>
  <si>
    <t>170ea Damaged Hub</t>
  </si>
  <si>
    <t>Jaw Gap Testing Method: Starrett</t>
  </si>
  <si>
    <t>Jaw Gap Testing Method: Jaw Gap Gauges</t>
  </si>
  <si>
    <t>Incorrect Knob Collar Press</t>
  </si>
  <si>
    <t>1ea Rough Pull Tube</t>
  </si>
  <si>
    <t>3ea Damage Pull Tube</t>
  </si>
  <si>
    <t>3ea Incorrect hub Press</t>
  </si>
  <si>
    <t>6ea Incorrect Blade Stop Crimp</t>
  </si>
  <si>
    <t>1ea Contamination Cover tube</t>
  </si>
  <si>
    <t>1ea Pull Tube Contamination</t>
  </si>
  <si>
    <t>4ea Contamination Upper Jaw</t>
  </si>
  <si>
    <t>Damaged Insulation: 124ea</t>
  </si>
  <si>
    <t>BP Cap Separation: 15ea</t>
  </si>
  <si>
    <t>Damaged  Front Blade Pusher: 59ea</t>
  </si>
  <si>
    <t>Cover Tube P/N: 101068101</t>
  </si>
  <si>
    <t>Cover Tube P/N; 101068101</t>
  </si>
  <si>
    <t>Inccorect Hub Press</t>
  </si>
  <si>
    <t>1ea Contamination Lower Jaw</t>
  </si>
  <si>
    <t>25ea Incorrect Hub Press</t>
  </si>
  <si>
    <t>1ea double Blade</t>
  </si>
  <si>
    <t>10ea  Incorrect Blade Stop Crimp (No Jaw)</t>
  </si>
  <si>
    <t>8ea Rough Cover Tube with Hub</t>
  </si>
  <si>
    <t>2ea Contamination (No Jaw)</t>
  </si>
  <si>
    <t>1ea Contamination (No Jaw)</t>
  </si>
  <si>
    <t>3ea ContaminationPull Tube</t>
  </si>
  <si>
    <t>Damaged Insulation: 130ea</t>
  </si>
  <si>
    <t>Damaged Front Blade Pusher: 59ea</t>
  </si>
  <si>
    <t>Damaged Insulation: 218ea</t>
  </si>
  <si>
    <t>Damaged  Front Blade Pusher: 96ea</t>
  </si>
  <si>
    <t>Damaged Rear Blade Pusher: 42ea</t>
  </si>
  <si>
    <t xml:space="preserve">                  64ea  ARM COVER, STATIC</t>
  </si>
  <si>
    <t xml:space="preserve">                 53ea  ARM HOUSING, STATIC</t>
  </si>
  <si>
    <t xml:space="preserve">                  202ea  ARM COVER, STATIC</t>
  </si>
  <si>
    <t xml:space="preserve">                 214ea  ARM HOUSING, STATIC</t>
  </si>
  <si>
    <t>Bent Jaw Frame</t>
  </si>
  <si>
    <t>7ea Excess grease</t>
  </si>
  <si>
    <t>22ea no grease</t>
  </si>
  <si>
    <t>1ea Contamination Dynamic Jaw</t>
  </si>
  <si>
    <t>1ea Contamination Sattic Jaw</t>
  </si>
  <si>
    <t>Cosmetic Defect (Static)</t>
  </si>
  <si>
    <t>1ea Damaged  Dynamic Jaw</t>
  </si>
  <si>
    <t>Misassembled Wire</t>
  </si>
  <si>
    <t>2ea Undersized Shaft</t>
  </si>
  <si>
    <t>Blade Chanel Damiaged (Static)</t>
  </si>
  <si>
    <t>Damaged Material</t>
  </si>
  <si>
    <t xml:space="preserve">                  72ea ARM COVER, STATIC</t>
  </si>
  <si>
    <t xml:space="preserve">                 45ea ARM HOUSING, STATIC</t>
  </si>
  <si>
    <t xml:space="preserve">1ea  Incorrect Blade Stop Crimp (No Jaws) </t>
  </si>
  <si>
    <t>1ea Double Blade (No Jaw)</t>
  </si>
  <si>
    <t>2ea Harness Cable Tears</t>
  </si>
  <si>
    <t>1ea Lost Serial Number</t>
  </si>
  <si>
    <t>1ea Accidental Program (High Jaw Force)</t>
  </si>
  <si>
    <t>3ea Cosmetic Damage | 8ea Not Built after Rework</t>
  </si>
  <si>
    <t>12ea "Damaged Harness"</t>
  </si>
  <si>
    <t>15ea Missing Harnesses</t>
  </si>
  <si>
    <t>3ea No Grease</t>
  </si>
  <si>
    <t xml:space="preserve">Failure To Programming </t>
  </si>
  <si>
    <t>200ea Damaged Hub</t>
  </si>
  <si>
    <t>Contamintaion</t>
  </si>
  <si>
    <t>6ea No Grease</t>
  </si>
  <si>
    <t>67ea damaged Hub</t>
  </si>
  <si>
    <t>2ea Contamination Upper Jaw</t>
  </si>
  <si>
    <t>6ea contamination Tube with Hub</t>
  </si>
  <si>
    <t>6ea Damaged Pull Tube</t>
  </si>
  <si>
    <t>15ea Missing Reverse Dimple with Blade</t>
  </si>
  <si>
    <t xml:space="preserve">11ea  Incorrect Blade Stop Crimp (No Jaws) </t>
  </si>
  <si>
    <t>Missing Reverse Dimple Press</t>
  </si>
  <si>
    <t>4ea Missing Reverse Dimple w/o Upper Jaw</t>
  </si>
  <si>
    <t>Damaged Insulation: 199ea</t>
  </si>
  <si>
    <t>Damaged Front Blade Pusher: ea</t>
  </si>
  <si>
    <t>Damaged Front Blade Pusher: 49ea</t>
  </si>
  <si>
    <t>Damaged Insulation: 142ea</t>
  </si>
  <si>
    <t>Desired PatternCould Not Be Found</t>
  </si>
  <si>
    <t>Engineer Sample</t>
  </si>
  <si>
    <t>143ea damaged Hub</t>
  </si>
  <si>
    <t>Pinched Cable</t>
  </si>
  <si>
    <t>DKP Failed</t>
  </si>
  <si>
    <t>4ea Excess grease</t>
  </si>
  <si>
    <t xml:space="preserve">                32ea ARM HOUSING, STATIC</t>
  </si>
  <si>
    <t>7ea no grease</t>
  </si>
  <si>
    <t>Contamination (Dynamic)</t>
  </si>
  <si>
    <t xml:space="preserve">                  81ea ARM COVER, STATIC</t>
  </si>
  <si>
    <t>4ea Exposed Upper Jaw</t>
  </si>
  <si>
    <t>4ea Contamination Lower Jaw</t>
  </si>
  <si>
    <t>9ea Incorrect Hub Press</t>
  </si>
  <si>
    <t>Damaged Insulation: 141ea</t>
  </si>
  <si>
    <t>154ea Contamination Knob</t>
  </si>
  <si>
    <t>Damaged Front Blade Pusher: 80ea</t>
  </si>
  <si>
    <t>187ea Damaged Upper Jaw (Short Wire)</t>
  </si>
  <si>
    <t>Damaged  Front Blade Pusher: 21ea</t>
  </si>
  <si>
    <t xml:space="preserve">1ea  Incorrect Hub Press </t>
  </si>
  <si>
    <t>2ea Damaged Pull Tube</t>
  </si>
  <si>
    <t>2ea Excess Grease</t>
  </si>
  <si>
    <t>3ea Contamination Upper Jaw</t>
  </si>
  <si>
    <t>100ea damaged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</si>
</sst>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ddmmmyy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8"/>
      <color theme="0"/>
      <name val="Calibri"/>
      <family val="2"/>
      <scheme val="minor"/>
    </font>
    <font>
      <b/>
      <sz val="4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647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D6ECF2"/>
        <bgColor indexed="64"/>
      </patternFill>
    </fill>
    <fill>
      <patternFill patternType="solid">
        <fgColor rgb="FFDBD3E5"/>
        <bgColor indexed="64"/>
      </patternFill>
    </fill>
    <fill>
      <patternFill patternType="solid">
        <fgColor rgb="FFD8CF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464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8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0" applyNumberFormat="0" applyAlignment="0" applyProtection="0"/>
    <xf numFmtId="0" fontId="13" fillId="6" borderId="11" applyNumberFormat="0" applyAlignment="0" applyProtection="0"/>
    <xf numFmtId="0" fontId="14" fillId="6" borderId="10" applyNumberFormat="0" applyAlignment="0" applyProtection="0"/>
    <xf numFmtId="0" fontId="15" fillId="0" borderId="12" applyNumberFormat="0" applyFill="0" applyAlignment="0" applyProtection="0"/>
    <xf numFmtId="0" fontId="16" fillId="7" borderId="13" applyNumberFormat="0" applyAlignment="0" applyProtection="0"/>
    <xf numFmtId="0" fontId="2" fillId="0" borderId="0" applyNumberFormat="0" applyFill="0" applyBorder="0" applyAlignment="0" applyProtection="0"/>
    <xf numFmtId="0" fontId="4" fillId="8" borderId="14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5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19" fillId="0" borderId="0"/>
  </cellStyleXfs>
  <cellXfs count="537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65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3" xfId="0" applyFill="1" applyBorder="1"/>
    <xf numFmtId="0" fontId="0" fillId="0" borderId="23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0" fontId="0" fillId="35" borderId="47" xfId="0" applyFill="1" applyBorder="1" applyAlignment="1">
      <alignment horizontal="center" vertical="center" wrapText="1"/>
    </xf>
    <xf numFmtId="0" fontId="22" fillId="33" borderId="48" xfId="0" applyFont="1" applyFill="1" applyBorder="1" applyAlignment="1">
      <alignment horizontal="left" vertical="center"/>
    </xf>
    <xf numFmtId="0" fontId="0" fillId="33" borderId="46" xfId="0" applyNumberFormat="1" applyFont="1" applyFill="1" applyBorder="1" applyAlignment="1">
      <alignment vertical="center"/>
    </xf>
    <xf numFmtId="14" fontId="0" fillId="33" borderId="42" xfId="0" applyNumberFormat="1" applyFill="1" applyBorder="1" applyAlignment="1"/>
    <xf numFmtId="14" fontId="0" fillId="33" borderId="48" xfId="0" applyNumberFormat="1" applyFill="1" applyBorder="1" applyAlignment="1"/>
    <xf numFmtId="14" fontId="0" fillId="33" borderId="40" xfId="0" applyNumberFormat="1" applyFill="1" applyBorder="1" applyAlignment="1"/>
    <xf numFmtId="0" fontId="0" fillId="33" borderId="48" xfId="0" applyFill="1" applyBorder="1" applyAlignment="1">
      <alignment horizontal="left" vertical="center"/>
    </xf>
    <xf numFmtId="0" fontId="0" fillId="0" borderId="0" xfId="0"/>
    <xf numFmtId="0" fontId="0" fillId="0" borderId="0" xfId="0" applyFill="1"/>
    <xf numFmtId="166" fontId="0" fillId="0" borderId="0" xfId="0" applyNumberFormat="1"/>
    <xf numFmtId="166" fontId="0" fillId="0" borderId="0" xfId="0" applyNumberFormat="1" applyFill="1" applyAlignment="1">
      <alignment vertical="center"/>
    </xf>
    <xf numFmtId="166" fontId="0" fillId="0" borderId="0" xfId="0" applyNumberFormat="1" applyFill="1" applyAlignment="1">
      <alignment horizontal="right" vertical="center"/>
    </xf>
    <xf numFmtId="0" fontId="0" fillId="35" borderId="46" xfId="0" applyFill="1" applyBorder="1" applyAlignment="1">
      <alignment horizontal="center" vertical="center" wrapText="1"/>
    </xf>
    <xf numFmtId="166" fontId="0" fillId="35" borderId="46" xfId="0" applyNumberFormat="1" applyFill="1" applyBorder="1" applyAlignment="1">
      <alignment horizontal="center" vertical="center" wrapText="1"/>
    </xf>
    <xf numFmtId="0" fontId="16" fillId="35" borderId="46" xfId="0" applyFont="1" applyFill="1" applyBorder="1" applyAlignment="1">
      <alignment vertical="center"/>
    </xf>
    <xf numFmtId="14" fontId="0" fillId="33" borderId="0" xfId="0" applyNumberFormat="1" applyFill="1" applyBorder="1" applyAlignment="1"/>
    <xf numFmtId="0" fontId="0" fillId="33" borderId="0" xfId="0" applyNumberFormat="1" applyFont="1" applyFill="1" applyBorder="1" applyAlignment="1">
      <alignment vertical="center"/>
    </xf>
    <xf numFmtId="9" fontId="1" fillId="34" borderId="52" xfId="1" applyNumberFormat="1" applyFont="1" applyFill="1" applyBorder="1" applyAlignment="1">
      <alignment vertical="center"/>
    </xf>
    <xf numFmtId="0" fontId="16" fillId="36" borderId="31" xfId="0" applyFont="1" applyFill="1" applyBorder="1" applyAlignment="1">
      <alignment horizontal="center" vertical="center"/>
    </xf>
    <xf numFmtId="0" fontId="16" fillId="36" borderId="25" xfId="0" applyFont="1" applyFill="1" applyBorder="1" applyAlignment="1">
      <alignment horizontal="center" vertical="center"/>
    </xf>
    <xf numFmtId="0" fontId="0" fillId="38" borderId="4" xfId="0" applyNumberFormat="1" applyFill="1" applyBorder="1" applyAlignment="1">
      <alignment horizontal="center" vertical="center" wrapText="1"/>
    </xf>
    <xf numFmtId="0" fontId="0" fillId="38" borderId="26" xfId="0" applyFill="1" applyBorder="1" applyAlignment="1">
      <alignment horizontal="center" vertical="top"/>
    </xf>
    <xf numFmtId="0" fontId="0" fillId="38" borderId="27" xfId="0" applyFill="1" applyBorder="1" applyAlignment="1">
      <alignment horizontal="center" vertical="top"/>
    </xf>
    <xf numFmtId="0" fontId="0" fillId="38" borderId="32" xfId="0" applyFill="1" applyBorder="1" applyAlignment="1">
      <alignment horizontal="center" vertical="top" wrapText="1"/>
    </xf>
    <xf numFmtId="0" fontId="0" fillId="38" borderId="29" xfId="0" applyFill="1" applyBorder="1" applyAlignment="1">
      <alignment horizontal="center" vertical="top" wrapText="1"/>
    </xf>
    <xf numFmtId="0" fontId="0" fillId="0" borderId="22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36" borderId="5" xfId="0" applyFont="1" applyFill="1" applyBorder="1" applyAlignment="1">
      <alignment horizontal="center" vertical="center"/>
    </xf>
    <xf numFmtId="0" fontId="16" fillId="36" borderId="5" xfId="0" applyFont="1" applyFill="1" applyBorder="1" applyAlignment="1">
      <alignment horizontal="center" vertical="center" wrapText="1"/>
    </xf>
    <xf numFmtId="164" fontId="16" fillId="36" borderId="5" xfId="0" applyNumberFormat="1" applyFont="1" applyFill="1" applyBorder="1" applyAlignment="1">
      <alignment horizontal="center" vertical="center"/>
    </xf>
    <xf numFmtId="166" fontId="16" fillId="36" borderId="5" xfId="0" applyNumberFormat="1" applyFont="1" applyFill="1" applyBorder="1" applyAlignment="1">
      <alignment horizontal="center" vertical="center"/>
    </xf>
    <xf numFmtId="164" fontId="16" fillId="36" borderId="5" xfId="0" applyNumberFormat="1" applyFont="1" applyFill="1" applyBorder="1" applyAlignment="1">
      <alignment horizontal="center" vertical="center" wrapText="1"/>
    </xf>
    <xf numFmtId="166" fontId="16" fillId="36" borderId="6" xfId="0" applyNumberFormat="1" applyFont="1" applyFill="1" applyBorder="1" applyAlignment="1">
      <alignment horizontal="center" vertical="center"/>
    </xf>
    <xf numFmtId="166" fontId="1" fillId="37" borderId="28" xfId="0" applyNumberFormat="1" applyFont="1" applyFill="1" applyBorder="1" applyAlignment="1">
      <alignment horizontal="center" vertical="center"/>
    </xf>
    <xf numFmtId="0" fontId="0" fillId="37" borderId="18" xfId="0" applyFill="1" applyBorder="1" applyAlignment="1">
      <alignment horizontal="center" vertical="center"/>
    </xf>
    <xf numFmtId="0" fontId="0" fillId="37" borderId="19" xfId="0" applyFill="1" applyBorder="1" applyAlignment="1">
      <alignment horizontal="center" vertical="center"/>
    </xf>
    <xf numFmtId="166" fontId="0" fillId="37" borderId="19" xfId="0" applyNumberFormat="1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166" fontId="0" fillId="37" borderId="0" xfId="0" applyNumberFormat="1" applyFill="1" applyBorder="1" applyAlignment="1">
      <alignment horizontal="center" vertical="center"/>
    </xf>
    <xf numFmtId="0" fontId="0" fillId="37" borderId="0" xfId="0" applyNumberFormat="1" applyFill="1" applyBorder="1" applyAlignment="1">
      <alignment horizontal="center" vertical="center"/>
    </xf>
    <xf numFmtId="166" fontId="0" fillId="37" borderId="17" xfId="0" applyNumberFormat="1" applyFill="1" applyBorder="1" applyAlignment="1">
      <alignment horizontal="center" vertical="center"/>
    </xf>
    <xf numFmtId="0" fontId="0" fillId="37" borderId="5" xfId="0" applyFill="1" applyBorder="1" applyAlignment="1">
      <alignment horizontal="center" vertical="center" wrapText="1"/>
    </xf>
    <xf numFmtId="0" fontId="0" fillId="38" borderId="38" xfId="0" applyNumberFormat="1" applyFill="1" applyBorder="1" applyAlignment="1">
      <alignment horizontal="center" vertical="center" wrapText="1"/>
    </xf>
    <xf numFmtId="0" fontId="0" fillId="38" borderId="21" xfId="0" applyFill="1" applyBorder="1" applyAlignment="1">
      <alignment horizontal="center" vertical="center" wrapText="1"/>
    </xf>
    <xf numFmtId="0" fontId="0" fillId="38" borderId="35" xfId="0" applyNumberFormat="1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 vertical="center" wrapText="1"/>
    </xf>
    <xf numFmtId="0" fontId="0" fillId="38" borderId="1" xfId="0" applyNumberFormat="1" applyFont="1" applyFill="1" applyBorder="1" applyAlignment="1">
      <alignment horizontal="center" vertical="center" wrapText="1"/>
    </xf>
    <xf numFmtId="0" fontId="0" fillId="38" borderId="36" xfId="0" applyNumberFormat="1" applyFill="1" applyBorder="1" applyAlignment="1">
      <alignment horizontal="center" vertical="center" wrapText="1"/>
    </xf>
    <xf numFmtId="0" fontId="0" fillId="38" borderId="3" xfId="0" applyNumberFormat="1" applyFill="1" applyBorder="1" applyAlignment="1">
      <alignment horizontal="center" vertical="center" wrapText="1"/>
    </xf>
    <xf numFmtId="0" fontId="0" fillId="38" borderId="3" xfId="0" applyFill="1" applyBorder="1" applyAlignment="1">
      <alignment horizontal="center" vertical="center" wrapText="1"/>
    </xf>
    <xf numFmtId="0" fontId="1" fillId="38" borderId="1" xfId="0" applyNumberFormat="1" applyFont="1" applyFill="1" applyBorder="1" applyAlignment="1">
      <alignment horizontal="center" vertical="center" wrapText="1"/>
    </xf>
    <xf numFmtId="0" fontId="0" fillId="38" borderId="21" xfId="0" applyNumberFormat="1" applyFill="1" applyBorder="1" applyAlignment="1">
      <alignment horizontal="center" vertical="center" wrapText="1"/>
    </xf>
    <xf numFmtId="0" fontId="0" fillId="38" borderId="1" xfId="0" applyNumberFormat="1" applyFill="1" applyBorder="1" applyAlignment="1">
      <alignment horizontal="center" vertical="center" wrapText="1"/>
    </xf>
    <xf numFmtId="0" fontId="0" fillId="38" borderId="2" xfId="0" applyNumberFormat="1" applyFill="1" applyBorder="1" applyAlignment="1">
      <alignment horizontal="center" vertical="center" wrapText="1"/>
    </xf>
    <xf numFmtId="0" fontId="1" fillId="38" borderId="33" xfId="0" applyNumberFormat="1" applyFont="1" applyFill="1" applyBorder="1" applyAlignment="1">
      <alignment horizontal="center" vertical="center" wrapText="1"/>
    </xf>
    <xf numFmtId="0" fontId="1" fillId="38" borderId="2" xfId="0" applyNumberFormat="1" applyFont="1" applyFill="1" applyBorder="1" applyAlignment="1">
      <alignment horizontal="center" vertical="center" wrapText="1"/>
    </xf>
    <xf numFmtId="0" fontId="1" fillId="38" borderId="5" xfId="0" applyNumberFormat="1" applyFont="1" applyFill="1" applyBorder="1" applyAlignment="1">
      <alignment horizontal="center" vertical="center" wrapText="1"/>
    </xf>
    <xf numFmtId="0" fontId="1" fillId="37" borderId="30" xfId="0" applyFont="1" applyFill="1" applyBorder="1" applyAlignment="1">
      <alignment horizontal="center"/>
    </xf>
    <xf numFmtId="0" fontId="1" fillId="33" borderId="31" xfId="0" applyFont="1" applyFill="1" applyBorder="1" applyAlignment="1">
      <alignment horizontal="center" vertical="top"/>
    </xf>
    <xf numFmtId="9" fontId="0" fillId="34" borderId="52" xfId="1" applyNumberFormat="1" applyFont="1" applyFill="1" applyBorder="1" applyAlignment="1">
      <alignment vertical="center"/>
    </xf>
    <xf numFmtId="164" fontId="25" fillId="36" borderId="5" xfId="0" applyNumberFormat="1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ill="1" applyBorder="1" applyAlignment="1">
      <alignment vertical="center" wrapText="1"/>
    </xf>
    <xf numFmtId="0" fontId="16" fillId="36" borderId="31" xfId="0" applyFont="1" applyFill="1" applyBorder="1" applyAlignment="1">
      <alignment horizontal="center" vertical="center" wrapText="1"/>
    </xf>
    <xf numFmtId="0" fontId="16" fillId="36" borderId="60" xfId="0" applyFont="1" applyFill="1" applyBorder="1" applyAlignment="1">
      <alignment horizontal="center" vertical="center"/>
    </xf>
    <xf numFmtId="0" fontId="26" fillId="36" borderId="60" xfId="0" applyFont="1" applyFill="1" applyBorder="1" applyAlignment="1">
      <alignment horizontal="center" vertical="center"/>
    </xf>
    <xf numFmtId="0" fontId="0" fillId="37" borderId="18" xfId="0" applyNumberFormat="1" applyFont="1" applyFill="1" applyBorder="1" applyAlignment="1">
      <alignment horizontal="center" vertical="center" wrapText="1"/>
    </xf>
    <xf numFmtId="0" fontId="0" fillId="37" borderId="19" xfId="0" applyNumberFormat="1" applyFont="1" applyFill="1" applyBorder="1" applyAlignment="1">
      <alignment horizontal="center" vertical="center" wrapText="1"/>
    </xf>
    <xf numFmtId="0" fontId="0" fillId="37" borderId="19" xfId="0" applyFont="1" applyFill="1" applyBorder="1" applyAlignment="1">
      <alignment horizontal="center" vertical="center" wrapText="1"/>
    </xf>
    <xf numFmtId="0" fontId="1" fillId="37" borderId="19" xfId="0" applyFont="1" applyFill="1" applyBorder="1" applyAlignment="1">
      <alignment horizontal="center" vertical="center" wrapText="1"/>
    </xf>
    <xf numFmtId="0" fontId="1" fillId="37" borderId="20" xfId="0" applyFont="1" applyFill="1" applyBorder="1" applyAlignment="1">
      <alignment horizontal="center" vertical="center"/>
    </xf>
    <xf numFmtId="0" fontId="0" fillId="37" borderId="18" xfId="0" applyFont="1" applyFill="1" applyBorder="1" applyAlignment="1">
      <alignment horizontal="center" vertical="center"/>
    </xf>
    <xf numFmtId="0" fontId="0" fillId="37" borderId="19" xfId="0" applyFont="1" applyFill="1" applyBorder="1" applyAlignment="1">
      <alignment horizontal="center" vertical="center"/>
    </xf>
    <xf numFmtId="166" fontId="0" fillId="37" borderId="19" xfId="0" applyNumberFormat="1" applyFont="1" applyFill="1" applyBorder="1" applyAlignment="1">
      <alignment horizontal="center" vertical="center"/>
    </xf>
    <xf numFmtId="0" fontId="0" fillId="38" borderId="38" xfId="0" applyNumberFormat="1" applyFont="1" applyFill="1" applyBorder="1" applyAlignment="1">
      <alignment horizontal="center" vertical="center" wrapText="1"/>
    </xf>
    <xf numFmtId="0" fontId="0" fillId="38" borderId="21" xfId="0" applyNumberFormat="1" applyFont="1" applyFill="1" applyBorder="1" applyAlignment="1">
      <alignment horizontal="center" vertical="center" wrapText="1"/>
    </xf>
    <xf numFmtId="0" fontId="0" fillId="38" borderId="21" xfId="0" applyFont="1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/>
    </xf>
    <xf numFmtId="0" fontId="19" fillId="0" borderId="0" xfId="43" applyFont="1"/>
    <xf numFmtId="0" fontId="0" fillId="38" borderId="26" xfId="0" applyNumberFormat="1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37" borderId="16" xfId="0" applyFont="1" applyFill="1" applyBorder="1" applyAlignment="1">
      <alignment horizontal="center" vertical="center"/>
    </xf>
    <xf numFmtId="0" fontId="0" fillId="37" borderId="0" xfId="0" applyFont="1" applyFill="1" applyBorder="1" applyAlignment="1">
      <alignment horizontal="center" vertical="center"/>
    </xf>
    <xf numFmtId="166" fontId="0" fillId="37" borderId="0" xfId="0" applyNumberFormat="1" applyFont="1" applyFill="1" applyBorder="1" applyAlignment="1">
      <alignment horizontal="center" vertical="center"/>
    </xf>
    <xf numFmtId="0" fontId="0" fillId="38" borderId="35" xfId="0" applyNumberFormat="1" applyFont="1" applyFill="1" applyBorder="1" applyAlignment="1">
      <alignment horizontal="center" vertical="center" wrapText="1"/>
    </xf>
    <xf numFmtId="0" fontId="0" fillId="38" borderId="3" xfId="0" applyNumberFormat="1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27" xfId="0" applyNumberFormat="1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vertical="center" wrapText="1"/>
    </xf>
    <xf numFmtId="0" fontId="0" fillId="37" borderId="0" xfId="0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vertical="center" wrapText="1"/>
    </xf>
    <xf numFmtId="0" fontId="0" fillId="38" borderId="36" xfId="0" applyNumberFormat="1" applyFont="1" applyFill="1" applyBorder="1" applyAlignment="1">
      <alignment horizontal="center" vertical="center" wrapText="1"/>
    </xf>
    <xf numFmtId="0" fontId="0" fillId="38" borderId="3" xfId="0" applyFont="1" applyFill="1" applyBorder="1" applyAlignment="1">
      <alignment horizontal="center" vertical="center" wrapText="1"/>
    </xf>
    <xf numFmtId="166" fontId="0" fillId="37" borderId="17" xfId="0" applyNumberFormat="1" applyFont="1" applyFill="1" applyBorder="1" applyAlignment="1">
      <alignment horizontal="center" vertical="center"/>
    </xf>
    <xf numFmtId="0" fontId="0" fillId="38" borderId="4" xfId="0" applyNumberFormat="1" applyFont="1" applyFill="1" applyBorder="1" applyAlignment="1">
      <alignment horizontal="center" vertical="center" wrapText="1"/>
    </xf>
    <xf numFmtId="0" fontId="0" fillId="38" borderId="2" xfId="0" applyNumberFormat="1" applyFont="1" applyFill="1" applyBorder="1" applyAlignment="1">
      <alignment horizontal="center" vertical="center" wrapText="1"/>
    </xf>
    <xf numFmtId="0" fontId="0" fillId="38" borderId="2" xfId="0" applyFont="1" applyFill="1" applyBorder="1" applyAlignment="1">
      <alignment horizontal="center" vertical="center" wrapText="1"/>
    </xf>
    <xf numFmtId="0" fontId="0" fillId="38" borderId="34" xfId="0" applyNumberFormat="1" applyFont="1" applyFill="1" applyBorder="1" applyAlignment="1">
      <alignment horizontal="center" vertical="center" wrapText="1"/>
    </xf>
    <xf numFmtId="0" fontId="0" fillId="38" borderId="32" xfId="0" applyNumberFormat="1" applyFont="1" applyFill="1" applyBorder="1" applyAlignment="1">
      <alignment horizontal="center" vertical="center" wrapText="1"/>
    </xf>
    <xf numFmtId="0" fontId="0" fillId="37" borderId="28" xfId="0" applyFont="1" applyFill="1" applyBorder="1" applyAlignment="1">
      <alignment horizontal="center" vertical="center" wrapText="1"/>
    </xf>
    <xf numFmtId="0" fontId="1" fillId="37" borderId="20" xfId="0" applyFont="1" applyFill="1" applyBorder="1" applyAlignment="1">
      <alignment horizontal="center" vertical="center" wrapText="1"/>
    </xf>
    <xf numFmtId="0" fontId="0" fillId="37" borderId="56" xfId="0" applyFont="1" applyFill="1" applyBorder="1" applyAlignment="1">
      <alignment horizontal="center" vertical="center"/>
    </xf>
    <xf numFmtId="0" fontId="0" fillId="37" borderId="57" xfId="0" applyFont="1" applyFill="1" applyBorder="1" applyAlignment="1">
      <alignment horizontal="center" vertical="center"/>
    </xf>
    <xf numFmtId="0" fontId="0" fillId="37" borderId="57" xfId="0" applyNumberFormat="1" applyFont="1" applyFill="1" applyBorder="1" applyAlignment="1">
      <alignment horizontal="center" vertical="center"/>
    </xf>
    <xf numFmtId="166" fontId="0" fillId="37" borderId="58" xfId="0" applyNumberFormat="1" applyFont="1" applyFill="1" applyBorder="1" applyAlignment="1">
      <alignment horizontal="center" vertical="center"/>
    </xf>
    <xf numFmtId="0" fontId="0" fillId="38" borderId="2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37" borderId="5" xfId="0" applyFont="1" applyFill="1" applyBorder="1" applyAlignment="1">
      <alignment horizontal="center" vertical="center" wrapText="1"/>
    </xf>
    <xf numFmtId="0" fontId="0" fillId="38" borderId="62" xfId="0" applyNumberFormat="1" applyFill="1" applyBorder="1" applyAlignment="1">
      <alignment horizontal="center" vertical="center" wrapText="1"/>
    </xf>
    <xf numFmtId="0" fontId="28" fillId="0" borderId="0" xfId="0" applyFont="1"/>
    <xf numFmtId="0" fontId="0" fillId="0" borderId="23" xfId="0" applyFill="1" applyBorder="1" applyAlignment="1">
      <alignment horizontal="center" vertical="center" wrapText="1"/>
    </xf>
    <xf numFmtId="0" fontId="23" fillId="35" borderId="63" xfId="0" applyFont="1" applyFill="1" applyBorder="1" applyAlignment="1">
      <alignment vertical="center"/>
    </xf>
    <xf numFmtId="0" fontId="23" fillId="35" borderId="64" xfId="0" applyFont="1" applyFill="1" applyBorder="1" applyAlignment="1">
      <alignment vertical="center"/>
    </xf>
    <xf numFmtId="0" fontId="23" fillId="35" borderId="65" xfId="0" applyFont="1" applyFill="1" applyBorder="1" applyAlignment="1">
      <alignment vertical="center"/>
    </xf>
    <xf numFmtId="0" fontId="29" fillId="0" borderId="0" xfId="0" applyNumberFormat="1" applyFont="1" applyFill="1" applyAlignment="1">
      <alignment vertical="center"/>
    </xf>
    <xf numFmtId="9" fontId="29" fillId="0" borderId="0" xfId="1" applyNumberFormat="1" applyFont="1" applyFill="1" applyAlignment="1">
      <alignment vertical="center"/>
    </xf>
    <xf numFmtId="166" fontId="29" fillId="0" borderId="0" xfId="0" applyNumberFormat="1" applyFont="1" applyFill="1" applyAlignment="1">
      <alignment vertical="center"/>
    </xf>
    <xf numFmtId="0" fontId="0" fillId="35" borderId="66" xfId="0" applyFill="1" applyBorder="1" applyAlignment="1">
      <alignment horizontal="center" vertical="center" wrapText="1"/>
    </xf>
    <xf numFmtId="0" fontId="0" fillId="35" borderId="49" xfId="0" applyFill="1" applyBorder="1" applyAlignment="1">
      <alignment horizontal="center" vertical="center" wrapText="1"/>
    </xf>
    <xf numFmtId="166" fontId="0" fillId="35" borderId="67" xfId="0" applyNumberFormat="1" applyFill="1" applyBorder="1" applyAlignment="1">
      <alignment horizontal="center" vertical="center" wrapText="1"/>
    </xf>
    <xf numFmtId="166" fontId="0" fillId="0" borderId="0" xfId="0" applyNumberFormat="1" applyFill="1" applyBorder="1" applyAlignment="1">
      <alignment vertical="center"/>
    </xf>
    <xf numFmtId="0" fontId="3" fillId="0" borderId="0" xfId="0" applyFont="1" applyFill="1"/>
    <xf numFmtId="0" fontId="3" fillId="0" borderId="0" xfId="0" applyFont="1"/>
    <xf numFmtId="0" fontId="16" fillId="36" borderId="71" xfId="0" applyFont="1" applyFill="1" applyBorder="1" applyAlignment="1">
      <alignment horizontal="center" vertical="center"/>
    </xf>
    <xf numFmtId="0" fontId="16" fillId="36" borderId="72" xfId="0" applyFont="1" applyFill="1" applyBorder="1" applyAlignment="1">
      <alignment horizontal="center" vertical="center"/>
    </xf>
    <xf numFmtId="164" fontId="16" fillId="36" borderId="72" xfId="0" applyNumberFormat="1" applyFont="1" applyFill="1" applyBorder="1" applyAlignment="1">
      <alignment horizontal="center" vertical="center"/>
    </xf>
    <xf numFmtId="166" fontId="16" fillId="36" borderId="72" xfId="0" applyNumberFormat="1" applyFont="1" applyFill="1" applyBorder="1" applyAlignment="1">
      <alignment horizontal="center" vertical="center"/>
    </xf>
    <xf numFmtId="164" fontId="16" fillId="36" borderId="72" xfId="0" applyNumberFormat="1" applyFont="1" applyFill="1" applyBorder="1" applyAlignment="1">
      <alignment horizontal="center" vertical="center" wrapText="1"/>
    </xf>
    <xf numFmtId="0" fontId="16" fillId="36" borderId="72" xfId="0" applyFont="1" applyFill="1" applyBorder="1" applyAlignment="1">
      <alignment horizontal="center" vertical="center" wrapText="1"/>
    </xf>
    <xf numFmtId="165" fontId="16" fillId="36" borderId="72" xfId="1" applyNumberFormat="1" applyFont="1" applyFill="1" applyBorder="1" applyAlignment="1">
      <alignment horizontal="center" vertical="center"/>
    </xf>
    <xf numFmtId="0" fontId="16" fillId="36" borderId="33" xfId="0" applyFont="1" applyFill="1" applyBorder="1" applyAlignment="1">
      <alignment horizontal="center" vertical="center"/>
    </xf>
    <xf numFmtId="0" fontId="0" fillId="33" borderId="30" xfId="0" applyNumberFormat="1" applyFill="1" applyBorder="1" applyAlignment="1">
      <alignment wrapText="1"/>
    </xf>
    <xf numFmtId="0" fontId="0" fillId="33" borderId="28" xfId="0" applyNumberFormat="1" applyFill="1" applyBorder="1" applyAlignment="1">
      <alignment wrapText="1"/>
    </xf>
    <xf numFmtId="0" fontId="0" fillId="33" borderId="28" xfId="0" applyFill="1" applyBorder="1" applyAlignment="1">
      <alignment horizontal="center" wrapText="1"/>
    </xf>
    <xf numFmtId="0" fontId="1" fillId="33" borderId="28" xfId="0" applyFont="1" applyFill="1" applyBorder="1" applyAlignment="1">
      <alignment horizontal="center" wrapText="1"/>
    </xf>
    <xf numFmtId="0" fontId="31" fillId="33" borderId="31" xfId="0" applyFont="1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top"/>
    </xf>
    <xf numFmtId="0" fontId="0" fillId="33" borderId="19" xfId="0" applyFill="1" applyBorder="1" applyAlignment="1">
      <alignment horizontal="center" vertical="top"/>
    </xf>
    <xf numFmtId="0" fontId="0" fillId="33" borderId="19" xfId="0" applyNumberFormat="1" applyFill="1" applyBorder="1" applyAlignment="1">
      <alignment horizontal="center" vertical="top"/>
    </xf>
    <xf numFmtId="0" fontId="0" fillId="38" borderId="2" xfId="0" applyFill="1" applyBorder="1" applyAlignment="1">
      <alignment horizontal="center" wrapText="1"/>
    </xf>
    <xf numFmtId="0" fontId="1" fillId="38" borderId="74" xfId="0" applyFont="1" applyFill="1" applyBorder="1" applyAlignment="1">
      <alignment horizontal="center" wrapText="1"/>
    </xf>
    <xf numFmtId="165" fontId="0" fillId="0" borderId="2" xfId="1" applyNumberFormat="1" applyFont="1" applyBorder="1" applyAlignment="1">
      <alignment horizontal="center" vertical="center"/>
    </xf>
    <xf numFmtId="0" fontId="0" fillId="33" borderId="16" xfId="0" applyFill="1" applyBorder="1" applyAlignment="1">
      <alignment horizontal="center" vertical="top"/>
    </xf>
    <xf numFmtId="0" fontId="0" fillId="33" borderId="0" xfId="0" applyFill="1" applyBorder="1" applyAlignment="1">
      <alignment horizontal="center" vertical="top"/>
    </xf>
    <xf numFmtId="0" fontId="0" fillId="33" borderId="0" xfId="0" applyNumberFormat="1" applyFill="1" applyBorder="1" applyAlignment="1">
      <alignment horizontal="center" vertical="top"/>
    </xf>
    <xf numFmtId="166" fontId="0" fillId="33" borderId="17" xfId="0" applyNumberFormat="1" applyFill="1" applyBorder="1" applyAlignment="1">
      <alignment horizontal="center" vertical="top"/>
    </xf>
    <xf numFmtId="0" fontId="0" fillId="38" borderId="1" xfId="0" applyFill="1" applyBorder="1" applyAlignment="1">
      <alignment horizontal="center" wrapText="1"/>
    </xf>
    <xf numFmtId="0" fontId="21" fillId="38" borderId="27" xfId="0" applyFont="1" applyFill="1" applyBorder="1" applyAlignment="1">
      <alignment horizontal="center" vertical="center"/>
    </xf>
    <xf numFmtId="0" fontId="3" fillId="38" borderId="4" xfId="0" applyNumberFormat="1" applyFont="1" applyFill="1" applyBorder="1" applyAlignment="1">
      <alignment horizontal="center" vertical="center" wrapText="1"/>
    </xf>
    <xf numFmtId="0" fontId="22" fillId="38" borderId="27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38" borderId="75" xfId="0" applyNumberFormat="1" applyFill="1" applyBorder="1" applyAlignment="1">
      <alignment horizontal="center" vertical="center" wrapText="1"/>
    </xf>
    <xf numFmtId="0" fontId="0" fillId="38" borderId="3" xfId="0" applyFill="1" applyBorder="1" applyAlignment="1">
      <alignment horizontal="center" wrapText="1"/>
    </xf>
    <xf numFmtId="0" fontId="21" fillId="38" borderId="32" xfId="0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wrapText="1"/>
    </xf>
    <xf numFmtId="0" fontId="0" fillId="0" borderId="23" xfId="0" applyFill="1" applyBorder="1" applyAlignment="1">
      <alignment vertical="center"/>
    </xf>
    <xf numFmtId="0" fontId="0" fillId="0" borderId="23" xfId="0" applyBorder="1" applyAlignment="1">
      <alignment horizontal="left" wrapText="1"/>
    </xf>
    <xf numFmtId="0" fontId="0" fillId="38" borderId="73" xfId="0" applyNumberFormat="1" applyFill="1" applyBorder="1" applyAlignment="1">
      <alignment horizontal="center" vertical="center" wrapText="1"/>
    </xf>
    <xf numFmtId="0" fontId="0" fillId="33" borderId="76" xfId="0" applyFill="1" applyBorder="1" applyAlignment="1">
      <alignment horizontal="center" vertical="top"/>
    </xf>
    <xf numFmtId="0" fontId="0" fillId="33" borderId="77" xfId="0" applyFill="1" applyBorder="1" applyAlignment="1">
      <alignment horizontal="center" vertical="top"/>
    </xf>
    <xf numFmtId="0" fontId="0" fillId="33" borderId="77" xfId="0" applyNumberFormat="1" applyFill="1" applyBorder="1" applyAlignment="1">
      <alignment horizontal="center" vertical="top"/>
    </xf>
    <xf numFmtId="166" fontId="0" fillId="33" borderId="34" xfId="0" applyNumberFormat="1" applyFill="1" applyBorder="1" applyAlignment="1">
      <alignment horizontal="center" vertical="top"/>
    </xf>
    <xf numFmtId="166" fontId="16" fillId="36" borderId="6" xfId="0" applyNumberFormat="1" applyFont="1" applyFill="1" applyBorder="1" applyAlignment="1">
      <alignment horizontal="center" vertical="top"/>
    </xf>
    <xf numFmtId="0" fontId="0" fillId="37" borderId="56" xfId="0" applyFill="1" applyBorder="1" applyAlignment="1">
      <alignment horizontal="center" vertical="center"/>
    </xf>
    <xf numFmtId="0" fontId="0" fillId="37" borderId="57" xfId="0" applyFill="1" applyBorder="1" applyAlignment="1">
      <alignment horizontal="center" vertical="center"/>
    </xf>
    <xf numFmtId="0" fontId="0" fillId="37" borderId="57" xfId="0" applyNumberFormat="1" applyFill="1" applyBorder="1" applyAlignment="1">
      <alignment horizontal="center" vertical="center"/>
    </xf>
    <xf numFmtId="0" fontId="16" fillId="35" borderId="49" xfId="0" applyFont="1" applyFill="1" applyBorder="1" applyAlignment="1">
      <alignment vertical="center"/>
    </xf>
    <xf numFmtId="0" fontId="1" fillId="38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vertical="center" wrapText="1"/>
    </xf>
    <xf numFmtId="166" fontId="0" fillId="37" borderId="58" xfId="0" applyNumberFormat="1" applyFill="1" applyBorder="1" applyAlignment="1">
      <alignment horizontal="center" vertical="center"/>
    </xf>
    <xf numFmtId="0" fontId="0" fillId="38" borderId="27" xfId="0" applyNumberFormat="1" applyFill="1" applyBorder="1" applyAlignment="1">
      <alignment horizontal="center" vertical="center" wrapText="1"/>
    </xf>
    <xf numFmtId="0" fontId="0" fillId="38" borderId="26" xfId="0" applyNumberFormat="1" applyFill="1" applyBorder="1" applyAlignment="1">
      <alignment horizontal="center" vertical="center" wrapText="1"/>
    </xf>
    <xf numFmtId="0" fontId="0" fillId="37" borderId="28" xfId="0" applyFill="1" applyBorder="1" applyAlignment="1">
      <alignment horizontal="center" vertical="center" wrapText="1"/>
    </xf>
    <xf numFmtId="0" fontId="0" fillId="37" borderId="19" xfId="0" applyFill="1" applyBorder="1" applyAlignment="1">
      <alignment horizontal="center" vertical="center" wrapText="1"/>
    </xf>
    <xf numFmtId="0" fontId="0" fillId="37" borderId="19" xfId="0" applyNumberFormat="1" applyFill="1" applyBorder="1" applyAlignment="1">
      <alignment horizontal="center" vertical="center" wrapText="1"/>
    </xf>
    <xf numFmtId="0" fontId="0" fillId="37" borderId="18" xfId="0" applyNumberFormat="1" applyFill="1" applyBorder="1" applyAlignment="1">
      <alignment horizontal="center" vertical="center" wrapText="1"/>
    </xf>
    <xf numFmtId="0" fontId="0" fillId="38" borderId="32" xfId="0" applyNumberFormat="1" applyFill="1" applyBorder="1" applyAlignment="1">
      <alignment horizontal="center" vertical="center" wrapText="1"/>
    </xf>
    <xf numFmtId="0" fontId="0" fillId="38" borderId="34" xfId="0" applyNumberFormat="1" applyFill="1" applyBorder="1" applyAlignment="1">
      <alignment horizontal="center" vertical="center" wrapText="1"/>
    </xf>
    <xf numFmtId="0" fontId="0" fillId="38" borderId="58" xfId="0" applyNumberFormat="1" applyFill="1" applyBorder="1" applyAlignment="1">
      <alignment horizontal="center" vertical="center" wrapText="1"/>
    </xf>
    <xf numFmtId="0" fontId="1" fillId="38" borderId="78" xfId="0" applyNumberFormat="1" applyFont="1" applyFill="1" applyBorder="1" applyAlignment="1">
      <alignment horizontal="center" vertical="center" wrapText="1"/>
    </xf>
    <xf numFmtId="0" fontId="0" fillId="38" borderId="59" xfId="0" applyFill="1" applyBorder="1" applyAlignment="1">
      <alignment horizontal="center" vertical="center" wrapText="1"/>
    </xf>
    <xf numFmtId="0" fontId="0" fillId="38" borderId="59" xfId="0" applyNumberFormat="1" applyFill="1" applyBorder="1" applyAlignment="1">
      <alignment horizontal="center" vertical="center" wrapText="1"/>
    </xf>
    <xf numFmtId="0" fontId="0" fillId="38" borderId="61" xfId="0" applyNumberFormat="1" applyFill="1" applyBorder="1" applyAlignment="1">
      <alignment horizontal="center" vertical="center" wrapText="1"/>
    </xf>
    <xf numFmtId="0" fontId="0" fillId="38" borderId="45" xfId="0" applyNumberForma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8" fillId="36" borderId="28" xfId="0" applyFont="1" applyFill="1" applyBorder="1" applyAlignment="1">
      <alignment horizontal="center" vertical="center"/>
    </xf>
    <xf numFmtId="166" fontId="1" fillId="33" borderId="28" xfId="0" applyNumberFormat="1" applyFont="1" applyFill="1" applyBorder="1" applyAlignment="1">
      <alignment horizontal="center" vertical="center"/>
    </xf>
    <xf numFmtId="0" fontId="1" fillId="33" borderId="30" xfId="0" applyFont="1" applyFill="1" applyBorder="1" applyAlignment="1">
      <alignment horizontal="center" vertical="center"/>
    </xf>
    <xf numFmtId="0" fontId="16" fillId="35" borderId="60" xfId="0" applyFont="1" applyFill="1" applyBorder="1" applyAlignment="1">
      <alignment horizontal="center" vertical="center"/>
    </xf>
    <xf numFmtId="165" fontId="0" fillId="0" borderId="2" xfId="1" applyNumberFormat="1" applyFont="1" applyFill="1" applyBorder="1" applyAlignment="1">
      <alignment horizontal="center" vertical="center"/>
    </xf>
    <xf numFmtId="0" fontId="0" fillId="38" borderId="76" xfId="0" applyNumberFormat="1" applyFont="1" applyFill="1" applyBorder="1" applyAlignment="1">
      <alignment horizontal="center" vertical="center" wrapText="1"/>
    </xf>
    <xf numFmtId="0" fontId="0" fillId="38" borderId="62" xfId="0" applyNumberFormat="1" applyFont="1" applyFill="1" applyBorder="1" applyAlignment="1">
      <alignment horizontal="center" vertical="center" wrapText="1"/>
    </xf>
    <xf numFmtId="0" fontId="0" fillId="38" borderId="81" xfId="0" applyNumberFormat="1" applyFont="1" applyFill="1" applyBorder="1" applyAlignment="1">
      <alignment horizontal="center" vertical="center" wrapText="1"/>
    </xf>
    <xf numFmtId="0" fontId="0" fillId="38" borderId="78" xfId="0" applyNumberFormat="1" applyFont="1" applyFill="1" applyBorder="1" applyAlignment="1">
      <alignment horizontal="center" vertical="center" wrapText="1"/>
    </xf>
    <xf numFmtId="0" fontId="3" fillId="38" borderId="80" xfId="0" applyNumberFormat="1" applyFont="1" applyFill="1" applyBorder="1" applyAlignment="1">
      <alignment horizontal="center" vertical="center" wrapText="1"/>
    </xf>
    <xf numFmtId="0" fontId="0" fillId="38" borderId="21" xfId="0" applyFill="1" applyBorder="1" applyAlignment="1">
      <alignment horizontal="center" wrapText="1"/>
    </xf>
    <xf numFmtId="0" fontId="21" fillId="38" borderId="26" xfId="0" applyFont="1" applyFill="1" applyBorder="1" applyAlignment="1">
      <alignment horizontal="center" vertical="center"/>
    </xf>
    <xf numFmtId="0" fontId="0" fillId="39" borderId="35" xfId="0" applyNumberFormat="1" applyFill="1" applyBorder="1" applyAlignment="1">
      <alignment horizontal="center" vertical="center" wrapText="1"/>
    </xf>
    <xf numFmtId="0" fontId="3" fillId="38" borderId="35" xfId="0" applyNumberFormat="1" applyFont="1" applyFill="1" applyBorder="1" applyAlignment="1">
      <alignment horizontal="center" vertical="center" wrapText="1"/>
    </xf>
    <xf numFmtId="0" fontId="0" fillId="38" borderId="39" xfId="0" applyFont="1" applyFill="1" applyBorder="1" applyAlignment="1">
      <alignment horizontal="center" vertical="center"/>
    </xf>
    <xf numFmtId="0" fontId="1" fillId="38" borderId="83" xfId="0" applyFont="1" applyFill="1" applyBorder="1" applyAlignment="1">
      <alignment horizontal="center" wrapText="1"/>
    </xf>
    <xf numFmtId="0" fontId="0" fillId="38" borderId="86" xfId="0" applyNumberFormat="1" applyFill="1" applyBorder="1" applyAlignment="1">
      <alignment horizontal="center" vertical="center" wrapText="1"/>
    </xf>
    <xf numFmtId="0" fontId="0" fillId="38" borderId="59" xfId="0" applyFill="1" applyBorder="1" applyAlignment="1">
      <alignment horizontal="center" wrapText="1"/>
    </xf>
    <xf numFmtId="0" fontId="0" fillId="38" borderId="87" xfId="0" applyFont="1" applyFill="1" applyBorder="1" applyAlignment="1">
      <alignment horizontal="center" vertical="center"/>
    </xf>
    <xf numFmtId="0" fontId="0" fillId="38" borderId="85" xfId="0" applyFill="1" applyBorder="1" applyAlignment="1">
      <alignment horizontal="center" wrapText="1"/>
    </xf>
    <xf numFmtId="0" fontId="1" fillId="38" borderId="59" xfId="0" applyFont="1" applyFill="1" applyBorder="1" applyAlignment="1">
      <alignment horizontal="center" wrapText="1"/>
    </xf>
    <xf numFmtId="0" fontId="1" fillId="38" borderId="89" xfId="0" applyFont="1" applyFill="1" applyBorder="1" applyAlignment="1">
      <alignment horizontal="center" wrapText="1"/>
    </xf>
    <xf numFmtId="0" fontId="0" fillId="33" borderId="0" xfId="0" applyNumberFormat="1" applyFill="1" applyBorder="1" applyAlignment="1">
      <alignment horizontal="center" vertical="center" wrapText="1"/>
    </xf>
    <xf numFmtId="0" fontId="0" fillId="33" borderId="0" xfId="0" applyFill="1" applyBorder="1" applyAlignment="1">
      <alignment horizontal="center" wrapText="1"/>
    </xf>
    <xf numFmtId="0" fontId="1" fillId="33" borderId="0" xfId="0" applyFont="1" applyFill="1" applyBorder="1" applyAlignment="1">
      <alignment horizontal="center" wrapText="1"/>
    </xf>
    <xf numFmtId="0" fontId="31" fillId="33" borderId="17" xfId="0" applyFont="1" applyFill="1" applyBorder="1" applyAlignment="1">
      <alignment horizontal="center" vertical="center"/>
    </xf>
    <xf numFmtId="0" fontId="0" fillId="38" borderId="88" xfId="0" applyNumberFormat="1" applyFill="1" applyBorder="1" applyAlignment="1">
      <alignment horizontal="center" vertical="center" wrapText="1"/>
    </xf>
    <xf numFmtId="0" fontId="21" fillId="38" borderId="29" xfId="0" applyFont="1" applyFill="1" applyBorder="1" applyAlignment="1">
      <alignment horizontal="center" vertical="center"/>
    </xf>
    <xf numFmtId="0" fontId="0" fillId="38" borderId="91" xfId="0" applyFont="1" applyFill="1" applyBorder="1" applyAlignment="1">
      <alignment horizontal="center" vertical="center"/>
    </xf>
    <xf numFmtId="0" fontId="0" fillId="33" borderId="28" xfId="0" applyNumberFormat="1" applyFill="1" applyBorder="1" applyAlignment="1">
      <alignment horizontal="center" vertical="center" wrapText="1"/>
    </xf>
    <xf numFmtId="0" fontId="16" fillId="36" borderId="90" xfId="0" applyFont="1" applyFill="1" applyBorder="1" applyAlignment="1">
      <alignment horizontal="center" vertical="center"/>
    </xf>
    <xf numFmtId="0" fontId="0" fillId="38" borderId="39" xfId="0" applyNumberFormat="1" applyFont="1" applyFill="1" applyBorder="1" applyAlignment="1">
      <alignment horizontal="center" vertical="center" wrapText="1"/>
    </xf>
    <xf numFmtId="0" fontId="0" fillId="38" borderId="78" xfId="0" applyFont="1" applyFill="1" applyBorder="1" applyAlignment="1">
      <alignment horizontal="center" vertical="center" wrapText="1"/>
    </xf>
    <xf numFmtId="0" fontId="1" fillId="33" borderId="92" xfId="0" applyFont="1" applyFill="1" applyBorder="1" applyAlignment="1">
      <alignment horizontal="center" vertical="center"/>
    </xf>
    <xf numFmtId="166" fontId="1" fillId="33" borderId="25" xfId="0" applyNumberFormat="1" applyFont="1" applyFill="1" applyBorder="1" applyAlignment="1">
      <alignment horizontal="center" vertical="center"/>
    </xf>
    <xf numFmtId="1" fontId="0" fillId="33" borderId="19" xfId="0" applyNumberFormat="1" applyFill="1" applyBorder="1" applyAlignment="1">
      <alignment horizontal="center" vertical="top"/>
    </xf>
    <xf numFmtId="1" fontId="0" fillId="33" borderId="0" xfId="0" applyNumberFormat="1" applyFill="1" applyBorder="1" applyAlignment="1">
      <alignment horizontal="center" vertical="top"/>
    </xf>
    <xf numFmtId="1" fontId="0" fillId="33" borderId="17" xfId="0" applyNumberFormat="1" applyFill="1" applyBorder="1" applyAlignment="1">
      <alignment horizontal="center" vertical="top"/>
    </xf>
    <xf numFmtId="0" fontId="19" fillId="0" borderId="1" xfId="43" applyFont="1" applyBorder="1" applyAlignment="1">
      <alignment horizontal="center" vertical="center"/>
    </xf>
    <xf numFmtId="0" fontId="19" fillId="0" borderId="78" xfId="43" applyFont="1" applyBorder="1" applyAlignment="1">
      <alignment horizontal="center" vertical="center"/>
    </xf>
    <xf numFmtId="0" fontId="19" fillId="0" borderId="2" xfId="4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1" fillId="33" borderId="57" xfId="0" applyFont="1" applyFill="1" applyBorder="1" applyAlignment="1">
      <alignment horizontal="center" vertical="center" wrapText="1"/>
    </xf>
    <xf numFmtId="0" fontId="0" fillId="38" borderId="27" xfId="0" applyFill="1" applyBorder="1" applyAlignment="1">
      <alignment horizontal="center" vertical="center"/>
    </xf>
    <xf numFmtId="0" fontId="0" fillId="38" borderId="32" xfId="0" applyFill="1" applyBorder="1" applyAlignment="1">
      <alignment horizontal="center" vertical="top"/>
    </xf>
    <xf numFmtId="0" fontId="1" fillId="33" borderId="28" xfId="0" applyFont="1" applyFill="1" applyBorder="1" applyAlignment="1">
      <alignment horizontal="center" vertical="center" wrapText="1"/>
    </xf>
    <xf numFmtId="0" fontId="0" fillId="37" borderId="28" xfId="0" applyNumberFormat="1" applyFill="1" applyBorder="1" applyAlignment="1">
      <alignment horizontal="center" vertical="center" wrapText="1"/>
    </xf>
    <xf numFmtId="0" fontId="1" fillId="37" borderId="5" xfId="0" applyNumberFormat="1" applyFont="1" applyFill="1" applyBorder="1" applyAlignment="1">
      <alignment horizontal="center" vertical="center" wrapText="1"/>
    </xf>
    <xf numFmtId="0" fontId="0" fillId="38" borderId="94" xfId="0" applyFill="1" applyBorder="1" applyAlignment="1">
      <alignment horizontal="center" wrapText="1"/>
    </xf>
    <xf numFmtId="0" fontId="0" fillId="38" borderId="93" xfId="0" applyNumberFormat="1" applyFill="1" applyBorder="1" applyAlignment="1">
      <alignment horizontal="center" vertical="center" wrapText="1"/>
    </xf>
    <xf numFmtId="0" fontId="0" fillId="38" borderId="96" xfId="0" applyFill="1" applyBorder="1" applyAlignment="1">
      <alignment horizontal="center" wrapText="1"/>
    </xf>
    <xf numFmtId="0" fontId="30" fillId="33" borderId="42" xfId="0" applyFont="1" applyFill="1" applyBorder="1" applyAlignment="1">
      <alignment horizontal="left" vertical="center"/>
    </xf>
    <xf numFmtId="0" fontId="30" fillId="33" borderId="48" xfId="0" applyFont="1" applyFill="1" applyBorder="1" applyAlignment="1">
      <alignment horizontal="left" vertical="center"/>
    </xf>
    <xf numFmtId="0" fontId="30" fillId="33" borderId="40" xfId="0" applyFont="1" applyFill="1" applyBorder="1" applyAlignment="1">
      <alignment horizontal="left" vertical="center"/>
    </xf>
    <xf numFmtId="0" fontId="3" fillId="38" borderId="73" xfId="0" applyNumberFormat="1" applyFont="1" applyFill="1" applyBorder="1" applyAlignment="1">
      <alignment horizontal="center" vertical="center" wrapText="1"/>
    </xf>
    <xf numFmtId="0" fontId="3" fillId="38" borderId="38" xfId="0" applyNumberFormat="1" applyFont="1" applyFill="1" applyBorder="1" applyAlignment="1">
      <alignment horizontal="center" vertical="center" wrapText="1"/>
    </xf>
    <xf numFmtId="0" fontId="32" fillId="38" borderId="26" xfId="0" applyNumberFormat="1" applyFont="1" applyFill="1" applyBorder="1" applyAlignment="1">
      <alignment horizontal="center" vertical="center" wrapText="1"/>
    </xf>
    <xf numFmtId="0" fontId="32" fillId="38" borderId="27" xfId="0" applyNumberFormat="1" applyFont="1" applyFill="1" applyBorder="1" applyAlignment="1">
      <alignment horizontal="center" vertical="center" wrapText="1"/>
    </xf>
    <xf numFmtId="0" fontId="32" fillId="38" borderId="39" xfId="0" applyNumberFormat="1" applyFont="1" applyFill="1" applyBorder="1" applyAlignment="1">
      <alignment horizontal="center" vertical="center" wrapText="1"/>
    </xf>
    <xf numFmtId="0" fontId="32" fillId="38" borderId="84" xfId="0" applyNumberFormat="1" applyFont="1" applyFill="1" applyBorder="1" applyAlignment="1">
      <alignment horizontal="center" vertical="center" wrapText="1"/>
    </xf>
    <xf numFmtId="0" fontId="32" fillId="38" borderId="34" xfId="0" applyNumberFormat="1" applyFont="1" applyFill="1" applyBorder="1" applyAlignment="1">
      <alignment horizontal="center" vertical="center" wrapText="1"/>
    </xf>
    <xf numFmtId="0" fontId="32" fillId="38" borderId="32" xfId="0" applyNumberFormat="1" applyFont="1" applyFill="1" applyBorder="1" applyAlignment="1">
      <alignment horizontal="center" vertical="center" wrapText="1"/>
    </xf>
    <xf numFmtId="0" fontId="32" fillId="37" borderId="20" xfId="0" applyFont="1" applyFill="1" applyBorder="1" applyAlignment="1">
      <alignment horizontal="center" vertical="center" wrapText="1"/>
    </xf>
    <xf numFmtId="0" fontId="1" fillId="37" borderId="30" xfId="0" applyFont="1" applyFill="1" applyBorder="1" applyAlignment="1">
      <alignment horizontal="center" vertical="center"/>
    </xf>
    <xf numFmtId="0" fontId="0" fillId="37" borderId="5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38" borderId="77" xfId="0" applyNumberFormat="1" applyFont="1" applyFill="1" applyBorder="1" applyAlignment="1">
      <alignment horizontal="center" vertical="center" wrapText="1"/>
    </xf>
    <xf numFmtId="0" fontId="0" fillId="38" borderId="70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16" fillId="36" borderId="1" xfId="0" applyFont="1" applyFill="1" applyBorder="1" applyAlignment="1">
      <alignment horizontal="left" vertical="top"/>
    </xf>
    <xf numFmtId="0" fontId="0" fillId="37" borderId="1" xfId="0" applyFill="1" applyBorder="1"/>
    <xf numFmtId="0" fontId="16" fillId="36" borderId="1" xfId="0" applyFont="1" applyFill="1" applyBorder="1" applyAlignment="1">
      <alignment horizontal="center" vertical="center"/>
    </xf>
    <xf numFmtId="0" fontId="16" fillId="36" borderId="1" xfId="0" applyFont="1" applyFill="1" applyBorder="1" applyAlignment="1">
      <alignment horizontal="center" vertical="center" wrapText="1"/>
    </xf>
    <xf numFmtId="0" fontId="1" fillId="37" borderId="1" xfId="0" applyFont="1" applyFill="1" applyBorder="1" applyAlignment="1">
      <alignment horizontal="center" vertical="center"/>
    </xf>
    <xf numFmtId="0" fontId="1" fillId="37" borderId="78" xfId="0" applyFont="1" applyFill="1" applyBorder="1" applyAlignment="1">
      <alignment horizontal="center" vertical="center"/>
    </xf>
    <xf numFmtId="0" fontId="1" fillId="37" borderId="21" xfId="0" applyFont="1" applyFill="1" applyBorder="1" applyAlignment="1">
      <alignment horizontal="center" vertical="center"/>
    </xf>
    <xf numFmtId="0" fontId="16" fillId="36" borderId="2" xfId="0" applyFont="1" applyFill="1" applyBorder="1" applyAlignment="1">
      <alignment horizontal="center" vertical="center"/>
    </xf>
    <xf numFmtId="9" fontId="1" fillId="37" borderId="1" xfId="1" applyFont="1" applyFill="1" applyBorder="1" applyAlignment="1">
      <alignment horizontal="center" vertical="center"/>
    </xf>
    <xf numFmtId="9" fontId="1" fillId="37" borderId="78" xfId="1" applyFont="1" applyFill="1" applyBorder="1" applyAlignment="1">
      <alignment horizontal="center" vertical="center"/>
    </xf>
    <xf numFmtId="9" fontId="1" fillId="37" borderId="2" xfId="1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vertical="center"/>
    </xf>
    <xf numFmtId="0" fontId="1" fillId="38" borderId="78" xfId="0" applyFont="1" applyFill="1" applyBorder="1" applyAlignment="1">
      <alignment horizontal="center" vertical="center"/>
    </xf>
    <xf numFmtId="0" fontId="1" fillId="38" borderId="2" xfId="0" applyFont="1" applyFill="1" applyBorder="1" applyAlignment="1">
      <alignment horizontal="center" vertical="center"/>
    </xf>
    <xf numFmtId="0" fontId="1" fillId="38" borderId="21" xfId="0" applyFont="1" applyFill="1" applyBorder="1" applyAlignment="1">
      <alignment horizontal="center" vertical="center"/>
    </xf>
    <xf numFmtId="0" fontId="1" fillId="39" borderId="1" xfId="0" applyFont="1" applyFill="1" applyBorder="1" applyAlignment="1">
      <alignment horizontal="center" vertical="center"/>
    </xf>
    <xf numFmtId="0" fontId="1" fillId="39" borderId="78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0" fontId="0" fillId="38" borderId="84" xfId="0" applyNumberFormat="1" applyFill="1" applyBorder="1" applyAlignment="1">
      <alignment horizontal="center" vertical="center" wrapText="1"/>
    </xf>
    <xf numFmtId="0" fontId="0" fillId="37" borderId="57" xfId="0" applyFill="1" applyBorder="1" applyAlignment="1">
      <alignment horizontal="center" vertical="center" wrapText="1"/>
    </xf>
    <xf numFmtId="165" fontId="0" fillId="0" borderId="78" xfId="1" applyNumberFormat="1" applyFont="1" applyBorder="1" applyAlignment="1">
      <alignment horizontal="center" vertical="center"/>
    </xf>
    <xf numFmtId="165" fontId="0" fillId="0" borderId="72" xfId="1" applyNumberFormat="1" applyFont="1" applyBorder="1" applyAlignment="1">
      <alignment horizontal="center" vertical="center"/>
    </xf>
    <xf numFmtId="0" fontId="1" fillId="33" borderId="57" xfId="0" applyFont="1" applyFill="1" applyBorder="1" applyAlignment="1">
      <alignment horizontal="center" wrapText="1"/>
    </xf>
    <xf numFmtId="165" fontId="0" fillId="0" borderId="1" xfId="1" applyNumberFormat="1" applyFont="1" applyBorder="1" applyAlignment="1">
      <alignment horizontal="center" vertical="center"/>
    </xf>
    <xf numFmtId="0" fontId="19" fillId="0" borderId="59" xfId="43" applyFont="1" applyBorder="1"/>
    <xf numFmtId="0" fontId="19" fillId="0" borderId="86" xfId="43" applyFont="1" applyBorder="1"/>
    <xf numFmtId="166" fontId="29" fillId="0" borderId="0" xfId="0" applyNumberFormat="1" applyFont="1" applyFill="1" applyAlignment="1">
      <alignment horizontal="right" vertical="center"/>
    </xf>
    <xf numFmtId="9" fontId="0" fillId="34" borderId="0" xfId="1" applyNumberFormat="1" applyFont="1" applyFill="1" applyBorder="1" applyAlignment="1">
      <alignment vertical="center"/>
    </xf>
    <xf numFmtId="0" fontId="35" fillId="37" borderId="19" xfId="0" applyNumberFormat="1" applyFont="1" applyFill="1" applyBorder="1" applyAlignment="1">
      <alignment horizontal="center" vertical="center" wrapText="1"/>
    </xf>
    <xf numFmtId="0" fontId="36" fillId="0" borderId="0" xfId="0" applyNumberFormat="1" applyFont="1" applyFill="1" applyAlignment="1">
      <alignment vertical="center"/>
    </xf>
    <xf numFmtId="9" fontId="36" fillId="0" borderId="0" xfId="1" applyNumberFormat="1" applyFont="1" applyFill="1" applyAlignment="1">
      <alignment vertical="center"/>
    </xf>
    <xf numFmtId="166" fontId="36" fillId="0" borderId="0" xfId="0" applyNumberFormat="1" applyFont="1" applyFill="1" applyAlignment="1">
      <alignment vertical="center"/>
    </xf>
    <xf numFmtId="0" fontId="1" fillId="0" borderId="23" xfId="0" applyFont="1" applyFill="1" applyBorder="1" applyAlignment="1">
      <alignment horizontal="left" vertical="center" wrapText="1"/>
    </xf>
    <xf numFmtId="165" fontId="0" fillId="33" borderId="19" xfId="1" applyNumberFormat="1" applyFont="1" applyFill="1" applyBorder="1" applyAlignment="1">
      <alignment horizontal="center" vertical="center"/>
    </xf>
    <xf numFmtId="165" fontId="0" fillId="0" borderId="78" xfId="1" applyNumberFormat="1" applyFont="1" applyFill="1" applyBorder="1" applyAlignment="1">
      <alignment horizontal="center" vertical="center"/>
    </xf>
    <xf numFmtId="0" fontId="0" fillId="37" borderId="28" xfId="0" applyNumberFormat="1" applyFont="1" applyFill="1" applyBorder="1" applyAlignment="1">
      <alignment horizontal="center" vertical="center" wrapText="1"/>
    </xf>
    <xf numFmtId="0" fontId="1" fillId="39" borderId="1" xfId="0" applyNumberFormat="1" applyFont="1" applyFill="1" applyBorder="1" applyAlignment="1">
      <alignment horizontal="center" vertical="center" wrapText="1"/>
    </xf>
    <xf numFmtId="0" fontId="1" fillId="39" borderId="78" xfId="0" applyNumberFormat="1" applyFont="1" applyFill="1" applyBorder="1" applyAlignment="1">
      <alignment horizontal="center" vertical="center" wrapText="1"/>
    </xf>
    <xf numFmtId="0" fontId="1" fillId="39" borderId="2" xfId="0" applyNumberFormat="1" applyFont="1" applyFill="1" applyBorder="1" applyAlignment="1">
      <alignment horizontal="center" vertical="center" wrapText="1"/>
    </xf>
    <xf numFmtId="0" fontId="0" fillId="39" borderId="2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center" wrapText="1"/>
    </xf>
    <xf numFmtId="0" fontId="0" fillId="39" borderId="78" xfId="0" applyFont="1" applyFill="1" applyBorder="1" applyAlignment="1">
      <alignment horizontal="center" vertical="center" wrapText="1"/>
    </xf>
    <xf numFmtId="0" fontId="0" fillId="39" borderId="2" xfId="0" applyFont="1" applyFill="1" applyBorder="1" applyAlignment="1">
      <alignment horizontal="center" vertical="center" wrapText="1"/>
    </xf>
    <xf numFmtId="0" fontId="0" fillId="39" borderId="3" xfId="0" applyFont="1" applyFill="1" applyBorder="1" applyAlignment="1">
      <alignment horizontal="center" vertical="center" wrapText="1"/>
    </xf>
    <xf numFmtId="0" fontId="0" fillId="37" borderId="40" xfId="0" applyNumberFormat="1" applyFont="1" applyFill="1" applyBorder="1" applyAlignment="1">
      <alignment vertical="center"/>
    </xf>
    <xf numFmtId="0" fontId="0" fillId="37" borderId="46" xfId="0" applyNumberFormat="1" applyFont="1" applyFill="1" applyBorder="1" applyAlignment="1">
      <alignment vertical="center"/>
    </xf>
    <xf numFmtId="0" fontId="16" fillId="35" borderId="49" xfId="0" applyFont="1" applyFill="1" applyBorder="1" applyAlignment="1">
      <alignment vertical="center"/>
    </xf>
    <xf numFmtId="0" fontId="16" fillId="41" borderId="46" xfId="0" applyFont="1" applyFill="1" applyBorder="1" applyAlignment="1">
      <alignment vertical="center"/>
    </xf>
    <xf numFmtId="165" fontId="0" fillId="0" borderId="85" xfId="1" applyNumberFormat="1" applyFont="1" applyBorder="1" applyAlignment="1">
      <alignment horizontal="center" vertical="center"/>
    </xf>
    <xf numFmtId="0" fontId="16" fillId="35" borderId="43" xfId="0" applyFont="1" applyFill="1" applyBorder="1" applyAlignment="1">
      <alignment vertical="center"/>
    </xf>
    <xf numFmtId="0" fontId="3" fillId="38" borderId="8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8" borderId="68" xfId="0" applyNumberFormat="1" applyFill="1" applyBorder="1" applyAlignment="1">
      <alignment horizontal="center" vertical="center" wrapText="1"/>
    </xf>
    <xf numFmtId="0" fontId="0" fillId="38" borderId="79" xfId="0" applyFill="1" applyBorder="1" applyAlignment="1">
      <alignment horizontal="center" wrapText="1"/>
    </xf>
    <xf numFmtId="0" fontId="0" fillId="38" borderId="80" xfId="0" applyNumberFormat="1" applyFill="1" applyBorder="1" applyAlignment="1">
      <alignment horizontal="center" vertical="center" wrapText="1"/>
    </xf>
    <xf numFmtId="0" fontId="0" fillId="38" borderId="82" xfId="0" applyFill="1" applyBorder="1" applyAlignment="1">
      <alignment horizontal="center" wrapText="1"/>
    </xf>
    <xf numFmtId="0" fontId="0" fillId="0" borderId="21" xfId="0" applyBorder="1" applyAlignment="1">
      <alignment horizontal="center" vertical="center"/>
    </xf>
    <xf numFmtId="0" fontId="0" fillId="38" borderId="89" xfId="0" applyFill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right"/>
    </xf>
    <xf numFmtId="0" fontId="0" fillId="37" borderId="18" xfId="0" applyFill="1" applyBorder="1" applyAlignment="1">
      <alignment horizontal="center" vertical="center" wrapText="1"/>
    </xf>
    <xf numFmtId="0" fontId="0" fillId="38" borderId="38" xfId="0" applyFill="1" applyBorder="1" applyAlignment="1">
      <alignment horizontal="center" vertical="center" wrapText="1"/>
    </xf>
    <xf numFmtId="0" fontId="19" fillId="0" borderId="0" xfId="43"/>
    <xf numFmtId="0" fontId="0" fillId="38" borderId="95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37" borderId="0" xfId="0" applyFill="1" applyAlignment="1">
      <alignment horizontal="center" vertical="center"/>
    </xf>
    <xf numFmtId="166" fontId="0" fillId="37" borderId="0" xfId="0" applyNumberFormat="1" applyFill="1" applyAlignment="1">
      <alignment horizontal="center" vertical="center"/>
    </xf>
    <xf numFmtId="0" fontId="0" fillId="38" borderId="35" xfId="0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 wrapText="1"/>
    </xf>
    <xf numFmtId="0" fontId="0" fillId="38" borderId="39" xfId="0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23" xfId="0" applyFont="1" applyBorder="1" applyAlignment="1">
      <alignment vertical="center" wrapText="1"/>
    </xf>
    <xf numFmtId="0" fontId="0" fillId="38" borderId="36" xfId="0" applyFill="1" applyBorder="1" applyAlignment="1">
      <alignment horizontal="center" vertical="center" wrapText="1"/>
    </xf>
    <xf numFmtId="0" fontId="1" fillId="38" borderId="3" xfId="0" applyFont="1" applyFill="1" applyBorder="1" applyAlignment="1">
      <alignment horizontal="center" vertical="center" wrapText="1"/>
    </xf>
    <xf numFmtId="0" fontId="0" fillId="38" borderId="45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 wrapText="1"/>
    </xf>
    <xf numFmtId="0" fontId="32" fillId="38" borderId="39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38" borderId="75" xfId="0" applyFill="1" applyBorder="1" applyAlignment="1">
      <alignment horizontal="center" vertical="center" wrapText="1"/>
    </xf>
    <xf numFmtId="0" fontId="0" fillId="38" borderId="61" xfId="0" applyFill="1" applyBorder="1" applyAlignment="1">
      <alignment horizontal="center" vertical="center" wrapText="1"/>
    </xf>
    <xf numFmtId="0" fontId="1" fillId="38" borderId="59" xfId="0" applyFont="1" applyFill="1" applyBorder="1" applyAlignment="1">
      <alignment horizontal="center" vertical="center" wrapText="1"/>
    </xf>
    <xf numFmtId="0" fontId="19" fillId="0" borderId="57" xfId="43" applyBorder="1"/>
    <xf numFmtId="0" fontId="0" fillId="38" borderId="87" xfId="0" applyFill="1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0" fillId="38" borderId="76" xfId="0" applyFill="1" applyBorder="1" applyAlignment="1">
      <alignment horizontal="center" vertical="center" wrapText="1"/>
    </xf>
    <xf numFmtId="0" fontId="0" fillId="38" borderId="91" xfId="0" applyFill="1" applyBorder="1" applyAlignment="1">
      <alignment horizontal="center" vertical="center" wrapText="1"/>
    </xf>
    <xf numFmtId="0" fontId="0" fillId="38" borderId="62" xfId="0" applyFill="1" applyBorder="1" applyAlignment="1">
      <alignment horizontal="center" vertical="center" wrapText="1"/>
    </xf>
    <xf numFmtId="0" fontId="19" fillId="37" borderId="57" xfId="43" applyFill="1" applyBorder="1"/>
    <xf numFmtId="0" fontId="1" fillId="38" borderId="2" xfId="0" applyFont="1" applyFill="1" applyBorder="1" applyAlignment="1">
      <alignment horizontal="center" vertical="center" wrapText="1"/>
    </xf>
    <xf numFmtId="0" fontId="0" fillId="40" borderId="0" xfId="0" applyFill="1" applyAlignment="1">
      <alignment horizontal="center" vertical="center" wrapText="1"/>
    </xf>
    <xf numFmtId="0" fontId="32" fillId="38" borderId="32" xfId="0" applyFont="1" applyFill="1" applyBorder="1" applyAlignment="1">
      <alignment horizontal="center" vertical="center" wrapText="1"/>
    </xf>
    <xf numFmtId="0" fontId="0" fillId="38" borderId="84" xfId="0" applyFill="1" applyBorder="1" applyAlignment="1">
      <alignment horizontal="center" vertical="center" wrapText="1"/>
    </xf>
    <xf numFmtId="0" fontId="1" fillId="37" borderId="5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166" fontId="1" fillId="0" borderId="28" xfId="0" applyNumberFormat="1" applyFont="1" applyBorder="1" applyAlignment="1">
      <alignment horizontal="center" vertical="center"/>
    </xf>
    <xf numFmtId="0" fontId="0" fillId="37" borderId="5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 wrapText="1"/>
    </xf>
    <xf numFmtId="0" fontId="32" fillId="38" borderId="26" xfId="0" applyFont="1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center" wrapText="1"/>
    </xf>
    <xf numFmtId="0" fontId="1" fillId="39" borderId="1" xfId="0" applyFont="1" applyFill="1" applyBorder="1" applyAlignment="1">
      <alignment horizontal="center" vertical="center" wrapText="1"/>
    </xf>
    <xf numFmtId="0" fontId="32" fillId="38" borderId="27" xfId="0" applyFont="1" applyFill="1" applyBorder="1" applyAlignment="1">
      <alignment horizontal="center" vertical="center" wrapText="1"/>
    </xf>
    <xf numFmtId="0" fontId="0" fillId="38" borderId="81" xfId="0" applyFill="1" applyBorder="1" applyAlignment="1">
      <alignment horizontal="center" vertical="center" wrapText="1"/>
    </xf>
    <xf numFmtId="0" fontId="0" fillId="38" borderId="78" xfId="0" applyFill="1" applyBorder="1" applyAlignment="1">
      <alignment horizontal="center" vertical="center" wrapText="1"/>
    </xf>
    <xf numFmtId="0" fontId="0" fillId="39" borderId="78" xfId="0" applyFill="1" applyBorder="1" applyAlignment="1">
      <alignment horizontal="center" vertical="center" wrapText="1"/>
    </xf>
    <xf numFmtId="0" fontId="1" fillId="39" borderId="78" xfId="0" applyFont="1" applyFill="1" applyBorder="1" applyAlignment="1">
      <alignment horizontal="center" vertical="center" wrapText="1"/>
    </xf>
    <xf numFmtId="0" fontId="19" fillId="0" borderId="86" xfId="43" applyBorder="1"/>
    <xf numFmtId="0" fontId="32" fillId="38" borderId="84" xfId="0" applyFont="1" applyFill="1" applyBorder="1" applyAlignment="1">
      <alignment horizontal="center" vertical="center" wrapText="1"/>
    </xf>
    <xf numFmtId="0" fontId="0" fillId="38" borderId="77" xfId="0" applyFill="1" applyBorder="1" applyAlignment="1">
      <alignment horizontal="center" vertical="center" wrapText="1"/>
    </xf>
    <xf numFmtId="0" fontId="0" fillId="39" borderId="2" xfId="0" applyFill="1" applyBorder="1" applyAlignment="1">
      <alignment horizontal="center" vertical="center" wrapText="1"/>
    </xf>
    <xf numFmtId="0" fontId="1" fillId="39" borderId="2" xfId="0" applyFont="1" applyFill="1" applyBorder="1" applyAlignment="1">
      <alignment horizontal="center" vertical="center" wrapText="1"/>
    </xf>
    <xf numFmtId="0" fontId="32" fillId="38" borderId="34" xfId="0" applyFont="1" applyFill="1" applyBorder="1" applyAlignment="1">
      <alignment horizontal="center" vertical="center" wrapText="1"/>
    </xf>
    <xf numFmtId="0" fontId="0" fillId="38" borderId="70" xfId="0" applyFill="1" applyBorder="1" applyAlignment="1">
      <alignment horizontal="center" vertical="center" wrapText="1"/>
    </xf>
    <xf numFmtId="0" fontId="0" fillId="39" borderId="3" xfId="0" applyFill="1" applyBorder="1" applyAlignment="1">
      <alignment horizontal="center" vertical="center" wrapText="1"/>
    </xf>
    <xf numFmtId="0" fontId="1" fillId="39" borderId="3" xfId="0" applyFont="1" applyFill="1" applyBorder="1" applyAlignment="1">
      <alignment horizontal="center" vertical="center" wrapText="1"/>
    </xf>
    <xf numFmtId="0" fontId="1" fillId="39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3" xfId="0" applyBorder="1"/>
    <xf numFmtId="0" fontId="0" fillId="38" borderId="69" xfId="0" applyFill="1" applyBorder="1" applyAlignment="1">
      <alignment horizontal="center" vertical="center" wrapText="1"/>
    </xf>
    <xf numFmtId="0" fontId="0" fillId="0" borderId="23" xfId="0" applyBorder="1" applyAlignment="1">
      <alignment horizontal="left" vertical="center"/>
    </xf>
    <xf numFmtId="0" fontId="0" fillId="37" borderId="30" xfId="0" applyFill="1" applyBorder="1" applyAlignment="1">
      <alignment horizontal="center" vertical="center" wrapText="1"/>
    </xf>
    <xf numFmtId="0" fontId="1" fillId="37" borderId="28" xfId="0" applyFont="1" applyFill="1" applyBorder="1" applyAlignment="1">
      <alignment horizontal="center" vertical="center" wrapText="1"/>
    </xf>
    <xf numFmtId="0" fontId="0" fillId="38" borderId="37" xfId="0" applyFill="1" applyBorder="1" applyAlignment="1">
      <alignment horizontal="center" vertical="center" wrapText="1"/>
    </xf>
    <xf numFmtId="0" fontId="0" fillId="0" borderId="6" xfId="0" applyBorder="1"/>
    <xf numFmtId="0" fontId="0" fillId="0" borderId="23" xfId="0" applyFont="1" applyBorder="1" applyAlignment="1">
      <alignment vertical="center" wrapText="1"/>
    </xf>
    <xf numFmtId="165" fontId="0" fillId="0" borderId="85" xfId="1" applyNumberFormat="1" applyFont="1" applyFill="1" applyBorder="1" applyAlignment="1">
      <alignment horizontal="center" vertical="center"/>
    </xf>
    <xf numFmtId="0" fontId="29" fillId="38" borderId="1" xfId="0" applyFont="1" applyFill="1" applyBorder="1" applyAlignment="1">
      <alignment horizontal="center" wrapText="1"/>
    </xf>
    <xf numFmtId="0" fontId="29" fillId="38" borderId="2" xfId="0" applyFont="1" applyFill="1" applyBorder="1" applyAlignment="1">
      <alignment horizontal="center" wrapText="1"/>
    </xf>
    <xf numFmtId="0" fontId="1" fillId="33" borderId="24" xfId="0" applyFont="1" applyFill="1" applyBorder="1" applyAlignment="1">
      <alignment horizontal="center" vertical="center"/>
    </xf>
    <xf numFmtId="0" fontId="1" fillId="33" borderId="24" xfId="0" applyNumberFormat="1" applyFont="1" applyFill="1" applyBorder="1" applyAlignment="1">
      <alignment horizontal="center" vertical="center"/>
    </xf>
    <xf numFmtId="10" fontId="1" fillId="33" borderId="24" xfId="1" applyNumberFormat="1" applyFont="1" applyFill="1" applyBorder="1" applyAlignment="1">
      <alignment horizontal="center" vertical="center"/>
    </xf>
    <xf numFmtId="10" fontId="1" fillId="33" borderId="25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3" xfId="0" applyFont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1" fillId="37" borderId="16" xfId="0" applyFont="1" applyFill="1" applyBorder="1" applyAlignment="1">
      <alignment horizontal="center" vertical="center"/>
    </xf>
    <xf numFmtId="0" fontId="1" fillId="37" borderId="17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0" fillId="0" borderId="17" xfId="0" applyFill="1" applyBorder="1" applyAlignment="1">
      <alignment vertical="center" wrapText="1"/>
    </xf>
    <xf numFmtId="14" fontId="0" fillId="33" borderId="42" xfId="0" applyNumberFormat="1" applyFill="1" applyBorder="1" applyAlignment="1">
      <alignment vertical="center"/>
    </xf>
    <xf numFmtId="14" fontId="0" fillId="33" borderId="48" xfId="0" applyNumberFormat="1" applyFill="1" applyBorder="1" applyAlignment="1">
      <alignment vertical="center"/>
    </xf>
    <xf numFmtId="14" fontId="0" fillId="33" borderId="40" xfId="0" applyNumberFormat="1" applyFill="1" applyBorder="1" applyAlignment="1">
      <alignment vertical="center"/>
    </xf>
    <xf numFmtId="0" fontId="19" fillId="0" borderId="88" xfId="43" applyFont="1" applyBorder="1" applyAlignment="1">
      <alignment horizontal="center" vertical="center"/>
    </xf>
    <xf numFmtId="0" fontId="1" fillId="37" borderId="60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165" fontId="0" fillId="0" borderId="6" xfId="1" applyNumberFormat="1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9" fontId="1" fillId="0" borderId="0" xfId="1" applyNumberFormat="1" applyFont="1" applyFill="1" applyAlignment="1">
      <alignment vertical="center"/>
    </xf>
    <xf numFmtId="166" fontId="1" fillId="0" borderId="0" xfId="0" applyNumberFormat="1" applyFont="1" applyFill="1" applyAlignment="1">
      <alignment vertical="center"/>
    </xf>
    <xf numFmtId="0" fontId="1" fillId="0" borderId="5" xfId="0" applyFont="1" applyBorder="1" applyAlignment="1">
      <alignment horizontal="center" vertical="center"/>
    </xf>
    <xf numFmtId="10" fontId="1" fillId="0" borderId="5" xfId="1" applyNumberFormat="1" applyFont="1" applyFill="1" applyBorder="1" applyAlignment="1">
      <alignment horizontal="center" vertical="center"/>
    </xf>
    <xf numFmtId="0" fontId="1" fillId="37" borderId="5" xfId="0" applyFont="1" applyFill="1" applyBorder="1" applyAlignment="1">
      <alignment horizontal="center" vertical="center"/>
    </xf>
    <xf numFmtId="0" fontId="1" fillId="37" borderId="5" xfId="0" applyFont="1" applyFill="1" applyBorder="1" applyAlignment="1">
      <alignment horizontal="center"/>
    </xf>
    <xf numFmtId="10" fontId="1" fillId="37" borderId="5" xfId="1" applyNumberFormat="1" applyFont="1" applyFill="1" applyBorder="1" applyAlignment="1">
      <alignment horizontal="center"/>
    </xf>
    <xf numFmtId="0" fontId="1" fillId="33" borderId="5" xfId="0" applyFont="1" applyFill="1" applyBorder="1" applyAlignment="1">
      <alignment horizontal="center" vertical="center"/>
    </xf>
    <xf numFmtId="0" fontId="1" fillId="37" borderId="5" xfId="0" applyNumberFormat="1" applyFont="1" applyFill="1" applyBorder="1" applyAlignment="1">
      <alignment horizontal="center"/>
    </xf>
    <xf numFmtId="0" fontId="1" fillId="37" borderId="5" xfId="0" applyNumberFormat="1" applyFont="1" applyFill="1" applyBorder="1" applyAlignment="1">
      <alignment horizontal="center" vertical="center"/>
    </xf>
    <xf numFmtId="10" fontId="1" fillId="37" borderId="5" xfId="1" applyNumberFormat="1" applyFont="1" applyFill="1" applyBorder="1" applyAlignment="1">
      <alignment horizontal="center" vertical="center"/>
    </xf>
    <xf numFmtId="0" fontId="1" fillId="38" borderId="85" xfId="0" applyFont="1" applyFill="1" applyBorder="1" applyAlignment="1">
      <alignment horizontal="center" wrapText="1"/>
    </xf>
    <xf numFmtId="0" fontId="27" fillId="0" borderId="23" xfId="0" applyFont="1" applyFill="1" applyBorder="1" applyAlignment="1">
      <alignment horizontal="left" vertical="center" wrapText="1"/>
    </xf>
    <xf numFmtId="0" fontId="32" fillId="37" borderId="31" xfId="0" applyFont="1" applyFill="1" applyBorder="1" applyAlignment="1">
      <alignment horizontal="center" vertical="center" wrapText="1"/>
    </xf>
    <xf numFmtId="0" fontId="1" fillId="33" borderId="5" xfId="0" applyNumberFormat="1" applyFont="1" applyFill="1" applyBorder="1" applyAlignment="1">
      <alignment horizontal="center" vertical="center"/>
    </xf>
    <xf numFmtId="10" fontId="1" fillId="33" borderId="5" xfId="1" applyNumberFormat="1" applyFont="1" applyFill="1" applyBorder="1" applyAlignment="1">
      <alignment horizontal="center" vertical="center"/>
    </xf>
    <xf numFmtId="0" fontId="27" fillId="0" borderId="17" xfId="0" applyFont="1" applyBorder="1" applyAlignment="1">
      <alignment vertical="center" wrapText="1"/>
    </xf>
    <xf numFmtId="0" fontId="27" fillId="0" borderId="17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37" borderId="22" xfId="0" applyFill="1" applyBorder="1" applyAlignment="1">
      <alignment horizontal="center" vertical="center"/>
    </xf>
    <xf numFmtId="166" fontId="29" fillId="0" borderId="0" xfId="0" applyNumberFormat="1" applyFont="1" applyFill="1" applyAlignment="1">
      <alignment horizontal="center" vertical="center"/>
    </xf>
    <xf numFmtId="0" fontId="1" fillId="33" borderId="6" xfId="0" applyNumberFormat="1" applyFont="1" applyFill="1" applyBorder="1" applyAlignment="1">
      <alignment horizontal="center" vertical="top" wrapText="1"/>
    </xf>
    <xf numFmtId="0" fontId="0" fillId="0" borderId="73" xfId="0" applyBorder="1" applyAlignment="1">
      <alignment horizontal="center" vertical="center" wrapText="1"/>
    </xf>
    <xf numFmtId="165" fontId="0" fillId="0" borderId="5" xfId="1" applyNumberFormat="1" applyFont="1" applyBorder="1" applyAlignment="1">
      <alignment horizontal="center" vertical="center"/>
    </xf>
    <xf numFmtId="0" fontId="29" fillId="0" borderId="0" xfId="0" applyNumberFormat="1" applyFont="1" applyFill="1" applyAlignment="1">
      <alignment horizontal="center" vertical="center"/>
    </xf>
    <xf numFmtId="0" fontId="36" fillId="0" borderId="0" xfId="0" applyNumberFormat="1" applyFont="1" applyFill="1" applyAlignment="1">
      <alignment horizontal="center" vertical="center"/>
    </xf>
    <xf numFmtId="0" fontId="32" fillId="38" borderId="1" xfId="0" applyFont="1" applyFill="1" applyBorder="1" applyAlignment="1">
      <alignment horizontal="center" vertical="center" wrapText="1"/>
    </xf>
    <xf numFmtId="0" fontId="32" fillId="38" borderId="32" xfId="0" applyFont="1" applyFill="1" applyBorder="1" applyAlignment="1">
      <alignment horizontal="center" vertical="top"/>
    </xf>
    <xf numFmtId="0" fontId="1" fillId="37" borderId="53" xfId="0" applyFont="1" applyFill="1" applyBorder="1" applyAlignment="1">
      <alignment horizontal="center" vertical="center"/>
    </xf>
    <xf numFmtId="165" fontId="0" fillId="0" borderId="5" xfId="1" applyNumberFormat="1" applyFont="1" applyFill="1" applyBorder="1" applyAlignment="1">
      <alignment horizontal="center" vertical="center"/>
    </xf>
    <xf numFmtId="0" fontId="0" fillId="38" borderId="39" xfId="0" applyFont="1" applyFill="1" applyBorder="1" applyAlignment="1">
      <alignment horizontal="center" vertical="center" wrapText="1"/>
    </xf>
    <xf numFmtId="0" fontId="0" fillId="38" borderId="32" xfId="0" applyFont="1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top"/>
    </xf>
    <xf numFmtId="0" fontId="0" fillId="38" borderId="1" xfId="0" applyFill="1" applyBorder="1" applyAlignment="1">
      <alignment horizontal="center" vertical="top" wrapText="1"/>
    </xf>
    <xf numFmtId="0" fontId="0" fillId="38" borderId="82" xfId="0" applyFill="1" applyBorder="1" applyAlignment="1">
      <alignment horizontal="center" vertical="center" wrapText="1"/>
    </xf>
    <xf numFmtId="0" fontId="0" fillId="38" borderId="89" xfId="0" applyFill="1" applyBorder="1" applyAlignment="1">
      <alignment horizontal="center" vertical="center" wrapText="1"/>
    </xf>
    <xf numFmtId="0" fontId="3" fillId="38" borderId="97" xfId="0" applyNumberFormat="1" applyFont="1" applyFill="1" applyBorder="1" applyAlignment="1">
      <alignment horizontal="center" vertical="center" wrapText="1"/>
    </xf>
    <xf numFmtId="0" fontId="3" fillId="38" borderId="36" xfId="0" applyNumberFormat="1" applyFont="1" applyFill="1" applyBorder="1" applyAlignment="1">
      <alignment horizontal="center" vertical="center" wrapText="1"/>
    </xf>
    <xf numFmtId="0" fontId="3" fillId="38" borderId="81" xfId="0" applyNumberFormat="1" applyFont="1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 wrapText="1"/>
    </xf>
    <xf numFmtId="0" fontId="0" fillId="38" borderId="37" xfId="0" applyNumberFormat="1" applyFill="1" applyBorder="1" applyAlignment="1">
      <alignment horizontal="center" vertical="center" wrapText="1"/>
    </xf>
    <xf numFmtId="0" fontId="1" fillId="38" borderId="79" xfId="0" applyNumberFormat="1" applyFont="1" applyFill="1" applyBorder="1" applyAlignment="1">
      <alignment horizontal="center" vertical="center" wrapText="1"/>
    </xf>
    <xf numFmtId="0" fontId="1" fillId="38" borderId="21" xfId="0" applyNumberFormat="1" applyFont="1" applyFill="1" applyBorder="1" applyAlignment="1">
      <alignment horizontal="center" vertical="center" wrapText="1"/>
    </xf>
    <xf numFmtId="0" fontId="0" fillId="38" borderId="74" xfId="0" applyFill="1" applyBorder="1" applyAlignment="1">
      <alignment horizontal="center" vertical="center" wrapText="1"/>
    </xf>
    <xf numFmtId="0" fontId="1" fillId="38" borderId="79" xfId="0" applyFont="1" applyFill="1" applyBorder="1" applyAlignment="1">
      <alignment horizontal="center" vertical="center" wrapText="1"/>
    </xf>
    <xf numFmtId="0" fontId="1" fillId="38" borderId="21" xfId="0" applyFont="1" applyFill="1" applyBorder="1" applyAlignment="1">
      <alignment horizontal="center" vertical="center" wrapText="1"/>
    </xf>
    <xf numFmtId="0" fontId="0" fillId="38" borderId="37" xfId="0" applyNumberFormat="1" applyFont="1" applyFill="1" applyBorder="1" applyAlignment="1">
      <alignment horizontal="center" vertical="center" wrapText="1"/>
    </xf>
    <xf numFmtId="165" fontId="0" fillId="0" borderId="21" xfId="1" applyNumberFormat="1" applyFont="1" applyFill="1" applyBorder="1" applyAlignment="1">
      <alignment horizontal="center" vertical="center"/>
    </xf>
    <xf numFmtId="0" fontId="1" fillId="39" borderId="79" xfId="0" applyFont="1" applyFill="1" applyBorder="1" applyAlignment="1">
      <alignment horizontal="center" vertical="center" wrapText="1"/>
    </xf>
    <xf numFmtId="0" fontId="1" fillId="39" borderId="21" xfId="0" applyFont="1" applyFill="1" applyBorder="1" applyAlignment="1">
      <alignment horizontal="center" vertical="center" wrapText="1"/>
    </xf>
    <xf numFmtId="0" fontId="1" fillId="38" borderId="72" xfId="0" applyNumberFormat="1" applyFont="1" applyFill="1" applyBorder="1" applyAlignment="1">
      <alignment horizontal="center" vertical="center" wrapText="1"/>
    </xf>
    <xf numFmtId="0" fontId="1" fillId="37" borderId="0" xfId="0" applyFont="1" applyFill="1" applyBorder="1" applyAlignment="1">
      <alignment horizontal="center" vertical="center"/>
    </xf>
    <xf numFmtId="0" fontId="0" fillId="38" borderId="39" xfId="0" applyFill="1" applyBorder="1" applyAlignment="1">
      <alignment horizontal="center" vertical="top" wrapText="1"/>
    </xf>
    <xf numFmtId="0" fontId="1" fillId="37" borderId="0" xfId="0" applyFont="1" applyFill="1" applyBorder="1" applyAlignment="1">
      <alignment horizontal="center" vertical="center"/>
    </xf>
    <xf numFmtId="0" fontId="29" fillId="38" borderId="78" xfId="0" applyFont="1" applyFill="1" applyBorder="1" applyAlignment="1">
      <alignment horizontal="center" wrapText="1"/>
    </xf>
    <xf numFmtId="0" fontId="0" fillId="38" borderId="95" xfId="0" applyFill="1" applyBorder="1" applyAlignment="1">
      <alignment horizontal="center" vertical="top" wrapText="1"/>
    </xf>
    <xf numFmtId="0" fontId="1" fillId="37" borderId="0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1" fillId="37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37" borderId="0" xfId="0" applyFont="1" applyFill="1" applyBorder="1" applyAlignment="1">
      <alignment horizontal="center" vertical="center"/>
    </xf>
    <xf numFmtId="0" fontId="24" fillId="35" borderId="0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50" xfId="0" applyFont="1" applyFill="1" applyBorder="1" applyAlignment="1">
      <alignment horizontal="center" vertical="center"/>
    </xf>
    <xf numFmtId="0" fontId="16" fillId="35" borderId="43" xfId="0" applyFont="1" applyFill="1" applyBorder="1" applyAlignment="1">
      <alignment horizontal="left" vertical="center"/>
    </xf>
    <xf numFmtId="0" fontId="16" fillId="35" borderId="51" xfId="0" applyFont="1" applyFill="1" applyBorder="1" applyAlignment="1">
      <alignment horizontal="left" vertical="center"/>
    </xf>
    <xf numFmtId="0" fontId="16" fillId="35" borderId="41" xfId="0" applyFont="1" applyFill="1" applyBorder="1" applyAlignment="1">
      <alignment horizontal="left" vertical="center"/>
    </xf>
    <xf numFmtId="0" fontId="1" fillId="34" borderId="0" xfId="0" applyFont="1" applyFill="1" applyBorder="1" applyAlignment="1">
      <alignment horizontal="right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48" xfId="0" applyFont="1" applyFill="1" applyBorder="1" applyAlignment="1">
      <alignment horizontal="center" vertical="center"/>
    </xf>
    <xf numFmtId="0" fontId="23" fillId="35" borderId="40" xfId="0" applyFont="1" applyFill="1" applyBorder="1" applyAlignment="1">
      <alignment horizontal="center" vertical="center"/>
    </xf>
    <xf numFmtId="0" fontId="1" fillId="34" borderId="53" xfId="0" applyFont="1" applyFill="1" applyBorder="1" applyAlignment="1">
      <alignment horizontal="right" vertical="center"/>
    </xf>
    <xf numFmtId="0" fontId="1" fillId="34" borderId="54" xfId="0" applyFont="1" applyFill="1" applyBorder="1" applyAlignment="1">
      <alignment horizontal="right" vertical="center"/>
    </xf>
    <xf numFmtId="0" fontId="1" fillId="34" borderId="55" xfId="0" applyFont="1" applyFill="1" applyBorder="1" applyAlignment="1">
      <alignment horizontal="right" vertical="center"/>
    </xf>
    <xf numFmtId="0" fontId="16" fillId="35" borderId="49" xfId="0" applyFont="1" applyFill="1" applyBorder="1" applyAlignment="1">
      <alignment vertical="center"/>
    </xf>
    <xf numFmtId="0" fontId="33" fillId="36" borderId="1" xfId="0" applyFont="1" applyFill="1" applyBorder="1" applyAlignment="1">
      <alignment horizontal="center" vertical="center" wrapText="1"/>
    </xf>
    <xf numFmtId="0" fontId="33" fillId="36" borderId="1" xfId="0" applyFont="1" applyFill="1" applyBorder="1" applyAlignment="1">
      <alignment horizontal="center" vertical="center"/>
    </xf>
    <xf numFmtId="0" fontId="33" fillId="36" borderId="78" xfId="0" applyFont="1" applyFill="1" applyBorder="1" applyAlignment="1">
      <alignment horizontal="center" vertical="center"/>
    </xf>
    <xf numFmtId="0" fontId="33" fillId="36" borderId="2" xfId="0" applyFont="1" applyFill="1" applyBorder="1" applyAlignment="1">
      <alignment horizontal="center" vertical="center" wrapText="1"/>
    </xf>
    <xf numFmtId="0" fontId="33" fillId="36" borderId="19" xfId="0" applyFont="1" applyFill="1" applyBorder="1" applyAlignment="1">
      <alignment horizontal="center" vertical="center" wrapText="1"/>
    </xf>
    <xf numFmtId="0" fontId="33" fillId="36" borderId="0" xfId="0" applyFont="1" applyFill="1" applyBorder="1" applyAlignment="1">
      <alignment horizontal="center" vertical="center"/>
    </xf>
    <xf numFmtId="0" fontId="33" fillId="36" borderId="57" xfId="0" applyFont="1" applyFill="1" applyBorder="1" applyAlignment="1">
      <alignment horizontal="center" vertical="center"/>
    </xf>
    <xf numFmtId="0" fontId="16" fillId="36" borderId="0" xfId="0" applyFont="1" applyFill="1" applyAlignment="1">
      <alignment horizontal="center"/>
    </xf>
    <xf numFmtId="0" fontId="1" fillId="37" borderId="94" xfId="0" applyFont="1" applyFill="1" applyBorder="1" applyAlignment="1">
      <alignment horizontal="center" vertical="center"/>
    </xf>
    <xf numFmtId="0" fontId="1" fillId="37" borderId="93" xfId="0" applyFont="1" applyFill="1" applyBorder="1" applyAlignment="1">
      <alignment horizontal="center" vertical="center"/>
    </xf>
    <xf numFmtId="0" fontId="1" fillId="37" borderId="75" xfId="0" applyFont="1" applyFill="1" applyBorder="1" applyAlignment="1">
      <alignment horizontal="center" vertical="center"/>
    </xf>
    <xf numFmtId="0" fontId="1" fillId="37" borderId="79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1" fillId="37" borderId="68" xfId="0" applyFont="1" applyFill="1" applyBorder="1" applyAlignment="1">
      <alignment horizontal="center" vertical="center"/>
    </xf>
    <xf numFmtId="0" fontId="1" fillId="37" borderId="74" xfId="0" applyFont="1" applyFill="1" applyBorder="1" applyAlignment="1">
      <alignment horizontal="center" vertical="center"/>
    </xf>
    <xf numFmtId="0" fontId="1" fillId="37" borderId="77" xfId="0" applyFont="1" applyFill="1" applyBorder="1" applyAlignment="1">
      <alignment horizontal="center" vertical="center"/>
    </xf>
    <xf numFmtId="0" fontId="1" fillId="37" borderId="73" xfId="0" applyFont="1" applyFill="1" applyBorder="1" applyAlignment="1">
      <alignment horizontal="center" vertic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3" xfId="44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8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>
        <bottom style="thin">
          <color theme="0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808080"/>
        <name val="Calibri"/>
        <scheme val="minor"/>
      </font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mruColors>
      <color rgb="FFDBD3E5"/>
      <color rgb="FF006478"/>
      <color rgb="FF006464"/>
      <color rgb="FFD8CFE3"/>
      <color rgb="FFD6ECF2"/>
      <color rgb="FFCB716F"/>
      <color rgb="FFBF504D"/>
      <color rgb="FFDCDCDC"/>
      <color rgb="FF007D7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layout/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33952044048591E-2"/>
          <c:y val="0.15686810380357119"/>
          <c:w val="0.94363635706743765"/>
          <c:h val="0.7497375673254294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'EB010-EB210 Graph'!$D$22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'EB010-EB210 Graph'!$A$23:$A$28</c:f>
              <c:numCache>
                <c:formatCode>General</c:formatCode>
                <c:ptCount val="6"/>
                <c:pt idx="0">
                  <c:v>1488035</c:v>
                </c:pt>
                <c:pt idx="1">
                  <c:v>1495287</c:v>
                </c:pt>
                <c:pt idx="2">
                  <c:v>1495284</c:v>
                </c:pt>
                <c:pt idx="3">
                  <c:v>1495285</c:v>
                </c:pt>
                <c:pt idx="4">
                  <c:v>1502597</c:v>
                </c:pt>
                <c:pt idx="5">
                  <c:v>1499986</c:v>
                </c:pt>
              </c:numCache>
            </c:numRef>
          </c:cat>
          <c:val>
            <c:numRef>
              <c:f>'EB010-EB210 Graph'!$D$23:$D$28</c:f>
              <c:numCache>
                <c:formatCode>0%</c:formatCode>
                <c:ptCount val="6"/>
                <c:pt idx="0">
                  <c:v>0.93026706231454004</c:v>
                </c:pt>
                <c:pt idx="1">
                  <c:v>0.74916943521594681</c:v>
                </c:pt>
                <c:pt idx="2">
                  <c:v>0.89394673123486679</c:v>
                </c:pt>
                <c:pt idx="3">
                  <c:v>0.88700564971751417</c:v>
                </c:pt>
                <c:pt idx="4">
                  <c:v>0.90305380513814837</c:v>
                </c:pt>
                <c:pt idx="5">
                  <c:v>0.70213607594936711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7-4B14-97B3-9AAA2F83F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62224"/>
        <c:axId val="237462784"/>
      </c:barChart>
      <c:catAx>
        <c:axId val="23746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462784"/>
        <c:crosses val="autoZero"/>
        <c:auto val="1"/>
        <c:lblAlgn val="ctr"/>
        <c:lblOffset val="100"/>
        <c:noMultiLvlLbl val="0"/>
      </c:catAx>
      <c:valAx>
        <c:axId val="23746278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746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4B84-4F04-9568-09B2AB287D1E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84-4F04-9568-09B2AB287D1E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5-4B84-4F04-9568-09B2AB287D1E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7-4B84-4F04-9568-09B2AB287D1E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4B84-4F04-9568-09B2AB287D1E}"/>
              </c:ext>
            </c:extLst>
          </c:dPt>
          <c:dLbls>
            <c:dLbl>
              <c:idx val="0"/>
              <c:layout>
                <c:manualLayout>
                  <c:x val="5.78260710073197E-2"/>
                  <c:y val="-0.122730356593635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84-4F04-9568-09B2AB287D1E}"/>
                </c:ext>
              </c:extLst>
            </c:dLbl>
            <c:dLbl>
              <c:idx val="1"/>
              <c:layout>
                <c:manualLayout>
                  <c:x val="-6.5327778185368501E-2"/>
                  <c:y val="-5.74421507788612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84-4F04-9568-09B2AB287D1E}"/>
                </c:ext>
              </c:extLst>
            </c:dLbl>
            <c:dLbl>
              <c:idx val="2"/>
              <c:layout>
                <c:manualLayout>
                  <c:x val="-6.6654156766915204E-2"/>
                  <c:y val="0.1897752971613626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84-4F04-9568-09B2AB287D1E}"/>
                </c:ext>
              </c:extLst>
            </c:dLbl>
            <c:dLbl>
              <c:idx val="3"/>
              <c:layout>
                <c:manualLayout>
                  <c:x val="-0.11435144164837212"/>
                  <c:y val="0.193281982161272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84-4F04-9568-09B2AB287D1E}"/>
                </c:ext>
              </c:extLst>
            </c:dLbl>
            <c:dLbl>
              <c:idx val="4"/>
              <c:layout>
                <c:manualLayout>
                  <c:x val="-0.1668645206074732"/>
                  <c:y val="5.12913176415248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84-4F04-9568-09B2AB287D1E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'EB014-EB214 Graphs'!$O$5:$O$9</c:f>
              <c:strCache>
                <c:ptCount val="5"/>
                <c:pt idx="0">
                  <c:v>0.003 Jaw Gap Fail</c:v>
                </c:pt>
                <c:pt idx="1">
                  <c:v>Stuck Blade</c:v>
                </c:pt>
                <c:pt idx="2">
                  <c:v>Damaged Harness</c:v>
                </c:pt>
                <c:pt idx="3">
                  <c:v>Fuse Switch</c:v>
                </c:pt>
                <c:pt idx="4">
                  <c:v>Jaw Short</c:v>
                </c:pt>
              </c:strCache>
            </c:strRef>
          </c:cat>
          <c:val>
            <c:numRef>
              <c:f>'EB014-EB214 Graphs'!$R$5:$R$9</c:f>
              <c:numCache>
                <c:formatCode>General</c:formatCode>
                <c:ptCount val="5"/>
                <c:pt idx="0">
                  <c:v>50</c:v>
                </c:pt>
                <c:pt idx="1">
                  <c:v>34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84-4F04-9568-09B2AB287D1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layout>
        <c:manualLayout>
          <c:xMode val="edge"/>
          <c:yMode val="edge"/>
          <c:x val="0.31019733890691598"/>
          <c:y val="2.8198211966921499E-2"/>
        </c:manualLayout>
      </c:layout>
      <c:overlay val="0"/>
    </c:title>
    <c:autoTitleDeleted val="0"/>
    <c:plotArea>
      <c:layout/>
      <c:pieChart>
        <c:varyColors val="1"/>
        <c:ser>
          <c:idx val="1"/>
          <c:order val="0"/>
          <c:tx>
            <c:v>Names</c:v>
          </c:tx>
          <c:dPt>
            <c:idx val="1"/>
            <c:bubble3D val="0"/>
            <c:spPr>
              <a:solidFill>
                <a:srgbClr val="CB716F"/>
              </a:solidFill>
            </c:spPr>
            <c:extLst>
              <c:ext xmlns:c16="http://schemas.microsoft.com/office/drawing/2014/chart" uri="{C3380CC4-5D6E-409C-BE32-E72D297353CC}">
                <c16:uniqueId val="{00000001-7CD8-40E0-9810-D1B491C63AB7}"/>
              </c:ext>
            </c:extLst>
          </c:dPt>
          <c:dLbls>
            <c:dLbl>
              <c:idx val="0"/>
              <c:layout>
                <c:manualLayout>
                  <c:x val="0.11256323886639662"/>
                  <c:y val="-0.121968869918259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D8-40E0-9810-D1B491C63AB7}"/>
                </c:ext>
              </c:extLst>
            </c:dLbl>
            <c:dLbl>
              <c:idx val="1"/>
              <c:layout>
                <c:manualLayout>
                  <c:x val="-6.3232550607287455E-2"/>
                  <c:y val="0.25200006030555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D8-40E0-9810-D1B491C63AB7}"/>
                </c:ext>
              </c:extLst>
            </c:dLbl>
            <c:dLbl>
              <c:idx val="2"/>
              <c:layout>
                <c:manualLayout>
                  <c:x val="-0.11118331983805668"/>
                  <c:y val="0.249210041584226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D8-40E0-9810-D1B491C63AB7}"/>
                </c:ext>
              </c:extLst>
            </c:dLbl>
            <c:dLbl>
              <c:idx val="3"/>
              <c:layout>
                <c:manualLayout>
                  <c:x val="-0.10914218623481782"/>
                  <c:y val="0.100562171922266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D8-40E0-9810-D1B491C63AB7}"/>
                </c:ext>
              </c:extLst>
            </c:dLbl>
            <c:dLbl>
              <c:idx val="4"/>
              <c:layout>
                <c:manualLayout>
                  <c:x val="0.16334655870445344"/>
                  <c:y val="4.01581779208950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D8-40E0-9810-D1B491C63AB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'EB030-EB230 Graphs'!$O$5:$O$9</c:f>
              <c:strCache>
                <c:ptCount val="5"/>
                <c:pt idx="0">
                  <c:v>Stuck Blade</c:v>
                </c:pt>
                <c:pt idx="1">
                  <c:v>Front Stop not Touching</c:v>
                </c:pt>
                <c:pt idx="2">
                  <c:v>Continuity Fail</c:v>
                </c:pt>
                <c:pt idx="3">
                  <c:v>Exposed Wire </c:v>
                </c:pt>
                <c:pt idx="4">
                  <c:v>0.003 Jaw Gap Fail</c:v>
                </c:pt>
              </c:strCache>
            </c:strRef>
          </c:cat>
          <c:val>
            <c:numRef>
              <c:f>'EB030-EB230 Graphs'!$R$5:$R$9</c:f>
              <c:numCache>
                <c:formatCode>General</c:formatCode>
                <c:ptCount val="5"/>
                <c:pt idx="0">
                  <c:v>323</c:v>
                </c:pt>
                <c:pt idx="1">
                  <c:v>81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D8-40E0-9810-D1B491C63AB7}"/>
            </c:ext>
          </c:extLst>
        </c:ser>
        <c:ser>
          <c:idx val="0"/>
          <c:order val="1"/>
          <c:tx>
            <c:v>Names</c:v>
          </c:tx>
          <c:explosion val="4"/>
          <c:dPt>
            <c:idx val="1"/>
            <c:bubble3D val="0"/>
            <c:spPr>
              <a:solidFill>
                <a:srgbClr val="CB716F"/>
              </a:solidFill>
            </c:spPr>
            <c:extLst>
              <c:ext xmlns:c16="http://schemas.microsoft.com/office/drawing/2014/chart" uri="{C3380CC4-5D6E-409C-BE32-E72D297353CC}">
                <c16:uniqueId val="{00000008-7CD8-40E0-9810-D1B491C63AB7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7CD8-40E0-9810-D1B491C63AB7}"/>
              </c:ext>
            </c:extLst>
          </c:dPt>
          <c:dLbls>
            <c:dLbl>
              <c:idx val="0"/>
              <c:layout>
                <c:manualLayout>
                  <c:x val="8.1977107085985709E-3"/>
                  <c:y val="0.146600419733606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D8-40E0-9810-D1B491C63AB7}"/>
                </c:ext>
              </c:extLst>
            </c:dLbl>
            <c:dLbl>
              <c:idx val="1"/>
              <c:layout>
                <c:manualLayout>
                  <c:x val="-4.098855354299244E-2"/>
                  <c:y val="-5.638921656682417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D8-40E0-9810-D1B491C63AB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D8-40E0-9810-D1B491C63AB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D8-40E0-9810-D1B491C63AB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D8-40E0-9810-D1B491C63AB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'EB030-EB230 Graphs'!$O$5:$O$9</c:f>
              <c:strCache>
                <c:ptCount val="5"/>
                <c:pt idx="0">
                  <c:v>Stuck Blade</c:v>
                </c:pt>
                <c:pt idx="1">
                  <c:v>Front Stop not Touching</c:v>
                </c:pt>
                <c:pt idx="2">
                  <c:v>Continuity Fail</c:v>
                </c:pt>
                <c:pt idx="3">
                  <c:v>Exposed Wire </c:v>
                </c:pt>
                <c:pt idx="4">
                  <c:v>0.003 Jaw Gap Fail</c:v>
                </c:pt>
              </c:strCache>
            </c:strRef>
          </c:cat>
          <c:val>
            <c:numRef>
              <c:f>'EB030-EB230 Graphs'!$R$5:$R$9</c:f>
              <c:numCache>
                <c:formatCode>General</c:formatCode>
                <c:ptCount val="5"/>
                <c:pt idx="0">
                  <c:v>323</c:v>
                </c:pt>
                <c:pt idx="1">
                  <c:v>81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CD8-40E0-9810-D1B491C63AB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Yield %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835885748205071E-2"/>
          <c:y val="0.16432414819511593"/>
          <c:w val="0.93743003147925419"/>
          <c:h val="0.74973771425384328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accent6"/>
              </a:solidFill>
            </a:ln>
          </c:spPr>
          <c:invertIfNegative val="0"/>
          <c:dLbls>
            <c:dLbl>
              <c:idx val="0"/>
              <c:layout>
                <c:manualLayout>
                  <c:x val="2.9239766081872154E-3"/>
                  <c:y val="-2.5166513512244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F2-4A63-A8C6-3905D3333078}"/>
                </c:ext>
              </c:extLst>
            </c:dLbl>
            <c:dLbl>
              <c:idx val="1"/>
              <c:layout>
                <c:manualLayout>
                  <c:x val="2.9239766081872154E-3"/>
                  <c:y val="-3.62776213830208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F2-4A63-A8C6-3905D3333078}"/>
                </c:ext>
              </c:extLst>
            </c:dLbl>
            <c:dLbl>
              <c:idx val="2"/>
              <c:layout>
                <c:manualLayout>
                  <c:x val="-5.8479532163742704E-3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F2-4A63-A8C6-3905D3333078}"/>
                </c:ext>
              </c:extLst>
            </c:dLbl>
            <c:dLbl>
              <c:idx val="3"/>
              <c:layout>
                <c:manualLayout>
                  <c:x val="0"/>
                  <c:y val="-1.03517030178761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F2-4A63-A8C6-3905D3333078}"/>
                </c:ext>
              </c:extLst>
            </c:dLbl>
            <c:dLbl>
              <c:idx val="4"/>
              <c:layout>
                <c:manualLayout>
                  <c:x val="-1.4619883040935741E-3"/>
                  <c:y val="-3.99813240066132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F2-4A63-A8C6-3905D3333078}"/>
                </c:ext>
              </c:extLst>
            </c:dLbl>
            <c:dLbl>
              <c:idx val="5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F2-4A63-A8C6-3905D3333078}"/>
                </c:ext>
              </c:extLst>
            </c:dLbl>
            <c:dLbl>
              <c:idx val="6"/>
              <c:layout>
                <c:manualLayout>
                  <c:x val="0"/>
                  <c:y val="7.5940485290030993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F2-4A63-A8C6-3905D3333078}"/>
                </c:ext>
              </c:extLst>
            </c:dLbl>
            <c:dLbl>
              <c:idx val="7"/>
              <c:layout>
                <c:manualLayout>
                  <c:x val="0"/>
                  <c:y val="-2.944297770691892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F2-4A63-A8C6-3905D3333078}"/>
                </c:ext>
              </c:extLst>
            </c:dLbl>
            <c:dLbl>
              <c:idx val="8"/>
              <c:layout>
                <c:manualLayout>
                  <c:x val="0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1F2-4A63-A8C6-3905D3333078}"/>
                </c:ext>
              </c:extLst>
            </c:dLbl>
            <c:dLbl>
              <c:idx val="9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F2-4A63-A8C6-3905D3333078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'EB030-EB230 Graphs'!$A$23:$A$27</c:f>
              <c:numCache>
                <c:formatCode>General</c:formatCode>
                <c:ptCount val="5"/>
                <c:pt idx="0">
                  <c:v>1487850</c:v>
                </c:pt>
                <c:pt idx="1">
                  <c:v>1494757</c:v>
                </c:pt>
                <c:pt idx="2">
                  <c:v>1500038</c:v>
                </c:pt>
                <c:pt idx="3">
                  <c:v>1494758</c:v>
                </c:pt>
                <c:pt idx="4">
                  <c:v>1500039</c:v>
                </c:pt>
              </c:numCache>
            </c:numRef>
          </c:cat>
          <c:val>
            <c:numRef>
              <c:f>'EB030-EB230 Graphs'!$D$23:$D$27</c:f>
              <c:numCache>
                <c:formatCode>0%</c:formatCode>
                <c:ptCount val="5"/>
                <c:pt idx="0">
                  <c:v>0.88872403560830859</c:v>
                </c:pt>
                <c:pt idx="1">
                  <c:v>0.88977955911823647</c:v>
                </c:pt>
                <c:pt idx="2">
                  <c:v>0.89182574645129709</c:v>
                </c:pt>
                <c:pt idx="3">
                  <c:v>0.90303030303030307</c:v>
                </c:pt>
                <c:pt idx="4">
                  <c:v>0.89599188229325211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F2-4A63-A8C6-3905D3333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48713808"/>
        <c:axId val="248714368"/>
      </c:barChart>
      <c:catAx>
        <c:axId val="2487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8714368"/>
        <c:crosses val="autoZero"/>
        <c:auto val="1"/>
        <c:lblAlgn val="ctr"/>
        <c:lblOffset val="100"/>
        <c:noMultiLvlLbl val="0"/>
      </c:catAx>
      <c:valAx>
        <c:axId val="24871436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48713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layout>
        <c:manualLayout>
          <c:xMode val="edge"/>
          <c:yMode val="edge"/>
          <c:x val="0.32345168181533657"/>
          <c:y val="2.22222319432335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explosion val="1"/>
            <c:extLst>
              <c:ext xmlns:c16="http://schemas.microsoft.com/office/drawing/2014/chart" uri="{C3380CC4-5D6E-409C-BE32-E72D297353CC}">
                <c16:uniqueId val="{00000000-07C9-4C0B-A114-B07B9D4CA811}"/>
              </c:ext>
            </c:extLst>
          </c:dPt>
          <c:dPt>
            <c:idx val="1"/>
            <c:bubble3D val="0"/>
            <c:spPr>
              <a:solidFill>
                <a:srgbClr val="CB716F"/>
              </a:solidFill>
            </c:spPr>
            <c:extLst>
              <c:ext xmlns:c16="http://schemas.microsoft.com/office/drawing/2014/chart" uri="{C3380CC4-5D6E-409C-BE32-E72D297353CC}">
                <c16:uniqueId val="{00000002-07C9-4C0B-A114-B07B9D4CA811}"/>
              </c:ext>
            </c:extLst>
          </c:dPt>
          <c:dPt>
            <c:idx val="2"/>
            <c:bubble3D val="0"/>
            <c:explosion val="2"/>
            <c:extLst>
              <c:ext xmlns:c16="http://schemas.microsoft.com/office/drawing/2014/chart" uri="{C3380CC4-5D6E-409C-BE32-E72D297353CC}">
                <c16:uniqueId val="{00000003-07C9-4C0B-A114-B07B9D4CA811}"/>
              </c:ext>
            </c:extLst>
          </c:dPt>
          <c:dPt>
            <c:idx val="3"/>
            <c:bubble3D val="0"/>
            <c:explosion val="1"/>
            <c:extLst>
              <c:ext xmlns:c16="http://schemas.microsoft.com/office/drawing/2014/chart" uri="{C3380CC4-5D6E-409C-BE32-E72D297353CC}">
                <c16:uniqueId val="{00000004-07C9-4C0B-A114-B07B9D4CA811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07C9-4C0B-A114-B07B9D4CA811}"/>
              </c:ext>
            </c:extLst>
          </c:dPt>
          <c:dLbls>
            <c:dLbl>
              <c:idx val="0"/>
              <c:layout>
                <c:manualLayout>
                  <c:x val="0.10076429247217336"/>
                  <c:y val="-0.176942502621461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7C9-4C0B-A114-B07B9D4CA811}"/>
                </c:ext>
              </c:extLst>
            </c:dLbl>
            <c:dLbl>
              <c:idx val="1"/>
              <c:layout>
                <c:manualLayout>
                  <c:x val="-1.693581405717021E-2"/>
                  <c:y val="9.25360037731296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7C9-4C0B-A114-B07B9D4CA811}"/>
                </c:ext>
              </c:extLst>
            </c:dLbl>
            <c:dLbl>
              <c:idx val="2"/>
              <c:layout>
                <c:manualLayout>
                  <c:x val="-0.10430421069552033"/>
                  <c:y val="0.2563481808908534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7C9-4C0B-A114-B07B9D4CA811}"/>
                </c:ext>
              </c:extLst>
            </c:dLbl>
            <c:dLbl>
              <c:idx val="3"/>
              <c:layout>
                <c:manualLayout>
                  <c:x val="-0.12927095852893511"/>
                  <c:y val="0.113779600969606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7C9-4C0B-A114-B07B9D4CA811}"/>
                </c:ext>
              </c:extLst>
            </c:dLbl>
            <c:dLbl>
              <c:idx val="4"/>
              <c:layout>
                <c:manualLayout>
                  <c:x val="0.13074632712143025"/>
                  <c:y val="9.15387568415395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7C9-4C0B-A114-B07B9D4CA811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'EB040-EB240 Graphs'!$O$5:$O$9</c:f>
              <c:strCache>
                <c:ptCount val="5"/>
                <c:pt idx="0">
                  <c:v>Stuck Blade</c:v>
                </c:pt>
                <c:pt idx="1">
                  <c:v>Rough Jaw Actuation</c:v>
                </c:pt>
                <c:pt idx="2">
                  <c:v>0.006 Jaw Gap Fail</c:v>
                </c:pt>
                <c:pt idx="3">
                  <c:v>Incorrect/Missing Weld</c:v>
                </c:pt>
                <c:pt idx="4">
                  <c:v>Continuity Fail</c:v>
                </c:pt>
              </c:strCache>
            </c:strRef>
          </c:cat>
          <c:val>
            <c:numRef>
              <c:f>'EB040-EB240 Graphs'!$R$5:$R$9</c:f>
              <c:numCache>
                <c:formatCode>General</c:formatCode>
                <c:ptCount val="5"/>
                <c:pt idx="0">
                  <c:v>81</c:v>
                </c:pt>
                <c:pt idx="1">
                  <c:v>30</c:v>
                </c:pt>
                <c:pt idx="2">
                  <c:v>15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9-4C0B-A114-B07B9D4CA811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Yield %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2441626098458455E-2"/>
          <c:y val="0.15415417101410475"/>
          <c:w val="0.93735964832063834"/>
          <c:h val="0.74808025703147341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accent6"/>
              </a:solidFill>
            </a:ln>
          </c:spPr>
          <c:invertIfNegative val="0"/>
          <c:dLbls>
            <c:dLbl>
              <c:idx val="0"/>
              <c:layout>
                <c:manualLayout>
                  <c:x val="2.9239766081872154E-3"/>
                  <c:y val="-2.5166513512244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6E4-4A82-A1F4-1D0BBD4CBDBA}"/>
                </c:ext>
              </c:extLst>
            </c:dLbl>
            <c:dLbl>
              <c:idx val="1"/>
              <c:layout>
                <c:manualLayout>
                  <c:x val="2.9239766081872154E-3"/>
                  <c:y val="-3.62776213830208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6E4-4A82-A1F4-1D0BBD4CBDBA}"/>
                </c:ext>
              </c:extLst>
            </c:dLbl>
            <c:dLbl>
              <c:idx val="2"/>
              <c:layout>
                <c:manualLayout>
                  <c:x val="-5.8479532163742704E-3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6E4-4A82-A1F4-1D0BBD4CBDBA}"/>
                </c:ext>
              </c:extLst>
            </c:dLbl>
            <c:dLbl>
              <c:idx val="3"/>
              <c:layout>
                <c:manualLayout>
                  <c:x val="0"/>
                  <c:y val="-1.03517030178761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6E4-4A82-A1F4-1D0BBD4CBDBA}"/>
                </c:ext>
              </c:extLst>
            </c:dLbl>
            <c:dLbl>
              <c:idx val="4"/>
              <c:layout>
                <c:manualLayout>
                  <c:x val="-1.4619883040935741E-3"/>
                  <c:y val="-3.99813240066132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6E4-4A82-A1F4-1D0BBD4CBDBA}"/>
                </c:ext>
              </c:extLst>
            </c:dLbl>
            <c:dLbl>
              <c:idx val="5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6E4-4A82-A1F4-1D0BBD4CBDBA}"/>
                </c:ext>
              </c:extLst>
            </c:dLbl>
            <c:dLbl>
              <c:idx val="6"/>
              <c:layout>
                <c:manualLayout>
                  <c:x val="0"/>
                  <c:y val="7.5940485290030993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E4-4A82-A1F4-1D0BBD4CBDBA}"/>
                </c:ext>
              </c:extLst>
            </c:dLbl>
            <c:dLbl>
              <c:idx val="7"/>
              <c:layout>
                <c:manualLayout>
                  <c:x val="0"/>
                  <c:y val="-2.944297770691892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E4-4A82-A1F4-1D0BBD4CBDBA}"/>
                </c:ext>
              </c:extLst>
            </c:dLbl>
            <c:dLbl>
              <c:idx val="8"/>
              <c:layout>
                <c:manualLayout>
                  <c:x val="0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E4-4A82-A1F4-1D0BBD4CBDBA}"/>
                </c:ext>
              </c:extLst>
            </c:dLbl>
            <c:dLbl>
              <c:idx val="9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E4-4A82-A1F4-1D0BBD4CBDBA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'EB040-EB240 Graphs'!$A$23:$A$28</c:f>
              <c:numCache>
                <c:formatCode>General</c:formatCode>
                <c:ptCount val="6"/>
                <c:pt idx="0">
                  <c:v>1500051</c:v>
                </c:pt>
                <c:pt idx="1">
                  <c:v>1500052</c:v>
                </c:pt>
                <c:pt idx="2">
                  <c:v>1500053</c:v>
                </c:pt>
                <c:pt idx="3">
                  <c:v>1500548</c:v>
                </c:pt>
                <c:pt idx="4">
                  <c:v>1501802</c:v>
                </c:pt>
                <c:pt idx="5">
                  <c:v>1501109</c:v>
                </c:pt>
              </c:numCache>
            </c:numRef>
          </c:cat>
          <c:val>
            <c:numRef>
              <c:f>'EB040-EB240 Graphs'!$D$23:$D$28</c:f>
              <c:numCache>
                <c:formatCode>0%</c:formatCode>
                <c:ptCount val="6"/>
                <c:pt idx="0">
                  <c:v>0.88646967340590976</c:v>
                </c:pt>
                <c:pt idx="1">
                  <c:v>0.89967637540453071</c:v>
                </c:pt>
                <c:pt idx="2">
                  <c:v>0.87096774193548387</c:v>
                </c:pt>
                <c:pt idx="3">
                  <c:v>0.89465408805031443</c:v>
                </c:pt>
                <c:pt idx="4">
                  <c:v>0.89235569422776906</c:v>
                </c:pt>
                <c:pt idx="5">
                  <c:v>0.91789819376026272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E4-4A82-A1F4-1D0BBD4CB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48718288"/>
        <c:axId val="248718848"/>
      </c:barChart>
      <c:catAx>
        <c:axId val="2487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8718848"/>
        <c:crosses val="autoZero"/>
        <c:auto val="1"/>
        <c:lblAlgn val="ctr"/>
        <c:lblOffset val="100"/>
        <c:noMultiLvlLbl val="0"/>
      </c:catAx>
      <c:valAx>
        <c:axId val="24871884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48718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'EB015-EB215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'EB015-EB215 Graphs'!$A$23:$A$28</c:f>
              <c:numCache>
                <c:formatCode>General</c:formatCode>
                <c:ptCount val="6"/>
                <c:pt idx="0">
                  <c:v>1500737</c:v>
                </c:pt>
                <c:pt idx="1">
                  <c:v>1494762</c:v>
                </c:pt>
                <c:pt idx="2">
                  <c:v>1491190</c:v>
                </c:pt>
                <c:pt idx="3">
                  <c:v>1500740</c:v>
                </c:pt>
                <c:pt idx="4">
                  <c:v>1501099</c:v>
                </c:pt>
                <c:pt idx="5">
                  <c:v>1501430</c:v>
                </c:pt>
              </c:numCache>
            </c:numRef>
          </c:cat>
          <c:val>
            <c:numRef>
              <c:f>'EB015-EB215 Graphs'!$D$23:$D$28</c:f>
              <c:numCache>
                <c:formatCode>0%</c:formatCode>
                <c:ptCount val="6"/>
                <c:pt idx="0">
                  <c:v>0.88636363636363635</c:v>
                </c:pt>
                <c:pt idx="1">
                  <c:v>0.89663461538461542</c:v>
                </c:pt>
                <c:pt idx="2">
                  <c:v>0.8828571428571429</c:v>
                </c:pt>
                <c:pt idx="3">
                  <c:v>0.93588469184890655</c:v>
                </c:pt>
                <c:pt idx="4">
                  <c:v>0.89605389797882584</c:v>
                </c:pt>
                <c:pt idx="5">
                  <c:v>0.90649224806201545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7-4528-AD28-7FF01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0D7B-4182-A250-65DCF45FEA83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D7B-4182-A250-65DCF45FEA83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0D7B-4182-A250-65DCF45FEA83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0D7B-4182-A250-65DCF45FEA83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0D7B-4182-A250-65DCF45FEA83}"/>
              </c:ext>
            </c:extLst>
          </c:dPt>
          <c:dLbls>
            <c:dLbl>
              <c:idx val="0"/>
              <c:layout>
                <c:manualLayout>
                  <c:x val="6.3201565524597478E-2"/>
                  <c:y val="2.08750203535179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D7B-4182-A250-65DCF45FEA83}"/>
                </c:ext>
              </c:extLst>
            </c:dLbl>
            <c:dLbl>
              <c:idx val="1"/>
              <c:layout>
                <c:manualLayout>
                  <c:x val="6.189225872353861E-2"/>
                  <c:y val="-9.76516563240642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D7B-4182-A250-65DCF45FEA83}"/>
                </c:ext>
              </c:extLst>
            </c:dLbl>
            <c:dLbl>
              <c:idx val="2"/>
              <c:layout>
                <c:manualLayout>
                  <c:x val="-8.6364303330267025E-2"/>
                  <c:y val="-7.46747960125196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D7B-4182-A250-65DCF45FEA83}"/>
                </c:ext>
              </c:extLst>
            </c:dLbl>
            <c:dLbl>
              <c:idx val="3"/>
              <c:layout>
                <c:manualLayout>
                  <c:x val="-4.9845507441038869E-2"/>
                  <c:y val="0.158816691693955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D7B-4182-A250-65DCF45FEA83}"/>
                </c:ext>
              </c:extLst>
            </c:dLbl>
            <c:dLbl>
              <c:idx val="4"/>
              <c:layout>
                <c:manualLayout>
                  <c:x val="-8.4440271342547418E-2"/>
                  <c:y val="0.1546871890434750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D7B-4182-A250-65DCF45FEA8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'EB015-EB215 Graphs'!$O$5:$O$9</c:f>
              <c:strCache>
                <c:ptCount val="5"/>
                <c:pt idx="0">
                  <c:v>Stuck Blade</c:v>
                </c:pt>
                <c:pt idx="1">
                  <c:v>0.003 Jaw Gap Fail</c:v>
                </c:pt>
                <c:pt idx="2">
                  <c:v>Rough Actuation of Jaw</c:v>
                </c:pt>
                <c:pt idx="3">
                  <c:v>Insulation Damage</c:v>
                </c:pt>
                <c:pt idx="4">
                  <c:v>Incorrect Insulation Orientation</c:v>
                </c:pt>
              </c:strCache>
            </c:strRef>
          </c:cat>
          <c:val>
            <c:numRef>
              <c:f>'EB015-EB215 Graphs'!$R$5:$R$9</c:f>
              <c:numCache>
                <c:formatCode>General</c:formatCode>
                <c:ptCount val="5"/>
                <c:pt idx="0">
                  <c:v>106</c:v>
                </c:pt>
                <c:pt idx="1">
                  <c:v>101</c:v>
                </c:pt>
                <c:pt idx="2">
                  <c:v>84</c:v>
                </c:pt>
                <c:pt idx="3">
                  <c:v>71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B-4182-A250-65DCF45FEA8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'EB016-EB216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'EB016-EB216 Graphs'!$A$23</c:f>
              <c:numCache>
                <c:formatCode>General</c:formatCode>
                <c:ptCount val="1"/>
              </c:numCache>
            </c:numRef>
          </c:cat>
          <c:val>
            <c:numRef>
              <c:f>'EB016-EB216 Graphs'!$D$23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0-4986-AF52-543D31C4A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6064"/>
        <c:axId val="261306624"/>
      </c:barChart>
      <c:catAx>
        <c:axId val="26130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6624"/>
        <c:crosses val="autoZero"/>
        <c:auto val="1"/>
        <c:lblAlgn val="ctr"/>
        <c:lblOffset val="100"/>
        <c:noMultiLvlLbl val="0"/>
      </c:catAx>
      <c:valAx>
        <c:axId val="26130662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E0D7-4E6C-8D98-3CD80FE4F3FB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0D7-4E6C-8D98-3CD80FE4F3FB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E0D7-4E6C-8D98-3CD80FE4F3FB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E0D7-4E6C-8D98-3CD80FE4F3FB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E0D7-4E6C-8D98-3CD80FE4F3FB}"/>
              </c:ext>
            </c:extLst>
          </c:dPt>
          <c:dLbls>
            <c:dLbl>
              <c:idx val="0"/>
              <c:layout>
                <c:manualLayout>
                  <c:x val="5.9617902513078962E-2"/>
                  <c:y val="1.500487260235008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D7-4E6C-8D98-3CD80FE4F3FB}"/>
                </c:ext>
              </c:extLst>
            </c:dLbl>
            <c:dLbl>
              <c:idx val="1"/>
              <c:layout>
                <c:manualLayout>
                  <c:x val="-9.3682876863081535E-2"/>
                  <c:y val="-3.93258600928336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D7-4E6C-8D98-3CD80FE4F3FB}"/>
                </c:ext>
              </c:extLst>
            </c:dLbl>
            <c:dLbl>
              <c:idx val="2"/>
              <c:layout>
                <c:manualLayout>
                  <c:x val="-6.8578753111014537E-2"/>
                  <c:y val="-5.10178939298831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D7-4E6C-8D98-3CD80FE4F3FB}"/>
                </c:ext>
              </c:extLst>
            </c:dLbl>
            <c:dLbl>
              <c:idx val="3"/>
              <c:layout>
                <c:manualLayout>
                  <c:x val="-5.5943378124418006E-2"/>
                  <c:y val="0.112719681818845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D7-4E6C-8D98-3CD80FE4F3FB}"/>
                </c:ext>
              </c:extLst>
            </c:dLbl>
            <c:dLbl>
              <c:idx val="4"/>
              <c:layout>
                <c:manualLayout>
                  <c:x val="-9.6393198376911057E-2"/>
                  <c:y val="5.45886289430367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D7-4E6C-8D98-3CD80FE4F3FB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'EB016-EB216 Graphs'!$O$5:$O$9</c:f>
              <c:strCache>
                <c:ptCount val="5"/>
                <c:pt idx="0">
                  <c:v>Stuck Blade</c:v>
                </c:pt>
                <c:pt idx="1">
                  <c:v>Rough Actuation of Jaw</c:v>
                </c:pt>
                <c:pt idx="2">
                  <c:v>Incorrect Insulation Orientation</c:v>
                </c:pt>
                <c:pt idx="3">
                  <c:v>0.003 Jaw Gap Fail</c:v>
                </c:pt>
                <c:pt idx="4">
                  <c:v>Jaw Short</c:v>
                </c:pt>
              </c:strCache>
            </c:strRef>
          </c:cat>
          <c:val>
            <c:numRef>
              <c:f>'EB016-EB216 Graphs'!$R$5:$R$9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7-4E6C-8D98-3CD80FE4F3F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'EB017-EB217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'EB017-EB217 Graphs'!$A$23:$A$26</c:f>
              <c:numCache>
                <c:formatCode>General</c:formatCode>
                <c:ptCount val="4"/>
                <c:pt idx="0">
                  <c:v>1494186</c:v>
                </c:pt>
                <c:pt idx="1">
                  <c:v>1486765</c:v>
                </c:pt>
                <c:pt idx="2">
                  <c:v>1496405</c:v>
                </c:pt>
                <c:pt idx="3">
                  <c:v>1500037</c:v>
                </c:pt>
              </c:numCache>
            </c:numRef>
          </c:cat>
          <c:val>
            <c:numRef>
              <c:f>'EB017-EB217 Graphs'!$D$23:$D$26</c:f>
              <c:numCache>
                <c:formatCode>0%</c:formatCode>
                <c:ptCount val="4"/>
                <c:pt idx="0">
                  <c:v>0.89564384873145042</c:v>
                </c:pt>
                <c:pt idx="1">
                  <c:v>0.90456769983686791</c:v>
                </c:pt>
                <c:pt idx="2">
                  <c:v>0.89582333173307727</c:v>
                </c:pt>
                <c:pt idx="3">
                  <c:v>0.90850202429149796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C-42FD-B52D-B5F9388C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503312"/>
        <c:axId val="278503872"/>
      </c:barChart>
      <c:catAx>
        <c:axId val="27850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503872"/>
        <c:crosses val="autoZero"/>
        <c:auto val="1"/>
        <c:lblAlgn val="ctr"/>
        <c:lblOffset val="100"/>
        <c:noMultiLvlLbl val="0"/>
      </c:catAx>
      <c:valAx>
        <c:axId val="27850387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8503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EEBA-4B9A-AA7A-DEA8AF1A8D90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EBA-4B9A-AA7A-DEA8AF1A8D90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EEBA-4B9A-AA7A-DEA8AF1A8D90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EEBA-4B9A-AA7A-DEA8AF1A8D90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EEBA-4B9A-AA7A-DEA8AF1A8D90}"/>
              </c:ext>
            </c:extLst>
          </c:dPt>
          <c:dLbls>
            <c:dLbl>
              <c:idx val="0"/>
              <c:layout>
                <c:manualLayout>
                  <c:x val="3.7351118763660859E-2"/>
                  <c:y val="2.026523217262765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EBA-4B9A-AA7A-DEA8AF1A8D90}"/>
                </c:ext>
              </c:extLst>
            </c:dLbl>
            <c:dLbl>
              <c:idx val="1"/>
              <c:layout>
                <c:manualLayout>
                  <c:x val="-4.3951489782365308E-2"/>
                  <c:y val="0.112774545385835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EBA-4B9A-AA7A-DEA8AF1A8D90}"/>
                </c:ext>
              </c:extLst>
            </c:dLbl>
            <c:dLbl>
              <c:idx val="2"/>
              <c:layout>
                <c:manualLayout>
                  <c:x val="-4.386840700943067E-2"/>
                  <c:y val="0.1893311201582555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EBA-4B9A-AA7A-DEA8AF1A8D90}"/>
                </c:ext>
              </c:extLst>
            </c:dLbl>
            <c:dLbl>
              <c:idx val="3"/>
              <c:layout>
                <c:manualLayout>
                  <c:x val="-0.10314030388894858"/>
                  <c:y val="0.2110807251733645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EBA-4B9A-AA7A-DEA8AF1A8D90}"/>
                </c:ext>
              </c:extLst>
            </c:dLbl>
            <c:dLbl>
              <c:idx val="4"/>
              <c:layout>
                <c:manualLayout>
                  <c:x val="-0.10365834114489471"/>
                  <c:y val="8.42493324864353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204865529618236"/>
                      <c:h val="0.193381622991827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EBA-4B9A-AA7A-DEA8AF1A8D90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'EB010-EB210 Graph'!$O$5:$O$9</c:f>
              <c:strCache>
                <c:ptCount val="5"/>
                <c:pt idx="0">
                  <c:v>Rough Actuation of Jaw</c:v>
                </c:pt>
                <c:pt idx="1">
                  <c:v>Stuck Blade</c:v>
                </c:pt>
                <c:pt idx="2">
                  <c:v>Insulation Damage</c:v>
                </c:pt>
                <c:pt idx="3">
                  <c:v>Incorrect Insulation Orientation</c:v>
                </c:pt>
                <c:pt idx="4">
                  <c:v>0.003 Jaw Gap Fail</c:v>
                </c:pt>
              </c:strCache>
            </c:strRef>
          </c:cat>
          <c:val>
            <c:numRef>
              <c:f>'EB010-EB210 Graph'!$R$5:$R$9</c:f>
              <c:numCache>
                <c:formatCode>General</c:formatCode>
                <c:ptCount val="5"/>
                <c:pt idx="0">
                  <c:v>620</c:v>
                </c:pt>
                <c:pt idx="1">
                  <c:v>156</c:v>
                </c:pt>
                <c:pt idx="2">
                  <c:v>88</c:v>
                </c:pt>
                <c:pt idx="3">
                  <c:v>73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BA-4B9A-AA7A-DEA8AF1A8D9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DAE0-4A4E-A63D-92144827A623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AE0-4A4E-A63D-92144827A623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DAE0-4A4E-A63D-92144827A623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DAE0-4A4E-A63D-92144827A623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DAE0-4A4E-A63D-92144827A623}"/>
              </c:ext>
            </c:extLst>
          </c:dPt>
          <c:dLbls>
            <c:dLbl>
              <c:idx val="0"/>
              <c:layout>
                <c:manualLayout>
                  <c:x val="7.079018358513034E-2"/>
                  <c:y val="-0.1586995877583239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E0-4A4E-A63D-92144827A623}"/>
                </c:ext>
              </c:extLst>
            </c:dLbl>
            <c:dLbl>
              <c:idx val="1"/>
              <c:layout>
                <c:manualLayout>
                  <c:x val="-5.1223383542239286E-2"/>
                  <c:y val="0.172161089733492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E0-4A4E-A63D-92144827A623}"/>
                </c:ext>
              </c:extLst>
            </c:dLbl>
            <c:dLbl>
              <c:idx val="2"/>
              <c:layout>
                <c:manualLayout>
                  <c:x val="-7.4039042174352254E-2"/>
                  <c:y val="0.194531477164776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E0-4A4E-A63D-92144827A623}"/>
                </c:ext>
              </c:extLst>
            </c:dLbl>
            <c:dLbl>
              <c:idx val="3"/>
              <c:layout>
                <c:manualLayout>
                  <c:x val="-8.238474431834214E-2"/>
                  <c:y val="9.48239688773639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E0-4A4E-A63D-92144827A623}"/>
                </c:ext>
              </c:extLst>
            </c:dLbl>
            <c:dLbl>
              <c:idx val="4"/>
              <c:layout>
                <c:manualLayout>
                  <c:x val="0.13216238790471399"/>
                  <c:y val="3.82057096111920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E0-4A4E-A63D-92144827A62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'EB017-EB217 Graphs'!$O$5:$O$9</c:f>
              <c:strCache>
                <c:ptCount val="5"/>
                <c:pt idx="0">
                  <c:v>Stuck Blade</c:v>
                </c:pt>
                <c:pt idx="1">
                  <c:v>0.003 Jaw Gap Fail</c:v>
                </c:pt>
                <c:pt idx="2">
                  <c:v>Insulation Damage</c:v>
                </c:pt>
                <c:pt idx="3">
                  <c:v>Jaw Short</c:v>
                </c:pt>
                <c:pt idx="4">
                  <c:v>Continuity Fail</c:v>
                </c:pt>
              </c:strCache>
            </c:strRef>
          </c:cat>
          <c:val>
            <c:numRef>
              <c:f>'EB017-EB217 Graphs'!$R$5:$R$9</c:f>
              <c:numCache>
                <c:formatCode>General</c:formatCode>
                <c:ptCount val="5"/>
                <c:pt idx="0">
                  <c:v>116</c:v>
                </c:pt>
                <c:pt idx="1">
                  <c:v>88</c:v>
                </c:pt>
                <c:pt idx="2">
                  <c:v>30</c:v>
                </c:pt>
                <c:pt idx="3">
                  <c:v>24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E0-4A4E-A63D-92144827A6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'EB011-EB211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'EB011-EB211 Graphs'!$A$23:$A$25</c:f>
              <c:numCache>
                <c:formatCode>General</c:formatCode>
                <c:ptCount val="3"/>
                <c:pt idx="0">
                  <c:v>1494185</c:v>
                </c:pt>
                <c:pt idx="1">
                  <c:v>1500065</c:v>
                </c:pt>
                <c:pt idx="2">
                  <c:v>1502826</c:v>
                </c:pt>
              </c:numCache>
            </c:numRef>
          </c:cat>
          <c:val>
            <c:numRef>
              <c:f>'EB011-EB211 Graphs'!$D$23:$D$25</c:f>
              <c:numCache>
                <c:formatCode>0%</c:formatCode>
                <c:ptCount val="3"/>
                <c:pt idx="0">
                  <c:v>0.89902280130293155</c:v>
                </c:pt>
                <c:pt idx="1">
                  <c:v>0.80869565217391304</c:v>
                </c:pt>
                <c:pt idx="2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0-4F95-AF2A-53556D17F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66704"/>
        <c:axId val="237467264"/>
      </c:barChart>
      <c:catAx>
        <c:axId val="23746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467264"/>
        <c:crosses val="autoZero"/>
        <c:auto val="1"/>
        <c:lblAlgn val="ctr"/>
        <c:lblOffset val="100"/>
        <c:noMultiLvlLbl val="0"/>
      </c:catAx>
      <c:valAx>
        <c:axId val="23746726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746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</a:t>
            </a:r>
            <a:r>
              <a:rPr lang="en-US" baseline="0"/>
              <a:t> 3 S/O)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explosion val="4"/>
          <c:dLbls>
            <c:dLbl>
              <c:idx val="0"/>
              <c:layout>
                <c:manualLayout>
                  <c:x val="9.0668328010278312E-2"/>
                  <c:y val="2.48275310163666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DB1-4774-84EE-AFCA7406AC3F}"/>
                </c:ext>
              </c:extLst>
            </c:dLbl>
            <c:dLbl>
              <c:idx val="1"/>
              <c:layout>
                <c:manualLayout>
                  <c:x val="-3.5126549343265437E-2"/>
                  <c:y val="-4.00656236141616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DB1-4774-84EE-AFCA7406AC3F}"/>
                </c:ext>
              </c:extLst>
            </c:dLbl>
            <c:dLbl>
              <c:idx val="2"/>
              <c:layout>
                <c:manualLayout>
                  <c:x val="-7.610725169807471E-2"/>
                  <c:y val="0.104331772443413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DB1-4774-84EE-AFCA7406AC3F}"/>
                </c:ext>
              </c:extLst>
            </c:dLbl>
            <c:dLbl>
              <c:idx val="3"/>
              <c:layout>
                <c:manualLayout>
                  <c:x val="-7.0677229927091842E-2"/>
                  <c:y val="6.6966943437194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DB1-4774-84EE-AFCA7406AC3F}"/>
                </c:ext>
              </c:extLst>
            </c:dLbl>
            <c:dLbl>
              <c:idx val="4"/>
              <c:layout>
                <c:manualLayout>
                  <c:x val="0.15686657059550302"/>
                  <c:y val="3.77994117784855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FB6-40C7-B380-F5758EE630A6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'EB011-EB211 Graphs'!$O$5:$O$9</c:f>
              <c:strCache>
                <c:ptCount val="5"/>
                <c:pt idx="0">
                  <c:v>Insulation Damage</c:v>
                </c:pt>
                <c:pt idx="1">
                  <c:v>Rough Actuation of Jaw</c:v>
                </c:pt>
                <c:pt idx="2">
                  <c:v>0.003 Jaw Gap Fail</c:v>
                </c:pt>
                <c:pt idx="3">
                  <c:v>Stuck Blade</c:v>
                </c:pt>
                <c:pt idx="4">
                  <c:v>Jaw Short</c:v>
                </c:pt>
              </c:strCache>
            </c:strRef>
          </c:cat>
          <c:val>
            <c:numRef>
              <c:f>'EB011-EB211 Graphs'!$R$5:$R$9</c:f>
              <c:numCache>
                <c:formatCode>General</c:formatCode>
                <c:ptCount val="5"/>
                <c:pt idx="0">
                  <c:v>53</c:v>
                </c:pt>
                <c:pt idx="1">
                  <c:v>37</c:v>
                </c:pt>
                <c:pt idx="2">
                  <c:v>15</c:v>
                </c:pt>
                <c:pt idx="3">
                  <c:v>13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B1-4774-84EE-AFCA7406AC3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'EB012-EB212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'EB012-EB212 Graphs'!$A$23:$A$24</c:f>
              <c:numCache>
                <c:formatCode>General</c:formatCode>
                <c:ptCount val="2"/>
                <c:pt idx="0">
                  <c:v>1497306</c:v>
                </c:pt>
                <c:pt idx="1">
                  <c:v>1501520</c:v>
                </c:pt>
              </c:numCache>
            </c:numRef>
          </c:cat>
          <c:val>
            <c:numRef>
              <c:f>'EB012-EB212 Graphs'!$D$23:$D$24</c:f>
              <c:numCache>
                <c:formatCode>0%</c:formatCode>
                <c:ptCount val="2"/>
                <c:pt idx="0">
                  <c:v>0.89152810768012669</c:v>
                </c:pt>
                <c:pt idx="1">
                  <c:v>0.86976744186046506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7-45AE-BA9A-991B4728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2D11-4941-BB02-A478553FA95A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11-4941-BB02-A478553FA95A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5-2D11-4941-BB02-A478553FA95A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7-2D11-4941-BB02-A478553FA95A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2D11-4941-BB02-A478553FA95A}"/>
              </c:ext>
            </c:extLst>
          </c:dPt>
          <c:dLbls>
            <c:dLbl>
              <c:idx val="0"/>
              <c:layout>
                <c:manualLayout>
                  <c:x val="7.2160723053393758E-2"/>
                  <c:y val="-0.20314936768404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11-4941-BB02-A478553FA95A}"/>
                </c:ext>
              </c:extLst>
            </c:dLbl>
            <c:dLbl>
              <c:idx val="1"/>
              <c:layout>
                <c:manualLayout>
                  <c:x val="-5.6368620656572214E-2"/>
                  <c:y val="0.171666998353626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11-4941-BB02-A478553FA95A}"/>
                </c:ext>
              </c:extLst>
            </c:dLbl>
            <c:dLbl>
              <c:idx val="2"/>
              <c:layout>
                <c:manualLayout>
                  <c:x val="-6.8445988272674424E-2"/>
                  <c:y val="0.2701943082517684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11-4941-BB02-A478553FA95A}"/>
                </c:ext>
              </c:extLst>
            </c:dLbl>
            <c:dLbl>
              <c:idx val="3"/>
              <c:layout>
                <c:manualLayout>
                  <c:x val="-0.10180862110805732"/>
                  <c:y val="0.176049336927613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11-4941-BB02-A478553FA95A}"/>
                </c:ext>
              </c:extLst>
            </c:dLbl>
            <c:dLbl>
              <c:idx val="4"/>
              <c:layout>
                <c:manualLayout>
                  <c:x val="-0.14536254253836212"/>
                  <c:y val="5.12913176415247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11-4941-BB02-A478553FA95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'EB012-EB212 Graphs'!$O$5:$O$9</c:f>
              <c:strCache>
                <c:ptCount val="5"/>
                <c:pt idx="0">
                  <c:v>0.003 Jaw Gap Fail</c:v>
                </c:pt>
                <c:pt idx="1">
                  <c:v>Jaw Short</c:v>
                </c:pt>
                <c:pt idx="2">
                  <c:v>Stuck Blade</c:v>
                </c:pt>
                <c:pt idx="3">
                  <c:v>Insulation Damage</c:v>
                </c:pt>
                <c:pt idx="4">
                  <c:v>Continuity Fail</c:v>
                </c:pt>
              </c:strCache>
            </c:strRef>
          </c:cat>
          <c:val>
            <c:numRef>
              <c:f>'EB012-EB212 Graphs'!$R$5:$R$9</c:f>
              <c:numCache>
                <c:formatCode>General</c:formatCode>
                <c:ptCount val="5"/>
                <c:pt idx="0">
                  <c:v>120</c:v>
                </c:pt>
                <c:pt idx="1">
                  <c:v>21</c:v>
                </c:pt>
                <c:pt idx="2">
                  <c:v>20</c:v>
                </c:pt>
                <c:pt idx="3">
                  <c:v>16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11-4941-BB02-A478553FA95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'EB013-EB213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'EB013-EB213 Graphs'!$A$23</c:f>
              <c:numCache>
                <c:formatCode>General</c:formatCode>
                <c:ptCount val="1"/>
                <c:pt idx="0">
                  <c:v>1496435</c:v>
                </c:pt>
              </c:numCache>
            </c:numRef>
          </c:cat>
          <c:val>
            <c:numRef>
              <c:f>'EB013-EB213 Graphs'!$D$23</c:f>
              <c:numCache>
                <c:formatCode>0%</c:formatCode>
                <c:ptCount val="1"/>
                <c:pt idx="0">
                  <c:v>0.94476987447698746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D-43B3-A4D2-F6479D51A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E597-4435-A529-8BECBB54BEAA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97-4435-A529-8BECBB54BEAA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5-E597-4435-A529-8BECBB54BEAA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7-E597-4435-A529-8BECBB54BEAA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E597-4435-A529-8BECBB54BEAA}"/>
              </c:ext>
            </c:extLst>
          </c:dPt>
          <c:dLbls>
            <c:dLbl>
              <c:idx val="0"/>
              <c:layout>
                <c:manualLayout>
                  <c:x val="5.78260710073197E-2"/>
                  <c:y val="3.23634505092902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97-4435-A529-8BECBB54BEAA}"/>
                </c:ext>
              </c:extLst>
            </c:dLbl>
            <c:dLbl>
              <c:idx val="1"/>
              <c:layout>
                <c:manualLayout>
                  <c:x val="8.3394236792649762E-2"/>
                  <c:y val="-6.5945398295742623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97-4435-A529-8BECBB54BEAA}"/>
                </c:ext>
              </c:extLst>
            </c:dLbl>
            <c:dLbl>
              <c:idx val="2"/>
              <c:layout>
                <c:manualLayout>
                  <c:x val="-7.5613314295711456E-2"/>
                  <c:y val="-7.192797568433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97-4435-A529-8BECBB54BEAA}"/>
                </c:ext>
              </c:extLst>
            </c:dLbl>
            <c:dLbl>
              <c:idx val="3"/>
              <c:layout>
                <c:manualLayout>
                  <c:x val="-0.1036004526138166"/>
                  <c:y val="0.101374540915094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97-4435-A529-8BECBB54BEAA}"/>
                </c:ext>
              </c:extLst>
            </c:dLbl>
            <c:dLbl>
              <c:idx val="4"/>
              <c:layout>
                <c:manualLayout>
                  <c:x val="-0.11669323844621401"/>
                  <c:y val="0.102989253342499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97-4435-A529-8BECBB54BEA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'EB013-EB213 Graphs'!$O$5:$O$9</c:f>
              <c:strCache>
                <c:ptCount val="5"/>
                <c:pt idx="0">
                  <c:v>Stuck Blade</c:v>
                </c:pt>
                <c:pt idx="1">
                  <c:v>Damaged Harness</c:v>
                </c:pt>
                <c:pt idx="2">
                  <c:v>0.003 Jaw Gap Fail</c:v>
                </c:pt>
                <c:pt idx="3">
                  <c:v>Jaw Short</c:v>
                </c:pt>
                <c:pt idx="4">
                  <c:v>Insulation Damage</c:v>
                </c:pt>
              </c:strCache>
            </c:strRef>
          </c:cat>
          <c:val>
            <c:numRef>
              <c:f>'EB013-EB213 Graphs'!$R$5:$R$9</c:f>
              <c:numCache>
                <c:formatCode>General</c:formatCode>
                <c:ptCount val="5"/>
                <c:pt idx="0">
                  <c:v>18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97-4435-A529-8BECBB54BEA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'EB014-EB214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'EB014-EB214 Graphs'!$A$23:$A$24</c:f>
              <c:numCache>
                <c:formatCode>General</c:formatCode>
                <c:ptCount val="2"/>
                <c:pt idx="0">
                  <c:v>1495283</c:v>
                </c:pt>
                <c:pt idx="1">
                  <c:v>1501521</c:v>
                </c:pt>
              </c:numCache>
            </c:numRef>
          </c:cat>
          <c:val>
            <c:numRef>
              <c:f>'EB014-EB214 Graphs'!$D$23:$D$24</c:f>
              <c:numCache>
                <c:formatCode>0%</c:formatCode>
                <c:ptCount val="2"/>
                <c:pt idx="0">
                  <c:v>0.87203791469194314</c:v>
                </c:pt>
                <c:pt idx="1">
                  <c:v>0.82831325301204817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B-4A2A-846F-D7EE56B42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149679</xdr:rowOff>
    </xdr:from>
    <xdr:to>
      <xdr:col>13</xdr:col>
      <xdr:colOff>571499</xdr:colOff>
      <xdr:row>19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180040</xdr:colOff>
      <xdr:row>19</xdr:row>
      <xdr:rowOff>177614</xdr:rowOff>
    </xdr:from>
    <xdr:to>
      <xdr:col>13</xdr:col>
      <xdr:colOff>530678</xdr:colOff>
      <xdr:row>31</xdr:row>
      <xdr:rowOff>272143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100853</xdr:colOff>
      <xdr:row>19</xdr:row>
      <xdr:rowOff>31937</xdr:rowOff>
    </xdr:from>
    <xdr:to>
      <xdr:col>13</xdr:col>
      <xdr:colOff>425823</xdr:colOff>
      <xdr:row>29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177613</xdr:rowOff>
    </xdr:from>
    <xdr:to>
      <xdr:col>13</xdr:col>
      <xdr:colOff>504265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134472</xdr:colOff>
      <xdr:row>20</xdr:row>
      <xdr:rowOff>22412</xdr:rowOff>
    </xdr:from>
    <xdr:to>
      <xdr:col>13</xdr:col>
      <xdr:colOff>425825</xdr:colOff>
      <xdr:row>31</xdr:row>
      <xdr:rowOff>145675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78442</xdr:colOff>
      <xdr:row>20</xdr:row>
      <xdr:rowOff>9525</xdr:rowOff>
    </xdr:from>
    <xdr:to>
      <xdr:col>13</xdr:col>
      <xdr:colOff>403412</xdr:colOff>
      <xdr:row>30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78442</xdr:colOff>
      <xdr:row>20</xdr:row>
      <xdr:rowOff>9525</xdr:rowOff>
    </xdr:from>
    <xdr:to>
      <xdr:col>13</xdr:col>
      <xdr:colOff>403412</xdr:colOff>
      <xdr:row>30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78442</xdr:colOff>
      <xdr:row>20</xdr:row>
      <xdr:rowOff>9525</xdr:rowOff>
    </xdr:from>
    <xdr:to>
      <xdr:col>13</xdr:col>
      <xdr:colOff>403412</xdr:colOff>
      <xdr:row>30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20</xdr:row>
      <xdr:rowOff>47625</xdr:rowOff>
    </xdr:from>
    <xdr:to>
      <xdr:col>13</xdr:col>
      <xdr:colOff>481852</xdr:colOff>
      <xdr:row>30</xdr:row>
      <xdr:rowOff>159682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190499</xdr:rowOff>
    </xdr:from>
    <xdr:to>
      <xdr:col>13</xdr:col>
      <xdr:colOff>526676</xdr:colOff>
      <xdr:row>19</xdr:row>
      <xdr:rowOff>22413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212914</xdr:colOff>
      <xdr:row>19</xdr:row>
      <xdr:rowOff>134470</xdr:rowOff>
    </xdr:from>
    <xdr:to>
      <xdr:col>13</xdr:col>
      <xdr:colOff>582707</xdr:colOff>
      <xdr:row>30</xdr:row>
      <xdr:rowOff>89645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22412</xdr:colOff>
      <xdr:row>1</xdr:row>
      <xdr:rowOff>190498</xdr:rowOff>
    </xdr:from>
    <xdr:to>
      <xdr:col>13</xdr:col>
      <xdr:colOff>537882</xdr:colOff>
      <xdr:row>18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211792</xdr:colOff>
      <xdr:row>19</xdr:row>
      <xdr:rowOff>152400</xdr:rowOff>
    </xdr:from>
    <xdr:to>
      <xdr:col>13</xdr:col>
      <xdr:colOff>536762</xdr:colOff>
      <xdr:row>30</xdr:row>
      <xdr:rowOff>77320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89646</xdr:colOff>
      <xdr:row>20</xdr:row>
      <xdr:rowOff>2055</xdr:rowOff>
    </xdr:from>
    <xdr:to>
      <xdr:col>13</xdr:col>
      <xdr:colOff>414616</xdr:colOff>
      <xdr:row>30</xdr:row>
      <xdr:rowOff>119529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48" displayName="Table148" ref="A22:E28" totalsRowShown="0" headerRowDxfId="288" dataDxfId="286" headerRowBorderDxfId="287" headerRowCellStyle="Normal" dataCellStyle="Normal">
  <tableColumns count="5">
    <tableColumn id="1" name="Shop Order" dataDxfId="285" dataCellStyle="Normal"/>
    <tableColumn id="2" name="Build QTY" dataDxfId="284" dataCellStyle="Normal">
      <calculatedColumnFormula>VLOOKUP(Table148[[#This Row],[Shop Order]],'EB010-EB210'!A:AC,4,FALSE)</calculatedColumnFormula>
    </tableColumn>
    <tableColumn id="3" name="Yield" dataDxfId="283" dataCellStyle="Normal">
      <calculatedColumnFormula>VLOOKUP(Table148[[#This Row],[Shop Order]],'EB010-EB210'!A:AC,5,FALSE)</calculatedColumnFormula>
    </tableColumn>
    <tableColumn id="4" name="Yield %" dataDxfId="282" dataCellStyle="Percent">
      <calculatedColumnFormula>VLOOKUP(Table148[[#This Row],[Shop Order]],'EB010-EB210'!A:AC,6,FALSE)</calculatedColumnFormula>
    </tableColumn>
    <tableColumn id="5" name="Date" dataDxfId="281" dataCellStyle="Normal">
      <calculatedColumnFormula>VLOOKUP(Table148[[#This Row],[Shop Order]],'EB010-EB210'!A:AC,7,FALSE)</calculatedColumnFormula>
    </tableColumn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12" name="Table1435" displayName="Table1435" ref="A22:E28" totalsRowShown="0" headerRowDxfId="28" dataDxfId="26" headerRowBorderDxfId="27" headerRowCellStyle="Normal" dataCellStyle="Normal">
  <tableColumns count="5">
    <tableColumn id="1" name="Shop Order" dataDxfId="25" dataCellStyle="Normal"/>
    <tableColumn id="2" name="Build QTY" dataDxfId="24" dataCellStyle="Normal">
      <calculatedColumnFormula>VLOOKUP(Table1435[[#This Row],[Shop Order]],'EB017-EB217'!A:AB,4,FALSE)</calculatedColumnFormula>
    </tableColumn>
    <tableColumn id="3" name="Yield" dataDxfId="23" dataCellStyle="Normal">
      <calculatedColumnFormula>VLOOKUP(Table1435[[#This Row],[Shop Order]],'EB017-EB217'!A:AB,5,FALSE)</calculatedColumnFormula>
    </tableColumn>
    <tableColumn id="4" name="Yield %" dataDxfId="22" dataCellStyle="Percent">
      <calculatedColumnFormula>VLOOKUP(Table1435[[#This Row],[Shop Order]],'EB017-EB217'!A:AB,6,FALSE)</calculatedColumnFormula>
    </tableColumn>
    <tableColumn id="5" name="Date" dataDxfId="21" dataCellStyle="Normal">
      <calculatedColumnFormula>VLOOKUP(Table1435[[#This Row],[Shop Order]],'EB017-EB217'!A:AB,7,FALSE)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7" name="Table1479" displayName="Table1479" ref="A22:E28" totalsRowShown="0" headerRowDxfId="255" dataDxfId="253" headerRowBorderDxfId="254" headerRowCellStyle="Normal" dataCellStyle="Normal">
  <tableColumns count="5">
    <tableColumn id="1" name="Shop Order" dataDxfId="252" dataCellStyle="Normal">
      <calculatedColumnFormula array="1">INDEX('EB011-EB211'!A:A,LARGE(IF('EB011-EB211'!A:A&lt;&gt;"",ROW('EB011-EB211'!A:A),),11))</calculatedColumnFormula>
    </tableColumn>
    <tableColumn id="2" name="Build QTY" dataDxfId="251" dataCellStyle="Normal">
      <calculatedColumnFormula>VLOOKUP(Table1479[[#This Row],[Shop Order]],'EB011-EB211'!A:AE,4,FALSE)</calculatedColumnFormula>
    </tableColumn>
    <tableColumn id="3" name="Yield" dataDxfId="250" dataCellStyle="Normal">
      <calculatedColumnFormula>VLOOKUP(Table1479[[#This Row],[Shop Order]],'EB011-EB211'!A:AE,5,FALSE)</calculatedColumnFormula>
    </tableColumn>
    <tableColumn id="4" name="Yield %" dataDxfId="249" dataCellStyle="Percent">
      <calculatedColumnFormula>VLOOKUP(Table1479[[#This Row],[Shop Order]],'EB011-EB211'!A:AE,6,FALSE)</calculatedColumnFormula>
    </tableColumn>
    <tableColumn id="5" name="Date" dataDxfId="248" dataCellStyle="Normal">
      <calculatedColumnFormula>VLOOKUP(Table1479[[#This Row],[Shop Order]],'EB011-EB211'!A:AE,7,FALSE)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1" name="Table14112" displayName="Table14112" ref="A22:E28" totalsRowShown="0" headerRowDxfId="228" dataDxfId="226" headerRowBorderDxfId="227" headerRowCellStyle="Normal" dataCellStyle="Normal">
  <tableColumns count="5">
    <tableColumn id="1" name="Shop Order" dataDxfId="225" dataCellStyle="Normal"/>
    <tableColumn id="2" name="Build QTY" dataDxfId="224" dataCellStyle="Normal">
      <calculatedColumnFormula>VLOOKUP(Table14112[[#This Row],[Shop Order]],'EB012-EB212'!A:AA,4,FALSE)</calculatedColumnFormula>
    </tableColumn>
    <tableColumn id="3" name="Yield" dataDxfId="223" dataCellStyle="Normal">
      <calculatedColumnFormula>VLOOKUP(Table14112[[#This Row],[Shop Order]],'EB012-EB212'!A:AA,5,FALSE)</calculatedColumnFormula>
    </tableColumn>
    <tableColumn id="4" name="Yield %" dataDxfId="222" dataCellStyle="Percent">
      <calculatedColumnFormula>VLOOKUP(Table14112[[#This Row],[Shop Order]],'EB012-EB212'!A:AA,6,FALSE)</calculatedColumnFormula>
    </tableColumn>
    <tableColumn id="5" name="Date" dataDxfId="221" dataCellStyle="Normal">
      <calculatedColumnFormula>VLOOKUP(Table14112[[#This Row],[Shop Order]],'EB012-EB212'!A:AA,7,FALSE)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le141123" displayName="Table141123" ref="A22:E28" totalsRowShown="0" headerRowDxfId="207" dataDxfId="205" headerRowBorderDxfId="206" headerRowCellStyle="Normal" dataCellStyle="Normal">
  <tableColumns count="5">
    <tableColumn id="1" name="Shop Order" dataDxfId="204" dataCellStyle="Normal"/>
    <tableColumn id="2" name="Build QTY" dataDxfId="203" dataCellStyle="Normal">
      <calculatedColumnFormula>VLOOKUP(Table141123[[#This Row],[Shop Order]],'EB013-EB213'!A:AA,4,FALSE)</calculatedColumnFormula>
    </tableColumn>
    <tableColumn id="3" name="Yield" dataDxfId="202" dataCellStyle="Normal">
      <calculatedColumnFormula>VLOOKUP(Table141123[[#This Row],[Shop Order]],'EB013-EB213'!A:AA,5,FALSE)</calculatedColumnFormula>
    </tableColumn>
    <tableColumn id="4" name="Yield %" dataDxfId="201" dataCellStyle="Percent">
      <calculatedColumnFormula>VLOOKUP(Table141123[[#This Row],[Shop Order]],'EB013-EB213'!A:AA,6,FALSE)</calculatedColumnFormula>
    </tableColumn>
    <tableColumn id="5" name="Date" dataDxfId="200" dataCellStyle="Normal">
      <calculatedColumnFormula>VLOOKUP(Table141123[[#This Row],[Shop Order]],'EB013-EB213'!A:AA,7,FALSE)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3" name="Table1411234" displayName="Table1411234" ref="A22:E28" totalsRowShown="0" headerRowDxfId="192" dataDxfId="190" headerRowBorderDxfId="191" headerRowCellStyle="Normal" dataCellStyle="Normal">
  <tableColumns count="5">
    <tableColumn id="1" name="Shop Order" dataDxfId="189" dataCellStyle="Normal"/>
    <tableColumn id="2" name="Build QTY" dataDxfId="188" dataCellStyle="Normal">
      <calculatedColumnFormula>VLOOKUP(Table1411234[[#This Row],[Shop Order]],'EB014-EB214'!A:Z,4,FALSE)</calculatedColumnFormula>
    </tableColumn>
    <tableColumn id="3" name="Yield" dataDxfId="187" dataCellStyle="Normal">
      <calculatedColumnFormula>VLOOKUP(Table1411234[[#This Row],[Shop Order]],'EB014-EB214'!A:Z,5,FALSE)</calculatedColumnFormula>
    </tableColumn>
    <tableColumn id="4" name="Yield %" dataDxfId="186" dataCellStyle="Percent">
      <calculatedColumnFormula>VLOOKUP(Table1411234[[#This Row],[Shop Order]],'EB014-EB214'!A:Z,6,FALSE)</calculatedColumnFormula>
    </tableColumn>
    <tableColumn id="5" name="Date" dataDxfId="185" dataCellStyle="Normal">
      <calculatedColumnFormula>VLOOKUP(Table1411234[[#This Row],[Shop Order]],'EB014-EB214'!A:Z,7,FALSE)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8" name="Table14310" displayName="Table14310" ref="A22:E28" totalsRowShown="0" headerRowDxfId="172" dataDxfId="170" headerRowBorderDxfId="171" headerRowCellStyle="Normal" dataCellStyle="Normal">
  <tableColumns count="5">
    <tableColumn id="1" name="Shop Order" dataDxfId="169" dataCellStyle="Normal"/>
    <tableColumn id="2" name="Build QTY" dataDxfId="168" dataCellStyle="Normal">
      <calculatedColumnFormula>VLOOKUP(Table14310[[#This Row],[Shop Order]],'EB030-EB230'!A:AE,3,FALSE)</calculatedColumnFormula>
    </tableColumn>
    <tableColumn id="3" name="Yield" dataDxfId="167" dataCellStyle="Normal">
      <calculatedColumnFormula>VLOOKUP(Table14310[[#This Row],[Shop Order]],'EB030-EB230'!A:AE,4,FALSE)</calculatedColumnFormula>
    </tableColumn>
    <tableColumn id="4" name="Yield %" dataDxfId="166" dataCellStyle="Percent">
      <calculatedColumnFormula>VLOOKUP(Table14310[[#This Row],[Shop Order]],'EB030-EB230'!A:AE,5,FALSE)</calculatedColumnFormula>
    </tableColumn>
    <tableColumn id="6" name="Date" dataDxfId="165" dataCellStyle="Normal">
      <calculatedColumnFormula>VLOOKUP(Table14310[[#This Row],[Shop Order]],'EB030-EB230'!A:AE,7,FALSE)</calculatedColumnFormula>
    </tableColumn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9" name="Table143611" displayName="Table143611" ref="A22:E28" totalsRowShown="0" headerRowDxfId="164" dataDxfId="162" headerRowBorderDxfId="163" headerRowCellStyle="Normal" dataCellStyle="Normal">
  <tableColumns count="5">
    <tableColumn id="1" name="Shop Order" dataDxfId="161" dataCellStyle="Normal"/>
    <tableColumn id="2" name="Build QTY" dataDxfId="160" dataCellStyle="Normal">
      <calculatedColumnFormula>VLOOKUP(Table143611[[#This Row],[Shop Order]],'EB040-EB240'!A:AE,4,FALSE)</calculatedColumnFormula>
    </tableColumn>
    <tableColumn id="3" name="Yield" dataDxfId="159" dataCellStyle="Normal">
      <calculatedColumnFormula>VLOOKUP(Table143611[[#This Row],[Shop Order]],'EB040-EB240'!A:AE,5,FALSE)</calculatedColumnFormula>
    </tableColumn>
    <tableColumn id="4" name="Yield %" dataDxfId="158" dataCellStyle="Percent">
      <calculatedColumnFormula>VLOOKUP(Table143611[[#This Row],[Shop Order]],'EB040-EB240'!A:AE,6,FALSE)</calculatedColumnFormula>
    </tableColumn>
    <tableColumn id="6" name="Date" dataDxfId="157" dataCellStyle="Normal">
      <calculatedColumnFormula>VLOOKUP(Table143611[[#This Row],[Shop Order]],'EB040-EB240'!A:AE,7,FALSE)</calculatedColumnFormula>
    </tableColumn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10" name="Table1411" displayName="Table1411" ref="A22:E28" totalsRowShown="0" headerRowDxfId="100" dataDxfId="98" headerRowBorderDxfId="99" headerRowCellStyle="Normal" dataCellStyle="Normal">
  <tableColumns count="5">
    <tableColumn id="1" name="Shop Order" dataDxfId="97" dataCellStyle="Normal"/>
    <tableColumn id="2" name="Build QTY" dataDxfId="96" dataCellStyle="Normal">
      <calculatedColumnFormula>VLOOKUP(Table1411[[#This Row],[Shop Order]],'EB015-EB215'!A:AA,4,FALSE)</calculatedColumnFormula>
    </tableColumn>
    <tableColumn id="3" name="Yield" dataDxfId="95" dataCellStyle="Normal">
      <calculatedColumnFormula>VLOOKUP(Table1411[[#This Row],[Shop Order]],'EB015-EB215'!A:AA,5,FALSE)</calculatedColumnFormula>
    </tableColumn>
    <tableColumn id="4" name="Yield %" dataDxfId="94" dataCellStyle="Percent">
      <calculatedColumnFormula>VLOOKUP(Table1411[[#This Row],[Shop Order]],'EB015-EB215'!A:AA,6,FALSE)</calculatedColumnFormula>
    </tableColumn>
    <tableColumn id="5" name="Date" dataDxfId="93" dataCellStyle="Normal">
      <calculatedColumnFormula>VLOOKUP(Table1411[[#This Row],[Shop Order]],'EB015-EB215'!A:AA,7,FALSE)</calculatedColumnFormula>
    </tableColumn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11" name="Table14312" displayName="Table14312" ref="A22:E28" totalsRowShown="0" headerRowDxfId="40" dataDxfId="38" headerRowBorderDxfId="39" headerRowCellStyle="Normal" dataCellStyle="Normal">
  <tableColumns count="5">
    <tableColumn id="1" name="Shop Order" dataDxfId="37" dataCellStyle="Normal"/>
    <tableColumn id="2" name="Build QTY" dataDxfId="36" dataCellStyle="Normal">
      <calculatedColumnFormula>VLOOKUP(Table14312[[#This Row],[Shop Order]],'EB016-EB216'!A:AA,4,FALSE)</calculatedColumnFormula>
    </tableColumn>
    <tableColumn id="3" name="Yield" dataDxfId="35" dataCellStyle="Normal">
      <calculatedColumnFormula>VLOOKUP(Table14312[[#This Row],[Shop Order]],'EB016-EB216'!A:AA,5,FALSE)</calculatedColumnFormula>
    </tableColumn>
    <tableColumn id="4" name="Yield %" dataDxfId="34" dataCellStyle="Percent">
      <calculatedColumnFormula>VLOOKUP(Table14312[[#This Row],[Shop Order]],'EB016-EB216'!A:AA,6,FALSE)</calculatedColumnFormula>
    </tableColumn>
    <tableColumn id="5" name="Date" dataDxfId="33" dataCellStyle="Normal">
      <calculatedColumnFormula>VLOOKUP(Table14312[[#This Row],[Shop Order]],'EB016-EB216'!A:AA,7,FALSE)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U33"/>
  <sheetViews>
    <sheetView showGridLines="0" zoomScaleNormal="100" workbookViewId="0">
      <selection activeCell="C23" sqref="C23:C28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31" style="25" bestFit="1" customWidth="1"/>
    <col min="16" max="16" width="10.7109375" style="25" customWidth="1"/>
    <col min="17" max="17" width="10.85546875" style="25" customWidth="1"/>
    <col min="18" max="18" width="9.85546875" style="25" customWidth="1"/>
    <col min="19" max="16384" width="9.140625" style="25"/>
  </cols>
  <sheetData>
    <row r="1" spans="1:21" ht="54" customHeight="1" x14ac:dyDescent="0.25">
      <c r="A1" s="506" t="s">
        <v>116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506"/>
      <c r="O1" s="506"/>
      <c r="P1" s="506"/>
      <c r="Q1" s="506"/>
      <c r="R1" s="506"/>
    </row>
    <row r="3" spans="1:21" ht="26.25" customHeight="1" x14ac:dyDescent="0.25">
      <c r="H3" s="25">
        <f ca="1">H3:H38</f>
        <v>0</v>
      </c>
      <c r="O3" s="507" t="s">
        <v>52</v>
      </c>
      <c r="P3" s="508"/>
      <c r="Q3" s="508"/>
      <c r="R3" s="508"/>
    </row>
    <row r="4" spans="1:21" x14ac:dyDescent="0.25">
      <c r="O4" s="509" t="s">
        <v>21</v>
      </c>
      <c r="P4" s="510"/>
      <c r="Q4" s="511"/>
      <c r="R4" s="329" t="s">
        <v>25</v>
      </c>
    </row>
    <row r="5" spans="1:21" x14ac:dyDescent="0.25">
      <c r="O5" s="22" t="s">
        <v>6</v>
      </c>
      <c r="P5" s="22"/>
      <c r="Q5" s="23"/>
      <c r="R5" s="20">
        <f ca="1">SUMIF('EB010-EB210'!$W$232:$X$500,O5,'EB010-EB210'!$X$232:$X$500)</f>
        <v>620</v>
      </c>
    </row>
    <row r="6" spans="1:21" x14ac:dyDescent="0.25">
      <c r="O6" s="22" t="s">
        <v>16</v>
      </c>
      <c r="P6" s="22"/>
      <c r="Q6" s="23"/>
      <c r="R6" s="20">
        <f ca="1">SUMIF('EB010-EB210'!$W$232:$X$500,O6,'EB010-EB210'!$X$232:$X$500)</f>
        <v>156</v>
      </c>
    </row>
    <row r="7" spans="1:21" x14ac:dyDescent="0.25">
      <c r="O7" s="22" t="s">
        <v>12</v>
      </c>
      <c r="P7" s="22"/>
      <c r="Q7" s="23"/>
      <c r="R7" s="20">
        <f ca="1">SUMIF('EB010-EB210'!$W$232:$X$500,O7,'EB010-EB210'!$X$232:$X$500)</f>
        <v>88</v>
      </c>
    </row>
    <row r="8" spans="1:21" x14ac:dyDescent="0.25">
      <c r="O8" s="22" t="s">
        <v>34</v>
      </c>
      <c r="P8" s="22"/>
      <c r="Q8" s="23"/>
      <c r="R8" s="20">
        <f ca="1">SUMIF('EB010-EB210'!$W$232:$X$500,O8,'EB010-EB210'!$X$232:$X$500)</f>
        <v>73</v>
      </c>
    </row>
    <row r="9" spans="1:21" x14ac:dyDescent="0.25">
      <c r="O9" s="22" t="s">
        <v>14</v>
      </c>
      <c r="P9" s="22"/>
      <c r="Q9" s="23"/>
      <c r="R9" s="20">
        <f ca="1">SUMIF('EB010-EB210'!$W$232:$X$500,O9,'EB010-EB210'!$X$232:$X$500)</f>
        <v>57</v>
      </c>
    </row>
    <row r="10" spans="1:21" ht="15.75" x14ac:dyDescent="0.25">
      <c r="O10" s="22" t="s">
        <v>3</v>
      </c>
      <c r="P10" s="22"/>
      <c r="Q10" s="23"/>
      <c r="R10" s="20">
        <f ca="1">SUMIF('EB010-EB210'!$W$232:$X$500,O10,'EB010-EB210'!$X$232:$X$500)</f>
        <v>26</v>
      </c>
      <c r="U10" s="131"/>
    </row>
    <row r="11" spans="1:21" x14ac:dyDescent="0.25">
      <c r="O11" s="22" t="s">
        <v>8</v>
      </c>
      <c r="P11" s="22"/>
      <c r="Q11" s="23"/>
      <c r="R11" s="20">
        <f ca="1">SUMIF('EB010-EB210'!$W$232:$X$500,O11,'EB010-EB210'!$X$232:$X$500)</f>
        <v>20</v>
      </c>
    </row>
    <row r="12" spans="1:21" x14ac:dyDescent="0.25">
      <c r="O12" s="22" t="s">
        <v>0</v>
      </c>
      <c r="P12" s="22"/>
      <c r="Q12" s="23"/>
      <c r="R12" s="20">
        <f ca="1">SUMIF('EB010-EB210'!$W$232:$X$500,O12,'EB010-EB210'!$X$232:$X$500)</f>
        <v>16</v>
      </c>
    </row>
    <row r="13" spans="1:21" x14ac:dyDescent="0.25">
      <c r="O13" s="22" t="s">
        <v>30</v>
      </c>
      <c r="P13" s="22"/>
      <c r="Q13" s="23"/>
      <c r="R13" s="20">
        <f ca="1">SUMIF('EB010-EB210'!$W$232:$X$500,O13,'EB010-EB210'!$X$232:$X$500)</f>
        <v>11</v>
      </c>
    </row>
    <row r="14" spans="1:21" x14ac:dyDescent="0.25">
      <c r="O14" s="22" t="s">
        <v>28</v>
      </c>
      <c r="P14" s="22"/>
      <c r="Q14" s="23"/>
      <c r="R14" s="20">
        <f ca="1">SUMIF('EB010-EB210'!$W$232:$X$500,O14,'EB010-EB210'!$X$232:$X$500)</f>
        <v>8</v>
      </c>
    </row>
    <row r="15" spans="1:21" x14ac:dyDescent="0.25">
      <c r="O15" s="22" t="s">
        <v>15</v>
      </c>
      <c r="P15" s="22"/>
      <c r="Q15" s="23"/>
      <c r="R15" s="20">
        <f ca="1">SUMIF('EB010-EB210'!$W$232:$X$500,O15,'EB010-EB210'!$X$232:$X$500)</f>
        <v>6</v>
      </c>
    </row>
    <row r="16" spans="1:21" x14ac:dyDescent="0.25">
      <c r="O16" s="22" t="s">
        <v>31</v>
      </c>
      <c r="P16" s="22"/>
      <c r="Q16" s="23"/>
      <c r="R16" s="20">
        <f ca="1">SUMIF('EB010-EB210'!$W$232:$X$500,O16,'EB010-EB210'!$X$232:$X$500)</f>
        <v>4</v>
      </c>
    </row>
    <row r="17" spans="1:18" x14ac:dyDescent="0.25">
      <c r="O17" s="22" t="s">
        <v>13</v>
      </c>
      <c r="P17" s="22"/>
      <c r="Q17" s="23"/>
      <c r="R17" s="20">
        <f ca="1">SUMIF('EB010-EB210'!$W$232:$X$500,O17,'EB010-EB210'!$X$232:$X$500)</f>
        <v>3</v>
      </c>
    </row>
    <row r="18" spans="1:18" x14ac:dyDescent="0.25">
      <c r="O18" s="22" t="s">
        <v>32</v>
      </c>
      <c r="P18" s="22"/>
      <c r="Q18" s="23"/>
      <c r="R18" s="20">
        <f ca="1">SUMIF('EB010-EB210'!$W$232:$X$500,O18,'EB010-EB210'!$X$232:$X$500)</f>
        <v>2</v>
      </c>
    </row>
    <row r="19" spans="1:18" x14ac:dyDescent="0.25">
      <c r="O19" s="22" t="s">
        <v>11</v>
      </c>
      <c r="P19" s="22"/>
      <c r="Q19" s="23"/>
      <c r="R19" s="20">
        <f ca="1">SUMIF('EB010-EB210'!$W$232:$X$500,O19,'EB010-EB210'!$X$232:$X$500)</f>
        <v>0</v>
      </c>
    </row>
    <row r="20" spans="1:18" ht="15.75" customHeight="1" x14ac:dyDescent="0.25">
      <c r="O20" s="22" t="s">
        <v>20</v>
      </c>
      <c r="P20" s="22"/>
      <c r="Q20" s="23"/>
      <c r="R20" s="20">
        <f ca="1">SUMIF('EB010-EB210'!$W$232:$X$500,O20,'EB010-EB210'!$X$232:$X$500)</f>
        <v>0</v>
      </c>
    </row>
    <row r="21" spans="1:18" ht="23.25" x14ac:dyDescent="0.25">
      <c r="A21" s="133"/>
      <c r="B21" s="134" t="s">
        <v>65</v>
      </c>
      <c r="C21" s="134"/>
      <c r="D21" s="134"/>
      <c r="E21" s="135"/>
      <c r="O21" s="22" t="s">
        <v>9</v>
      </c>
      <c r="P21" s="22"/>
      <c r="Q21" s="23"/>
      <c r="R21" s="20">
        <f ca="1">SUMIF('EB010-EB210'!$W$232:$X$500,O21,'EB010-EB210'!$X$232:$X$500)</f>
        <v>0</v>
      </c>
    </row>
    <row r="22" spans="1:18" ht="19.5" customHeight="1" x14ac:dyDescent="0.25">
      <c r="A22" s="139" t="s">
        <v>23</v>
      </c>
      <c r="B22" s="140" t="s">
        <v>18</v>
      </c>
      <c r="C22" s="140" t="s">
        <v>17</v>
      </c>
      <c r="D22" s="140" t="s">
        <v>1</v>
      </c>
      <c r="E22" s="141" t="s">
        <v>24</v>
      </c>
      <c r="O22" s="22" t="s">
        <v>80</v>
      </c>
      <c r="P22" s="22"/>
      <c r="Q22" s="23"/>
      <c r="R22" s="20">
        <f ca="1">SUMIF('EB010-EB210'!$W$232:$X$500,O22,'EB010-EB210'!$X$232:$X$500)</f>
        <v>0</v>
      </c>
    </row>
    <row r="23" spans="1:18" x14ac:dyDescent="0.25">
      <c r="A23" s="432">
        <v>1488035</v>
      </c>
      <c r="B23" s="433">
        <f>VLOOKUP(Table148[[#This Row],[Shop Order]],'EB010-EB210'!A:AC,4,FALSE)</f>
        <v>2022</v>
      </c>
      <c r="C23" s="433">
        <f>VLOOKUP(Table148[[#This Row],[Shop Order]],'EB010-EB210'!A:AC,5,FALSE)</f>
        <v>1881</v>
      </c>
      <c r="D23" s="434">
        <f>VLOOKUP(Table148[[#This Row],[Shop Order]],'EB010-EB210'!A:AC,6,FALSE)</f>
        <v>0.93026706231454004</v>
      </c>
      <c r="E23" s="435">
        <f>VLOOKUP(Table148[[#This Row],[Shop Order]],'EB010-EB210'!A:AC,7,FALSE)</f>
        <v>45126</v>
      </c>
      <c r="O23" s="22" t="s">
        <v>81</v>
      </c>
      <c r="P23" s="22"/>
      <c r="Q23" s="23"/>
      <c r="R23" s="20">
        <f ca="1">SUMIF('EB010-EB210'!$W$232:$X$500,O23,'EB010-EB210'!$X$232:$X$500)</f>
        <v>0</v>
      </c>
    </row>
    <row r="24" spans="1:18" x14ac:dyDescent="0.25">
      <c r="A24" s="432">
        <v>1495287</v>
      </c>
      <c r="B24" s="433">
        <f>VLOOKUP(Table148[[#This Row],[Shop Order]],'EB010-EB210'!A:AC,4,FALSE)</f>
        <v>2408</v>
      </c>
      <c r="C24" s="433">
        <f>VLOOKUP(Table148[[#This Row],[Shop Order]],'EB010-EB210'!A:AC,5,FALSE)</f>
        <v>1804</v>
      </c>
      <c r="D24" s="434">
        <f>VLOOKUP(Table148[[#This Row],[Shop Order]],'EB010-EB210'!A:AC,6,FALSE)</f>
        <v>0.74916943521594681</v>
      </c>
      <c r="E24" s="435">
        <f>VLOOKUP(Table148[[#This Row],[Shop Order]],'EB010-EB210'!A:AC,7,FALSE)</f>
        <v>45134</v>
      </c>
      <c r="G24" s="26"/>
      <c r="O24" s="22" t="s">
        <v>44</v>
      </c>
      <c r="P24" s="22"/>
      <c r="Q24" s="23"/>
      <c r="R24" s="20">
        <f ca="1">SUMIF('EB010-EB210'!$W$232:$X$500,O24,'EB010-EB210'!$X$232:$X$500)</f>
        <v>0</v>
      </c>
    </row>
    <row r="25" spans="1:18" x14ac:dyDescent="0.25">
      <c r="A25" s="432">
        <v>1495284</v>
      </c>
      <c r="B25" s="433">
        <f>VLOOKUP(Table148[[#This Row],[Shop Order]],'EB010-EB210'!A:AC,4,FALSE)</f>
        <v>2065</v>
      </c>
      <c r="C25" s="433">
        <f>VLOOKUP(Table148[[#This Row],[Shop Order]],'EB010-EB210'!A:AC,5,FALSE)</f>
        <v>1846</v>
      </c>
      <c r="D25" s="434">
        <f>VLOOKUP(Table148[[#This Row],[Shop Order]],'EB010-EB210'!A:AC,6,FALSE)</f>
        <v>0.89394673123486679</v>
      </c>
      <c r="E25" s="435">
        <f>VLOOKUP(Table148[[#This Row],[Shop Order]],'EB010-EB210'!A:AC,7,FALSE)</f>
        <v>45145</v>
      </c>
      <c r="O25" s="22" t="s">
        <v>126</v>
      </c>
      <c r="P25" s="22"/>
      <c r="Q25" s="23"/>
      <c r="R25" s="20">
        <f ca="1">SUMIF('EB010-EB210'!$W$232:$X$500,O25,'EB010-EB210'!$X$232:$X$500)</f>
        <v>0</v>
      </c>
    </row>
    <row r="26" spans="1:18" x14ac:dyDescent="0.25">
      <c r="A26" s="432">
        <v>1495285</v>
      </c>
      <c r="B26" s="433">
        <f>VLOOKUP(Table148[[#This Row],[Shop Order]],'EB010-EB210'!A:AC,4,FALSE)</f>
        <v>2124</v>
      </c>
      <c r="C26" s="433">
        <f>VLOOKUP(Table148[[#This Row],[Shop Order]],'EB010-EB210'!A:AC,5,FALSE)</f>
        <v>1884</v>
      </c>
      <c r="D26" s="434">
        <f>VLOOKUP(Table148[[#This Row],[Shop Order]],'EB010-EB210'!A:AC,6,FALSE)</f>
        <v>0.88700564971751417</v>
      </c>
      <c r="E26" s="435">
        <f>VLOOKUP(Table148[[#This Row],[Shop Order]],'EB010-EB210'!A:AC,7,FALSE)</f>
        <v>45159</v>
      </c>
      <c r="O26" s="22" t="s">
        <v>82</v>
      </c>
      <c r="P26" s="22"/>
      <c r="Q26" s="23"/>
      <c r="R26" s="20">
        <f ca="1">SUMIF('EB010-EB210'!$W$232:$X$500,O26,'EB010-EB210'!$X$232:$X$500)</f>
        <v>0</v>
      </c>
    </row>
    <row r="27" spans="1:18" x14ac:dyDescent="0.25">
      <c r="A27" s="432">
        <v>1502597</v>
      </c>
      <c r="B27" s="433">
        <f>VLOOKUP(Table148[[#This Row],[Shop Order]],'EB010-EB210'!A:AC,4,FALSE)</f>
        <v>2063</v>
      </c>
      <c r="C27" s="433">
        <f>VLOOKUP(Table148[[#This Row],[Shop Order]],'EB010-EB210'!A:AC,5,FALSE)</f>
        <v>1863</v>
      </c>
      <c r="D27" s="434">
        <f>VLOOKUP(Table148[[#This Row],[Shop Order]],'EB010-EB210'!A:AC,6,FALSE)</f>
        <v>0.90305380513814837</v>
      </c>
      <c r="E27" s="435">
        <f>VLOOKUP(Table148[[#This Row],[Shop Order]],'EB010-EB210'!A:AC,7,FALSE)</f>
        <v>45175</v>
      </c>
      <c r="O27" s="22" t="s">
        <v>103</v>
      </c>
      <c r="P27" s="22"/>
      <c r="Q27" s="23"/>
      <c r="R27" s="20">
        <f ca="1">SUMIF('EB010-EB210'!$W$232:$X$500,O27,'EB010-EB210'!$X$232:$X$500)</f>
        <v>0</v>
      </c>
    </row>
    <row r="28" spans="1:18" x14ac:dyDescent="0.25">
      <c r="A28" s="432">
        <v>1499986</v>
      </c>
      <c r="B28" s="433">
        <f>VLOOKUP(Table148[[#This Row],[Shop Order]],'EB010-EB210'!A:AC,4,FALSE)</f>
        <v>2528</v>
      </c>
      <c r="C28" s="433">
        <f>VLOOKUP(Table148[[#This Row],[Shop Order]],'EB010-EB210'!A:AC,5,FALSE)</f>
        <v>1775</v>
      </c>
      <c r="D28" s="434">
        <f>VLOOKUP(Table148[[#This Row],[Shop Order]],'EB010-EB210'!A:AC,6,FALSE)</f>
        <v>0.70213607594936711</v>
      </c>
      <c r="E28" s="435">
        <f>VLOOKUP(Table148[[#This Row],[Shop Order]],'EB010-EB210'!A:AC,7,FALSE)</f>
        <v>45177</v>
      </c>
      <c r="O28" s="22" t="s">
        <v>45</v>
      </c>
      <c r="P28" s="22"/>
      <c r="Q28" s="23"/>
      <c r="R28" s="20">
        <f ca="1">SUMIF('EB010-EB210'!$W$232:$X$500,O28,'EB010-EB210'!$X$232:$X$500)</f>
        <v>0</v>
      </c>
    </row>
    <row r="29" spans="1:18" ht="15" customHeight="1" x14ac:dyDescent="0.25">
      <c r="A29" s="512" t="s">
        <v>51</v>
      </c>
      <c r="B29" s="512"/>
      <c r="C29" s="512"/>
      <c r="D29" s="309">
        <f>AVERAGE(D23:D28)</f>
        <v>0.84426312659506397</v>
      </c>
      <c r="E29" s="142"/>
      <c r="O29" s="22" t="s">
        <v>29</v>
      </c>
      <c r="P29" s="33"/>
      <c r="Q29" s="33"/>
      <c r="R29" s="20">
        <f ca="1">SUMIF('EB010-EB210'!$W$232:$X$500,O29,'EB010-EB210'!$X$232:$X$500)</f>
        <v>0</v>
      </c>
    </row>
    <row r="31" spans="1:18" ht="30.75" customHeight="1" x14ac:dyDescent="0.25">
      <c r="E31" s="25"/>
    </row>
    <row r="32" spans="1:18" ht="38.25" customHeight="1" x14ac:dyDescent="0.25">
      <c r="E32" s="25"/>
    </row>
    <row r="33" spans="5:5" ht="33.75" customHeight="1" x14ac:dyDescent="0.25">
      <c r="E33" s="25"/>
    </row>
  </sheetData>
  <autoFilter ref="O4:R4">
    <filterColumn colId="0" showButton="0"/>
    <filterColumn colId="1" showButton="0"/>
    <sortState ref="O5:R29">
      <sortCondition descending="1" ref="R4"/>
    </sortState>
  </autoFilter>
  <dataConsolidate/>
  <mergeCells count="4">
    <mergeCell ref="A1:R1"/>
    <mergeCell ref="O3:R3"/>
    <mergeCell ref="O4:Q4"/>
    <mergeCell ref="A29:C29"/>
  </mergeCells>
  <phoneticPr fontId="34" type="noConversion"/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Y87"/>
  <sheetViews>
    <sheetView topLeftCell="A34" zoomScale="70" zoomScaleNormal="70" workbookViewId="0">
      <selection activeCell="P65" sqref="P65"/>
    </sheetView>
  </sheetViews>
  <sheetFormatPr defaultColWidth="9.140625" defaultRowHeight="15" x14ac:dyDescent="0.25"/>
  <cols>
    <col min="1" max="2" width="13.140625" style="45" customWidth="1"/>
    <col min="3" max="3" width="9.5703125" style="45" customWidth="1"/>
    <col min="4" max="4" width="10.140625" style="45" customWidth="1"/>
    <col min="5" max="5" width="7.42578125" style="45" bestFit="1" customWidth="1"/>
    <col min="6" max="6" width="10.28515625" style="45" bestFit="1" customWidth="1"/>
    <col min="7" max="7" width="12.85546875" style="15" customWidth="1"/>
    <col min="8" max="11" width="15.85546875" style="7" customWidth="1"/>
    <col min="12" max="12" width="15.85546875" style="8" customWidth="1"/>
    <col min="13" max="13" width="15.85546875" style="9" customWidth="1"/>
    <col min="14" max="15" width="15.85546875" style="45" customWidth="1"/>
    <col min="16" max="16" width="15.85546875" style="10" customWidth="1"/>
    <col min="17" max="19" width="15.85546875" style="14" customWidth="1"/>
    <col min="20" max="20" width="9.140625" style="14"/>
    <col min="21" max="21" width="11.140625" style="14" bestFit="1" customWidth="1"/>
    <col min="22" max="22" width="10.28515625" style="14" hidden="1" customWidth="1"/>
    <col min="23" max="23" width="37.42578125" style="45" customWidth="1"/>
    <col min="24" max="24" width="0.28515625" style="45" customWidth="1"/>
    <col min="25" max="25" width="49.28515625" style="45" bestFit="1" customWidth="1"/>
    <col min="26" max="16384" width="9.140625" style="45"/>
  </cols>
  <sheetData>
    <row r="1" spans="1:25" ht="15.75" thickBot="1" x14ac:dyDescent="0.3"/>
    <row r="2" spans="1:25" s="25" customFormat="1" ht="75.75" thickBot="1" x14ac:dyDescent="0.3">
      <c r="A2" s="47" t="s">
        <v>23</v>
      </c>
      <c r="B2" s="47" t="s">
        <v>49</v>
      </c>
      <c r="C2" s="47" t="s">
        <v>54</v>
      </c>
      <c r="D2" s="47" t="s">
        <v>18</v>
      </c>
      <c r="E2" s="46" t="s">
        <v>17</v>
      </c>
      <c r="F2" s="48" t="s">
        <v>1</v>
      </c>
      <c r="G2" s="49" t="s">
        <v>24</v>
      </c>
      <c r="H2" s="50" t="s">
        <v>75</v>
      </c>
      <c r="I2" s="50" t="s">
        <v>76</v>
      </c>
      <c r="J2" s="50" t="s">
        <v>55</v>
      </c>
      <c r="K2" s="50" t="s">
        <v>60</v>
      </c>
      <c r="L2" s="50" t="s">
        <v>56</v>
      </c>
      <c r="M2" s="50" t="s">
        <v>61</v>
      </c>
      <c r="N2" s="50" t="s">
        <v>57</v>
      </c>
      <c r="O2" s="50" t="s">
        <v>62</v>
      </c>
      <c r="P2" s="50" t="s">
        <v>58</v>
      </c>
      <c r="Q2" s="50" t="s">
        <v>77</v>
      </c>
      <c r="R2" s="50" t="s">
        <v>127</v>
      </c>
      <c r="S2" s="47" t="s">
        <v>42</v>
      </c>
      <c r="T2" s="47" t="s">
        <v>5</v>
      </c>
      <c r="U2" s="46" t="s">
        <v>2</v>
      </c>
      <c r="V2" s="84" t="s">
        <v>163</v>
      </c>
      <c r="W2" s="85" t="s">
        <v>21</v>
      </c>
      <c r="X2" s="210" t="s">
        <v>5</v>
      </c>
      <c r="Y2" s="85" t="s">
        <v>7</v>
      </c>
    </row>
    <row r="3" spans="1:25" s="25" customFormat="1" ht="14.25" customHeight="1" thickBot="1" x14ac:dyDescent="0.3">
      <c r="A3" s="212">
        <v>1495283</v>
      </c>
      <c r="B3" s="212" t="s">
        <v>251</v>
      </c>
      <c r="C3" s="441">
        <v>576</v>
      </c>
      <c r="D3" s="441">
        <v>633</v>
      </c>
      <c r="E3" s="448">
        <v>552</v>
      </c>
      <c r="F3" s="449">
        <f>E3/D3</f>
        <v>0.87203791469194314</v>
      </c>
      <c r="G3" s="211">
        <v>45119</v>
      </c>
      <c r="H3" s="200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8"/>
      <c r="T3" s="90"/>
      <c r="U3" s="197"/>
      <c r="V3" s="197"/>
      <c r="W3" s="91" t="s">
        <v>78</v>
      </c>
      <c r="X3" s="210" t="s">
        <v>5</v>
      </c>
      <c r="Y3" s="82" t="s">
        <v>73</v>
      </c>
    </row>
    <row r="4" spans="1:25" s="25" customFormat="1" ht="15" customHeight="1" x14ac:dyDescent="0.25">
      <c r="A4" s="53"/>
      <c r="B4" s="54"/>
      <c r="C4" s="54"/>
      <c r="D4" s="54"/>
      <c r="E4" s="54"/>
      <c r="F4" s="54"/>
      <c r="G4" s="55"/>
      <c r="H4" s="62">
        <v>22</v>
      </c>
      <c r="I4" s="72"/>
      <c r="J4" s="72">
        <v>4</v>
      </c>
      <c r="K4" s="72"/>
      <c r="L4" s="72"/>
      <c r="M4" s="72"/>
      <c r="N4" s="72"/>
      <c r="O4" s="72"/>
      <c r="P4" s="72"/>
      <c r="Q4" s="72"/>
      <c r="R4" s="72"/>
      <c r="S4" s="63">
        <v>1</v>
      </c>
      <c r="T4" s="488">
        <f>SUM(H4,J4,L4,N4,P4,S4)</f>
        <v>27</v>
      </c>
      <c r="U4" s="214">
        <f t="shared" ref="U4:U31" si="0">($T4)/$D$3</f>
        <v>4.2654028436018961E-2</v>
      </c>
      <c r="V4" s="248">
        <f>D3</f>
        <v>633</v>
      </c>
      <c r="W4" s="196" t="s">
        <v>16</v>
      </c>
      <c r="X4" s="209">
        <f t="shared" ref="X4:X16" si="1">T4</f>
        <v>27</v>
      </c>
      <c r="Y4" s="101"/>
    </row>
    <row r="5" spans="1:25" s="25" customFormat="1" ht="15" customHeight="1" x14ac:dyDescent="0.25">
      <c r="A5" s="56"/>
      <c r="B5" s="57"/>
      <c r="C5" s="57"/>
      <c r="D5" s="57"/>
      <c r="E5" s="57"/>
      <c r="F5" s="57"/>
      <c r="G5" s="58"/>
      <c r="H5" s="478"/>
      <c r="I5" s="74"/>
      <c r="J5" s="74"/>
      <c r="K5" s="74"/>
      <c r="L5" s="74"/>
      <c r="M5" s="74"/>
      <c r="N5" s="74"/>
      <c r="O5" s="74"/>
      <c r="P5" s="74"/>
      <c r="Q5" s="74"/>
      <c r="R5" s="74"/>
      <c r="S5" s="66"/>
      <c r="T5" s="71">
        <f t="shared" ref="T5:T30" si="2">SUM(H5,J5,L5,N5,P5,S5)</f>
        <v>0</v>
      </c>
      <c r="U5" s="214">
        <f t="shared" si="0"/>
        <v>0</v>
      </c>
      <c r="V5" s="248"/>
      <c r="W5" s="202" t="s">
        <v>44</v>
      </c>
      <c r="X5" s="191"/>
      <c r="Y5" s="101"/>
    </row>
    <row r="6" spans="1:25" s="25" customFormat="1" x14ac:dyDescent="0.25">
      <c r="A6" s="56"/>
      <c r="B6" s="57"/>
      <c r="C6" s="57"/>
      <c r="D6" s="57"/>
      <c r="E6" s="57"/>
      <c r="F6" s="57"/>
      <c r="G6" s="58"/>
      <c r="H6" s="64">
        <v>2</v>
      </c>
      <c r="I6" s="73"/>
      <c r="J6" s="73"/>
      <c r="K6" s="73"/>
      <c r="L6" s="73"/>
      <c r="M6" s="73"/>
      <c r="N6" s="73"/>
      <c r="O6" s="73"/>
      <c r="P6" s="73"/>
      <c r="Q6" s="73"/>
      <c r="R6" s="73"/>
      <c r="S6" s="65"/>
      <c r="T6" s="71">
        <f t="shared" si="2"/>
        <v>2</v>
      </c>
      <c r="U6" s="214">
        <f t="shared" si="0"/>
        <v>3.1595576619273301E-3</v>
      </c>
      <c r="V6" s="248">
        <f>D3</f>
        <v>633</v>
      </c>
      <c r="W6" s="195" t="s">
        <v>6</v>
      </c>
      <c r="X6" s="191">
        <f t="shared" si="1"/>
        <v>2</v>
      </c>
      <c r="Y6" s="132"/>
    </row>
    <row r="7" spans="1:25" s="25" customFormat="1" x14ac:dyDescent="0.25">
      <c r="A7" s="56"/>
      <c r="B7" s="57"/>
      <c r="C7" s="57"/>
      <c r="D7" s="57"/>
      <c r="E7" s="59"/>
      <c r="F7" s="59"/>
      <c r="G7" s="58"/>
      <c r="H7" s="64">
        <v>21</v>
      </c>
      <c r="I7" s="73"/>
      <c r="J7" s="73">
        <v>1</v>
      </c>
      <c r="K7" s="73"/>
      <c r="L7" s="73"/>
      <c r="M7" s="73"/>
      <c r="N7" s="73"/>
      <c r="O7" s="73"/>
      <c r="P7" s="73"/>
      <c r="Q7" s="73"/>
      <c r="R7" s="73"/>
      <c r="S7" s="65"/>
      <c r="T7" s="71">
        <f t="shared" si="2"/>
        <v>22</v>
      </c>
      <c r="U7" s="214">
        <f t="shared" si="0"/>
        <v>3.4755134281200632E-2</v>
      </c>
      <c r="V7" s="248">
        <f>D3</f>
        <v>633</v>
      </c>
      <c r="W7" s="195" t="s">
        <v>14</v>
      </c>
      <c r="X7" s="191">
        <f t="shared" si="1"/>
        <v>22</v>
      </c>
      <c r="Y7" s="83"/>
    </row>
    <row r="8" spans="1:25" s="25" customFormat="1" x14ac:dyDescent="0.25">
      <c r="A8" s="56"/>
      <c r="B8" s="57"/>
      <c r="C8" s="57"/>
      <c r="D8" s="57"/>
      <c r="E8" s="59"/>
      <c r="F8" s="59"/>
      <c r="G8" s="58"/>
      <c r="H8" s="64"/>
      <c r="I8" s="73"/>
      <c r="J8" s="73"/>
      <c r="K8" s="73"/>
      <c r="L8" s="73"/>
      <c r="M8" s="73"/>
      <c r="N8" s="73"/>
      <c r="O8" s="73"/>
      <c r="P8" s="73"/>
      <c r="Q8" s="73"/>
      <c r="R8" s="73"/>
      <c r="S8" s="65"/>
      <c r="T8" s="71">
        <f t="shared" si="2"/>
        <v>0</v>
      </c>
      <c r="U8" s="214">
        <f t="shared" si="0"/>
        <v>0</v>
      </c>
      <c r="V8" s="248">
        <f>D3</f>
        <v>633</v>
      </c>
      <c r="W8" s="195" t="s">
        <v>15</v>
      </c>
      <c r="X8" s="191">
        <f t="shared" si="1"/>
        <v>0</v>
      </c>
      <c r="Y8" s="83"/>
    </row>
    <row r="9" spans="1:25" s="25" customFormat="1" x14ac:dyDescent="0.25">
      <c r="A9" s="56"/>
      <c r="B9" s="57"/>
      <c r="C9" s="57"/>
      <c r="D9" s="57"/>
      <c r="E9" s="59"/>
      <c r="F9" s="59"/>
      <c r="G9" s="58"/>
      <c r="H9" s="64">
        <v>2</v>
      </c>
      <c r="I9" s="73"/>
      <c r="J9" s="73"/>
      <c r="K9" s="73"/>
      <c r="L9" s="73"/>
      <c r="M9" s="73"/>
      <c r="N9" s="73"/>
      <c r="O9" s="73"/>
      <c r="P9" s="73"/>
      <c r="Q9" s="73"/>
      <c r="R9" s="73"/>
      <c r="S9" s="65"/>
      <c r="T9" s="71">
        <f t="shared" si="2"/>
        <v>2</v>
      </c>
      <c r="U9" s="214">
        <f t="shared" si="0"/>
        <v>3.1595576619273301E-3</v>
      </c>
      <c r="V9" s="248">
        <f>D3</f>
        <v>633</v>
      </c>
      <c r="W9" s="195" t="s">
        <v>31</v>
      </c>
      <c r="X9" s="191">
        <f t="shared" si="1"/>
        <v>2</v>
      </c>
      <c r="Y9" s="132"/>
    </row>
    <row r="10" spans="1:25" s="25" customFormat="1" x14ac:dyDescent="0.25">
      <c r="A10" s="56"/>
      <c r="B10" s="57"/>
      <c r="C10" s="57"/>
      <c r="D10" s="57"/>
      <c r="E10" s="59"/>
      <c r="F10" s="59"/>
      <c r="G10" s="58"/>
      <c r="H10" s="64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65"/>
      <c r="T10" s="71">
        <f t="shared" si="2"/>
        <v>0</v>
      </c>
      <c r="U10" s="214">
        <f t="shared" si="0"/>
        <v>0</v>
      </c>
      <c r="V10" s="248">
        <f>D3</f>
        <v>633</v>
      </c>
      <c r="W10" s="195" t="s">
        <v>32</v>
      </c>
      <c r="X10" s="191">
        <f t="shared" si="1"/>
        <v>0</v>
      </c>
      <c r="Y10" s="132"/>
    </row>
    <row r="11" spans="1:25" s="25" customFormat="1" x14ac:dyDescent="0.25">
      <c r="A11" s="56"/>
      <c r="B11" s="57"/>
      <c r="C11" s="57"/>
      <c r="D11" s="57"/>
      <c r="E11" s="59"/>
      <c r="F11" s="59"/>
      <c r="G11" s="58"/>
      <c r="H11" s="64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65"/>
      <c r="T11" s="71">
        <f t="shared" si="2"/>
        <v>0</v>
      </c>
      <c r="U11" s="214">
        <f t="shared" si="0"/>
        <v>0</v>
      </c>
      <c r="V11" s="248">
        <f>D3</f>
        <v>633</v>
      </c>
      <c r="W11" s="195" t="s">
        <v>36</v>
      </c>
      <c r="X11" s="191">
        <f t="shared" si="1"/>
        <v>0</v>
      </c>
      <c r="Y11" s="132"/>
    </row>
    <row r="12" spans="1:25" s="25" customFormat="1" x14ac:dyDescent="0.25">
      <c r="A12" s="56"/>
      <c r="B12" s="57"/>
      <c r="C12" s="57"/>
      <c r="D12" s="57"/>
      <c r="E12" s="59"/>
      <c r="F12" s="59"/>
      <c r="G12" s="58"/>
      <c r="H12" s="64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65"/>
      <c r="T12" s="71">
        <f t="shared" si="2"/>
        <v>0</v>
      </c>
      <c r="U12" s="214">
        <f t="shared" si="0"/>
        <v>0</v>
      </c>
      <c r="V12" s="248">
        <f>D3</f>
        <v>633</v>
      </c>
      <c r="W12" s="195" t="s">
        <v>30</v>
      </c>
      <c r="X12" s="191">
        <f t="shared" si="1"/>
        <v>0</v>
      </c>
      <c r="Y12" s="132"/>
    </row>
    <row r="13" spans="1:25" s="25" customFormat="1" x14ac:dyDescent="0.25">
      <c r="A13" s="56"/>
      <c r="B13" s="57"/>
      <c r="C13" s="57"/>
      <c r="D13" s="57"/>
      <c r="E13" s="59"/>
      <c r="F13" s="59"/>
      <c r="G13" s="58"/>
      <c r="H13" s="64">
        <v>2</v>
      </c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65">
        <v>1</v>
      </c>
      <c r="T13" s="71">
        <f t="shared" si="2"/>
        <v>3</v>
      </c>
      <c r="U13" s="214">
        <f t="shared" si="0"/>
        <v>4.7393364928909956E-3</v>
      </c>
      <c r="V13" s="248">
        <f>D3</f>
        <v>633</v>
      </c>
      <c r="W13" s="195" t="s">
        <v>0</v>
      </c>
      <c r="X13" s="191">
        <f t="shared" si="1"/>
        <v>3</v>
      </c>
      <c r="Y13" s="83"/>
    </row>
    <row r="14" spans="1:25" s="25" customFormat="1" x14ac:dyDescent="0.25">
      <c r="A14" s="56"/>
      <c r="B14" s="57"/>
      <c r="C14" s="57"/>
      <c r="D14" s="57"/>
      <c r="E14" s="59"/>
      <c r="F14" s="59"/>
      <c r="G14" s="58"/>
      <c r="H14" s="64">
        <v>1</v>
      </c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65"/>
      <c r="T14" s="71">
        <f t="shared" si="2"/>
        <v>1</v>
      </c>
      <c r="U14" s="214">
        <f t="shared" si="0"/>
        <v>1.5797788309636651E-3</v>
      </c>
      <c r="V14" s="248">
        <f>D3</f>
        <v>633</v>
      </c>
      <c r="W14" s="195" t="s">
        <v>12</v>
      </c>
      <c r="X14" s="191">
        <f t="shared" si="1"/>
        <v>1</v>
      </c>
      <c r="Y14" s="83"/>
    </row>
    <row r="15" spans="1:25" s="25" customFormat="1" x14ac:dyDescent="0.25">
      <c r="A15" s="56"/>
      <c r="B15" s="57"/>
      <c r="C15" s="57"/>
      <c r="D15" s="57"/>
      <c r="E15" s="59"/>
      <c r="F15" s="59"/>
      <c r="G15" s="58"/>
      <c r="H15" s="64">
        <v>2</v>
      </c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65"/>
      <c r="T15" s="71">
        <f t="shared" si="2"/>
        <v>2</v>
      </c>
      <c r="U15" s="214">
        <f t="shared" si="0"/>
        <v>3.1595576619273301E-3</v>
      </c>
      <c r="V15" s="248">
        <f>D3</f>
        <v>633</v>
      </c>
      <c r="W15" s="195" t="s">
        <v>34</v>
      </c>
      <c r="X15" s="191">
        <f t="shared" si="1"/>
        <v>2</v>
      </c>
      <c r="Y15" s="132"/>
    </row>
    <row r="16" spans="1:25" s="25" customFormat="1" x14ac:dyDescent="0.25">
      <c r="A16" s="56"/>
      <c r="B16" s="57"/>
      <c r="C16" s="57"/>
      <c r="D16" s="57"/>
      <c r="E16" s="59"/>
      <c r="F16" s="59"/>
      <c r="G16" s="58"/>
      <c r="H16" s="68">
        <v>2</v>
      </c>
      <c r="I16" s="69"/>
      <c r="J16" s="69">
        <v>1</v>
      </c>
      <c r="K16" s="69"/>
      <c r="L16" s="69"/>
      <c r="M16" s="69"/>
      <c r="N16" s="69"/>
      <c r="O16" s="69"/>
      <c r="P16" s="69"/>
      <c r="Q16" s="69"/>
      <c r="R16" s="69"/>
      <c r="S16" s="70">
        <v>3</v>
      </c>
      <c r="T16" s="71">
        <f t="shared" si="2"/>
        <v>6</v>
      </c>
      <c r="U16" s="214">
        <f t="shared" si="0"/>
        <v>9.4786729857819912E-3</v>
      </c>
      <c r="V16" s="248">
        <f>D3</f>
        <v>633</v>
      </c>
      <c r="W16" s="208" t="s">
        <v>20</v>
      </c>
      <c r="X16" s="191">
        <f t="shared" si="1"/>
        <v>6</v>
      </c>
      <c r="Y16" s="83"/>
    </row>
    <row r="17" spans="1:25" s="25" customFormat="1" x14ac:dyDescent="0.25">
      <c r="A17" s="56"/>
      <c r="B17" s="57"/>
      <c r="C17" s="57"/>
      <c r="D17" s="57"/>
      <c r="E17" s="59"/>
      <c r="F17" s="59"/>
      <c r="G17" s="60"/>
      <c r="H17" s="38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65"/>
      <c r="T17" s="71">
        <f t="shared" si="2"/>
        <v>0</v>
      </c>
      <c r="U17" s="214">
        <f t="shared" si="0"/>
        <v>0</v>
      </c>
      <c r="V17" s="248">
        <f>D3</f>
        <v>633</v>
      </c>
      <c r="W17" s="195" t="s">
        <v>38</v>
      </c>
      <c r="X17" s="191"/>
      <c r="Y17" s="132"/>
    </row>
    <row r="18" spans="1:25" s="25" customFormat="1" ht="15.75" thickBot="1" x14ac:dyDescent="0.3">
      <c r="A18" s="56"/>
      <c r="B18" s="57"/>
      <c r="C18" s="57"/>
      <c r="D18" s="57"/>
      <c r="E18" s="59"/>
      <c r="F18" s="59"/>
      <c r="G18" s="58"/>
      <c r="H18" s="207"/>
      <c r="I18" s="206"/>
      <c r="J18" s="206">
        <v>9</v>
      </c>
      <c r="K18" s="206"/>
      <c r="L18" s="206"/>
      <c r="M18" s="206"/>
      <c r="N18" s="206"/>
      <c r="O18" s="206"/>
      <c r="P18" s="206"/>
      <c r="Q18" s="206"/>
      <c r="R18" s="206"/>
      <c r="S18" s="205"/>
      <c r="T18" s="204">
        <f t="shared" si="2"/>
        <v>9</v>
      </c>
      <c r="U18" s="316">
        <f t="shared" si="0"/>
        <v>1.4218009478672985E-2</v>
      </c>
      <c r="V18" s="249">
        <f>D3</f>
        <v>633</v>
      </c>
      <c r="W18" s="203" t="s">
        <v>28</v>
      </c>
      <c r="X18" s="191">
        <f>T18</f>
        <v>9</v>
      </c>
      <c r="Y18" s="132"/>
    </row>
    <row r="19" spans="1:25" s="25" customFormat="1" x14ac:dyDescent="0.25">
      <c r="A19" s="56"/>
      <c r="B19" s="57"/>
      <c r="C19" s="57"/>
      <c r="D19" s="57"/>
      <c r="E19" s="59"/>
      <c r="F19" s="59"/>
      <c r="G19" s="58"/>
      <c r="H19" s="62"/>
      <c r="I19" s="180"/>
      <c r="J19" s="74"/>
      <c r="K19" s="74"/>
      <c r="L19" s="74"/>
      <c r="M19" s="74"/>
      <c r="N19" s="74"/>
      <c r="O19" s="74"/>
      <c r="P19" s="74"/>
      <c r="Q19" s="74"/>
      <c r="R19" s="74"/>
      <c r="S19" s="66"/>
      <c r="T19" s="76">
        <f t="shared" si="2"/>
        <v>0</v>
      </c>
      <c r="U19" s="214">
        <f t="shared" si="0"/>
        <v>0</v>
      </c>
      <c r="V19" s="250">
        <f>D3</f>
        <v>633</v>
      </c>
      <c r="W19" s="202" t="s">
        <v>11</v>
      </c>
      <c r="X19" s="191"/>
      <c r="Y19" s="132"/>
    </row>
    <row r="20" spans="1:25" s="25" customFormat="1" x14ac:dyDescent="0.25">
      <c r="A20" s="56"/>
      <c r="B20" s="57"/>
      <c r="C20" s="57"/>
      <c r="D20" s="57"/>
      <c r="E20" s="59"/>
      <c r="F20" s="59"/>
      <c r="G20" s="58"/>
      <c r="H20" s="64"/>
      <c r="I20" s="38"/>
      <c r="J20" s="73"/>
      <c r="K20" s="73"/>
      <c r="L20" s="73"/>
      <c r="M20" s="73"/>
      <c r="N20" s="73"/>
      <c r="O20" s="73"/>
      <c r="P20" s="73"/>
      <c r="Q20" s="73"/>
      <c r="R20" s="73"/>
      <c r="S20" s="65"/>
      <c r="T20" s="71">
        <f t="shared" si="2"/>
        <v>0</v>
      </c>
      <c r="U20" s="214">
        <f t="shared" si="0"/>
        <v>0</v>
      </c>
      <c r="V20" s="248">
        <f>D3</f>
        <v>633</v>
      </c>
      <c r="W20" s="195" t="s">
        <v>29</v>
      </c>
      <c r="X20" s="191">
        <f t="shared" ref="X20:X34" si="3">T20</f>
        <v>0</v>
      </c>
      <c r="Y20" s="83"/>
    </row>
    <row r="21" spans="1:25" s="25" customFormat="1" x14ac:dyDescent="0.25">
      <c r="A21" s="56"/>
      <c r="B21" s="57"/>
      <c r="C21" s="57"/>
      <c r="D21" s="57"/>
      <c r="E21" s="59"/>
      <c r="F21" s="59"/>
      <c r="G21" s="58"/>
      <c r="H21" s="64"/>
      <c r="I21" s="38">
        <v>1</v>
      </c>
      <c r="J21" s="73"/>
      <c r="K21" s="73"/>
      <c r="L21" s="73"/>
      <c r="M21" s="73"/>
      <c r="N21" s="73"/>
      <c r="O21" s="73"/>
      <c r="P21" s="73"/>
      <c r="Q21" s="73"/>
      <c r="R21" s="73"/>
      <c r="S21" s="65">
        <v>1</v>
      </c>
      <c r="T21" s="71">
        <f t="shared" si="2"/>
        <v>1</v>
      </c>
      <c r="U21" s="214">
        <f t="shared" si="0"/>
        <v>1.5797788309636651E-3</v>
      </c>
      <c r="V21" s="248">
        <f>D3</f>
        <v>633</v>
      </c>
      <c r="W21" s="195" t="s">
        <v>3</v>
      </c>
      <c r="X21" s="191">
        <f t="shared" si="3"/>
        <v>1</v>
      </c>
      <c r="Y21" s="83"/>
    </row>
    <row r="22" spans="1:25" s="25" customFormat="1" x14ac:dyDescent="0.25">
      <c r="A22" s="56"/>
      <c r="B22" s="57"/>
      <c r="C22" s="57"/>
      <c r="D22" s="57"/>
      <c r="E22" s="59"/>
      <c r="F22" s="59"/>
      <c r="G22" s="58"/>
      <c r="H22" s="64"/>
      <c r="I22" s="38">
        <v>3</v>
      </c>
      <c r="J22" s="73">
        <v>1</v>
      </c>
      <c r="K22" s="73"/>
      <c r="L22" s="73"/>
      <c r="M22" s="73"/>
      <c r="N22" s="73"/>
      <c r="O22" s="73"/>
      <c r="P22" s="73"/>
      <c r="Q22" s="73"/>
      <c r="R22" s="73"/>
      <c r="S22" s="65"/>
      <c r="T22" s="71">
        <f t="shared" si="2"/>
        <v>1</v>
      </c>
      <c r="U22" s="214">
        <f t="shared" si="0"/>
        <v>1.5797788309636651E-3</v>
      </c>
      <c r="V22" s="248">
        <f>D3</f>
        <v>633</v>
      </c>
      <c r="W22" s="195" t="s">
        <v>8</v>
      </c>
      <c r="X22" s="191">
        <f t="shared" si="3"/>
        <v>1</v>
      </c>
      <c r="Y22" s="111"/>
    </row>
    <row r="23" spans="1:25" s="25" customFormat="1" x14ac:dyDescent="0.25">
      <c r="A23" s="56"/>
      <c r="B23" s="57"/>
      <c r="C23" s="57"/>
      <c r="D23" s="57"/>
      <c r="E23" s="59"/>
      <c r="F23" s="59"/>
      <c r="G23" s="58"/>
      <c r="H23" s="64"/>
      <c r="I23" s="38">
        <v>1</v>
      </c>
      <c r="J23" s="73">
        <v>1</v>
      </c>
      <c r="K23" s="73"/>
      <c r="L23" s="73"/>
      <c r="M23" s="73"/>
      <c r="N23" s="73"/>
      <c r="O23" s="73"/>
      <c r="P23" s="73"/>
      <c r="Q23" s="73"/>
      <c r="R23" s="73"/>
      <c r="S23" s="65">
        <v>1</v>
      </c>
      <c r="T23" s="71">
        <f t="shared" si="2"/>
        <v>2</v>
      </c>
      <c r="U23" s="214">
        <f t="shared" si="0"/>
        <v>3.1595576619273301E-3</v>
      </c>
      <c r="V23" s="248">
        <f>D3</f>
        <v>633</v>
      </c>
      <c r="W23" s="195" t="s">
        <v>9</v>
      </c>
      <c r="X23" s="191">
        <f t="shared" si="3"/>
        <v>2</v>
      </c>
      <c r="Y23" s="101" t="s">
        <v>256</v>
      </c>
    </row>
    <row r="24" spans="1:25" s="25" customFormat="1" x14ac:dyDescent="0.25">
      <c r="A24" s="56"/>
      <c r="B24" s="57"/>
      <c r="C24" s="57"/>
      <c r="D24" s="57"/>
      <c r="E24" s="59"/>
      <c r="F24" s="59"/>
      <c r="G24" s="58"/>
      <c r="H24" s="64"/>
      <c r="I24" s="38"/>
      <c r="J24" s="73"/>
      <c r="K24" s="73"/>
      <c r="L24" s="73"/>
      <c r="M24" s="73"/>
      <c r="N24" s="73"/>
      <c r="O24" s="73"/>
      <c r="P24" s="73"/>
      <c r="Q24" s="73"/>
      <c r="R24" s="73"/>
      <c r="S24" s="65"/>
      <c r="T24" s="71">
        <f t="shared" si="2"/>
        <v>0</v>
      </c>
      <c r="U24" s="214">
        <f t="shared" si="0"/>
        <v>0</v>
      </c>
      <c r="V24" s="248">
        <f>D3</f>
        <v>633</v>
      </c>
      <c r="W24" s="195" t="s">
        <v>80</v>
      </c>
      <c r="X24" s="191">
        <f t="shared" si="3"/>
        <v>0</v>
      </c>
      <c r="Y24" s="132"/>
    </row>
    <row r="25" spans="1:25" s="25" customFormat="1" x14ac:dyDescent="0.25">
      <c r="A25" s="56"/>
      <c r="B25" s="57"/>
      <c r="C25" s="57"/>
      <c r="D25" s="57"/>
      <c r="E25" s="59"/>
      <c r="F25" s="59"/>
      <c r="G25" s="58"/>
      <c r="H25" s="130"/>
      <c r="I25" s="73">
        <v>7</v>
      </c>
      <c r="J25" s="73"/>
      <c r="K25" s="73"/>
      <c r="L25" s="73"/>
      <c r="M25" s="73"/>
      <c r="N25" s="73"/>
      <c r="O25" s="73"/>
      <c r="P25" s="73"/>
      <c r="Q25" s="73"/>
      <c r="R25" s="73"/>
      <c r="S25" s="65"/>
      <c r="T25" s="71">
        <f t="shared" si="2"/>
        <v>0</v>
      </c>
      <c r="U25" s="214">
        <f t="shared" si="0"/>
        <v>0</v>
      </c>
      <c r="V25" s="248">
        <f>D3</f>
        <v>633</v>
      </c>
      <c r="W25" s="195" t="s">
        <v>20</v>
      </c>
      <c r="X25" s="191">
        <f t="shared" si="3"/>
        <v>0</v>
      </c>
      <c r="Y25" s="83"/>
    </row>
    <row r="26" spans="1:25" s="25" customFormat="1" x14ac:dyDescent="0.25">
      <c r="A26" s="56"/>
      <c r="B26" s="57"/>
      <c r="C26" s="57"/>
      <c r="D26" s="57"/>
      <c r="E26" s="59"/>
      <c r="F26" s="59"/>
      <c r="G26" s="58"/>
      <c r="H26" s="6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65"/>
      <c r="T26" s="71">
        <f t="shared" si="2"/>
        <v>0</v>
      </c>
      <c r="U26" s="214">
        <f t="shared" si="0"/>
        <v>0</v>
      </c>
      <c r="V26" s="248">
        <f>D3</f>
        <v>633</v>
      </c>
      <c r="W26" s="195" t="s">
        <v>81</v>
      </c>
      <c r="X26" s="191">
        <f t="shared" si="3"/>
        <v>0</v>
      </c>
      <c r="Y26" s="83"/>
    </row>
    <row r="27" spans="1:25" s="25" customFormat="1" x14ac:dyDescent="0.25">
      <c r="A27" s="56"/>
      <c r="B27" s="57"/>
      <c r="C27" s="57"/>
      <c r="D27" s="57"/>
      <c r="E27" s="59"/>
      <c r="F27" s="59"/>
      <c r="G27" s="58"/>
      <c r="H27" s="6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65"/>
      <c r="T27" s="71">
        <f t="shared" si="2"/>
        <v>0</v>
      </c>
      <c r="U27" s="214">
        <f t="shared" si="0"/>
        <v>0</v>
      </c>
      <c r="V27" s="248">
        <f>D3</f>
        <v>633</v>
      </c>
      <c r="W27" s="195" t="s">
        <v>10</v>
      </c>
      <c r="X27" s="191">
        <f t="shared" si="3"/>
        <v>0</v>
      </c>
      <c r="Y27" s="132"/>
    </row>
    <row r="28" spans="1:25" s="25" customFormat="1" x14ac:dyDescent="0.25">
      <c r="A28" s="56"/>
      <c r="B28" s="57"/>
      <c r="C28" s="57"/>
      <c r="D28" s="57"/>
      <c r="E28" s="59"/>
      <c r="F28" s="59"/>
      <c r="G28" s="58"/>
      <c r="H28" s="64"/>
      <c r="I28" s="73">
        <v>8</v>
      </c>
      <c r="J28" s="73"/>
      <c r="K28" s="73"/>
      <c r="L28" s="73"/>
      <c r="M28" s="73"/>
      <c r="N28" s="73"/>
      <c r="O28" s="73"/>
      <c r="P28" s="73"/>
      <c r="Q28" s="73"/>
      <c r="R28" s="73"/>
      <c r="S28" s="65"/>
      <c r="T28" s="71">
        <f t="shared" si="2"/>
        <v>0</v>
      </c>
      <c r="U28" s="214">
        <f t="shared" si="0"/>
        <v>0</v>
      </c>
      <c r="V28" s="248">
        <f>D3</f>
        <v>633</v>
      </c>
      <c r="W28" s="195" t="s">
        <v>13</v>
      </c>
      <c r="X28" s="191">
        <f t="shared" si="3"/>
        <v>0</v>
      </c>
      <c r="Y28" s="277" t="s">
        <v>252</v>
      </c>
    </row>
    <row r="29" spans="1:25" s="25" customFormat="1" x14ac:dyDescent="0.25">
      <c r="A29" s="56"/>
      <c r="B29" s="57"/>
      <c r="C29" s="57"/>
      <c r="D29" s="57"/>
      <c r="E29" s="59"/>
      <c r="F29" s="59"/>
      <c r="G29" s="58"/>
      <c r="H29" s="64"/>
      <c r="I29" s="73">
        <v>1</v>
      </c>
      <c r="J29" s="73"/>
      <c r="K29" s="73"/>
      <c r="L29" s="73"/>
      <c r="M29" s="73"/>
      <c r="N29" s="73"/>
      <c r="O29" s="73"/>
      <c r="P29" s="73"/>
      <c r="Q29" s="73"/>
      <c r="R29" s="73"/>
      <c r="S29" s="65"/>
      <c r="T29" s="71">
        <f t="shared" si="2"/>
        <v>0</v>
      </c>
      <c r="U29" s="214">
        <f t="shared" si="0"/>
        <v>0</v>
      </c>
      <c r="V29" s="248">
        <f>D3</f>
        <v>633</v>
      </c>
      <c r="W29" s="195" t="s">
        <v>99</v>
      </c>
      <c r="X29" s="191">
        <f t="shared" si="3"/>
        <v>0</v>
      </c>
      <c r="Y29" s="83"/>
    </row>
    <row r="30" spans="1:25" s="25" customFormat="1" x14ac:dyDescent="0.25">
      <c r="A30" s="56"/>
      <c r="B30" s="57"/>
      <c r="C30" s="57"/>
      <c r="D30" s="57"/>
      <c r="E30" s="59"/>
      <c r="F30" s="59"/>
      <c r="G30" s="58"/>
      <c r="H30" s="64"/>
      <c r="I30" s="73"/>
      <c r="J30" s="67"/>
      <c r="K30" s="67"/>
      <c r="L30" s="67"/>
      <c r="M30" s="67"/>
      <c r="N30" s="67"/>
      <c r="O30" s="67"/>
      <c r="P30" s="67"/>
      <c r="Q30" s="67"/>
      <c r="R30" s="67"/>
      <c r="S30" s="65"/>
      <c r="T30" s="71">
        <f t="shared" si="2"/>
        <v>0</v>
      </c>
      <c r="U30" s="214">
        <f t="shared" si="0"/>
        <v>0</v>
      </c>
      <c r="V30" s="248">
        <f>D3</f>
        <v>633</v>
      </c>
      <c r="W30" s="195" t="s">
        <v>83</v>
      </c>
      <c r="X30" s="191">
        <f t="shared" si="3"/>
        <v>0</v>
      </c>
      <c r="Y30" s="83"/>
    </row>
    <row r="31" spans="1:25" s="25" customFormat="1" ht="15.75" thickBot="1" x14ac:dyDescent="0.3">
      <c r="A31" s="56"/>
      <c r="B31" s="57"/>
      <c r="C31" s="57"/>
      <c r="D31" s="57"/>
      <c r="E31" s="59"/>
      <c r="F31" s="59"/>
      <c r="G31" s="58"/>
      <c r="H31" s="68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70"/>
      <c r="T31" s="204">
        <f>SUM(H31,J31,L31,N31,P31,S31)</f>
        <v>0</v>
      </c>
      <c r="U31" s="214">
        <f t="shared" si="0"/>
        <v>0</v>
      </c>
      <c r="V31" s="249">
        <f>D3</f>
        <v>633</v>
      </c>
      <c r="W31" s="201" t="s">
        <v>164</v>
      </c>
      <c r="X31" s="191">
        <f t="shared" si="3"/>
        <v>0</v>
      </c>
      <c r="Y31" s="83"/>
    </row>
    <row r="32" spans="1:25" s="25" customFormat="1" ht="15.75" thickBot="1" x14ac:dyDescent="0.3">
      <c r="A32" s="56"/>
      <c r="B32" s="57"/>
      <c r="C32" s="57"/>
      <c r="D32" s="57"/>
      <c r="E32" s="59"/>
      <c r="F32" s="59"/>
      <c r="G32" s="58"/>
      <c r="H32" s="200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8"/>
      <c r="T32" s="301"/>
      <c r="U32" s="197"/>
      <c r="V32" s="301"/>
      <c r="W32" s="122" t="s">
        <v>84</v>
      </c>
      <c r="X32" s="191">
        <f t="shared" si="3"/>
        <v>0</v>
      </c>
      <c r="Y32" s="83"/>
    </row>
    <row r="33" spans="1:25" s="25" customFormat="1" x14ac:dyDescent="0.25">
      <c r="A33" s="56"/>
      <c r="B33" s="57"/>
      <c r="C33" s="57"/>
      <c r="D33" s="57"/>
      <c r="E33" s="59"/>
      <c r="F33" s="59"/>
      <c r="G33" s="60"/>
      <c r="H33" s="6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63"/>
      <c r="T33" s="76">
        <f>SUM(H33,J33,L33,N33,P33,S33)</f>
        <v>0</v>
      </c>
      <c r="U33" s="214">
        <f t="shared" ref="U33:U43" si="4">($T33)/$D$3</f>
        <v>0</v>
      </c>
      <c r="V33" s="248">
        <f>D3</f>
        <v>633</v>
      </c>
      <c r="W33" s="196" t="s">
        <v>85</v>
      </c>
      <c r="X33" s="191">
        <f t="shared" si="3"/>
        <v>0</v>
      </c>
      <c r="Y33" s="83"/>
    </row>
    <row r="34" spans="1:25" s="25" customFormat="1" x14ac:dyDescent="0.25">
      <c r="A34" s="56"/>
      <c r="B34" s="57"/>
      <c r="C34" s="57"/>
      <c r="D34" s="57"/>
      <c r="E34" s="59"/>
      <c r="F34" s="59"/>
      <c r="G34" s="60"/>
      <c r="H34" s="6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65"/>
      <c r="T34" s="76">
        <f t="shared" ref="T34:T41" si="5">SUM(H34,J34,L34,N34,P34,S34)</f>
        <v>0</v>
      </c>
      <c r="U34" s="214">
        <f t="shared" si="4"/>
        <v>0</v>
      </c>
      <c r="V34" s="248">
        <f>D3</f>
        <v>633</v>
      </c>
      <c r="W34" s="195" t="s">
        <v>86</v>
      </c>
      <c r="X34" s="191">
        <f t="shared" si="3"/>
        <v>0</v>
      </c>
      <c r="Y34" s="101"/>
    </row>
    <row r="35" spans="1:25" s="25" customFormat="1" x14ac:dyDescent="0.25">
      <c r="A35" s="56"/>
      <c r="B35" s="57"/>
      <c r="C35" s="57"/>
      <c r="D35" s="57"/>
      <c r="E35" s="59"/>
      <c r="F35" s="59"/>
      <c r="G35" s="60"/>
      <c r="H35" s="6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65"/>
      <c r="T35" s="76">
        <f t="shared" si="5"/>
        <v>0</v>
      </c>
      <c r="U35" s="214">
        <f t="shared" si="4"/>
        <v>0</v>
      </c>
      <c r="V35" s="248"/>
      <c r="W35" s="195" t="s">
        <v>87</v>
      </c>
      <c r="X35" s="191"/>
      <c r="Y35" s="101" t="s">
        <v>254</v>
      </c>
    </row>
    <row r="36" spans="1:25" s="25" customFormat="1" x14ac:dyDescent="0.25">
      <c r="A36" s="56"/>
      <c r="B36" s="57"/>
      <c r="C36" s="57"/>
      <c r="D36" s="57"/>
      <c r="E36" s="59"/>
      <c r="F36" s="59"/>
      <c r="G36" s="60"/>
      <c r="H36" s="6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65"/>
      <c r="T36" s="76">
        <f t="shared" si="5"/>
        <v>0</v>
      </c>
      <c r="U36" s="214">
        <f t="shared" si="4"/>
        <v>0</v>
      </c>
      <c r="V36" s="248"/>
      <c r="W36" s="195" t="s">
        <v>38</v>
      </c>
      <c r="X36" s="191"/>
      <c r="Y36" s="101" t="s">
        <v>255</v>
      </c>
    </row>
    <row r="37" spans="1:25" s="25" customFormat="1" x14ac:dyDescent="0.25">
      <c r="A37" s="56"/>
      <c r="B37" s="57"/>
      <c r="C37" s="57"/>
      <c r="D37" s="57"/>
      <c r="E37" s="59"/>
      <c r="F37" s="59"/>
      <c r="G37" s="60"/>
      <c r="H37" s="6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65"/>
      <c r="T37" s="76">
        <f t="shared" si="5"/>
        <v>0</v>
      </c>
      <c r="U37" s="214">
        <f t="shared" si="4"/>
        <v>0</v>
      </c>
      <c r="V37" s="248"/>
      <c r="W37" s="195" t="s">
        <v>36</v>
      </c>
      <c r="X37" s="191"/>
      <c r="Y37" s="417" t="s">
        <v>253</v>
      </c>
    </row>
    <row r="38" spans="1:25" s="25" customFormat="1" ht="15.75" x14ac:dyDescent="0.25">
      <c r="A38" s="56"/>
      <c r="B38" s="57"/>
      <c r="C38" s="57"/>
      <c r="D38" s="57"/>
      <c r="E38" s="59"/>
      <c r="F38" s="59"/>
      <c r="G38" s="60"/>
      <c r="H38" s="6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65"/>
      <c r="T38" s="76">
        <f t="shared" si="5"/>
        <v>0</v>
      </c>
      <c r="U38" s="214">
        <f t="shared" si="4"/>
        <v>0</v>
      </c>
      <c r="V38" s="248">
        <f>D3</f>
        <v>633</v>
      </c>
      <c r="W38" s="268" t="s">
        <v>176</v>
      </c>
      <c r="X38" s="191">
        <f t="shared" ref="X38:X43" si="6">T38</f>
        <v>0</v>
      </c>
      <c r="Y38" s="101"/>
    </row>
    <row r="39" spans="1:25" s="25" customFormat="1" x14ac:dyDescent="0.25">
      <c r="A39" s="56"/>
      <c r="B39" s="57"/>
      <c r="C39" s="57"/>
      <c r="D39" s="57"/>
      <c r="E39" s="59"/>
      <c r="F39" s="59"/>
      <c r="G39" s="60"/>
      <c r="H39" s="6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65"/>
      <c r="T39" s="76">
        <f t="shared" si="5"/>
        <v>0</v>
      </c>
      <c r="U39" s="214">
        <f t="shared" si="4"/>
        <v>0</v>
      </c>
      <c r="V39" s="248">
        <f>D3</f>
        <v>633</v>
      </c>
      <c r="W39" s="195" t="s">
        <v>95</v>
      </c>
      <c r="X39" s="191">
        <f t="shared" si="6"/>
        <v>0</v>
      </c>
      <c r="Y39" s="346"/>
    </row>
    <row r="40" spans="1:25" s="25" customFormat="1" x14ac:dyDescent="0.25">
      <c r="A40" s="56"/>
      <c r="B40" s="57"/>
      <c r="C40" s="57"/>
      <c r="D40" s="57"/>
      <c r="E40" s="59"/>
      <c r="F40" s="59"/>
      <c r="G40" s="60"/>
      <c r="H40" s="64">
        <v>1</v>
      </c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65"/>
      <c r="T40" s="76">
        <f t="shared" si="5"/>
        <v>1</v>
      </c>
      <c r="U40" s="214">
        <f t="shared" si="4"/>
        <v>1.5797788309636651E-3</v>
      </c>
      <c r="V40" s="248">
        <f>D3</f>
        <v>633</v>
      </c>
      <c r="W40" s="195" t="s">
        <v>175</v>
      </c>
      <c r="X40" s="191">
        <f t="shared" si="6"/>
        <v>1</v>
      </c>
      <c r="Y40" s="83"/>
    </row>
    <row r="41" spans="1:25" s="25" customFormat="1" ht="15.75" x14ac:dyDescent="0.25">
      <c r="A41" s="56"/>
      <c r="B41" s="57"/>
      <c r="C41" s="57"/>
      <c r="D41" s="57"/>
      <c r="E41" s="59"/>
      <c r="F41" s="59"/>
      <c r="G41" s="60"/>
      <c r="H41" s="64">
        <v>2</v>
      </c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65"/>
      <c r="T41" s="76">
        <f t="shared" si="5"/>
        <v>2</v>
      </c>
      <c r="U41" s="214">
        <f t="shared" si="4"/>
        <v>3.1595576619273301E-3</v>
      </c>
      <c r="V41" s="248">
        <f>D3</f>
        <v>633</v>
      </c>
      <c r="W41" s="268" t="s">
        <v>177</v>
      </c>
      <c r="X41" s="191">
        <f t="shared" si="6"/>
        <v>2</v>
      </c>
      <c r="Y41" s="83"/>
    </row>
    <row r="42" spans="1:25" s="25" customFormat="1" ht="15.75" thickBot="1" x14ac:dyDescent="0.3">
      <c r="A42" s="186"/>
      <c r="B42" s="187"/>
      <c r="C42" s="187"/>
      <c r="D42" s="187"/>
      <c r="E42" s="188"/>
      <c r="F42" s="188"/>
      <c r="G42" s="194"/>
      <c r="H42" s="68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70"/>
      <c r="T42" s="76">
        <f>SUM(H42,J42,L42,N42,P42,S42)</f>
        <v>0</v>
      </c>
      <c r="U42" s="316">
        <f t="shared" si="4"/>
        <v>0</v>
      </c>
      <c r="V42" s="249">
        <f>D3</f>
        <v>633</v>
      </c>
      <c r="W42" s="300" t="s">
        <v>74</v>
      </c>
      <c r="X42" s="191">
        <f t="shared" si="6"/>
        <v>0</v>
      </c>
      <c r="Y42" s="193"/>
    </row>
    <row r="43" spans="1:25" s="25" customFormat="1" ht="15.75" thickBot="1" x14ac:dyDescent="0.3">
      <c r="A43" s="45"/>
      <c r="B43" s="45"/>
      <c r="C43" s="45"/>
      <c r="D43" s="45"/>
      <c r="E43" s="45"/>
      <c r="F43" s="45"/>
      <c r="G43" s="51" t="s">
        <v>5</v>
      </c>
      <c r="H43" s="61">
        <f t="shared" ref="H43:S43" si="7">SUM(H4:H42)</f>
        <v>57</v>
      </c>
      <c r="I43" s="61">
        <f t="shared" si="7"/>
        <v>21</v>
      </c>
      <c r="J43" s="61">
        <f t="shared" si="7"/>
        <v>17</v>
      </c>
      <c r="K43" s="61">
        <f t="shared" si="7"/>
        <v>0</v>
      </c>
      <c r="L43" s="61">
        <f t="shared" si="7"/>
        <v>0</v>
      </c>
      <c r="M43" s="61">
        <f t="shared" si="7"/>
        <v>0</v>
      </c>
      <c r="N43" s="61">
        <f t="shared" si="7"/>
        <v>0</v>
      </c>
      <c r="O43" s="61">
        <f t="shared" si="7"/>
        <v>0</v>
      </c>
      <c r="P43" s="61">
        <f t="shared" si="7"/>
        <v>0</v>
      </c>
      <c r="Q43" s="61">
        <f t="shared" si="7"/>
        <v>0</v>
      </c>
      <c r="R43" s="61">
        <f t="shared" si="7"/>
        <v>0</v>
      </c>
      <c r="S43" s="61">
        <f t="shared" si="7"/>
        <v>7</v>
      </c>
      <c r="T43" s="77">
        <f>SUM(H43,J43,L43,N43,P43,S43)</f>
        <v>81</v>
      </c>
      <c r="U43" s="214">
        <f t="shared" si="4"/>
        <v>0.12796208530805686</v>
      </c>
      <c r="V43" s="427">
        <f>D3</f>
        <v>633</v>
      </c>
      <c r="W43" s="192"/>
      <c r="X43" s="191">
        <f t="shared" si="6"/>
        <v>81</v>
      </c>
      <c r="Y43" s="14" t="s">
        <v>108</v>
      </c>
    </row>
    <row r="45" spans="1:25" ht="15.75" thickBot="1" x14ac:dyDescent="0.3"/>
    <row r="46" spans="1:25" s="25" customFormat="1" ht="75.75" thickBot="1" x14ac:dyDescent="0.3">
      <c r="A46" s="47" t="s">
        <v>23</v>
      </c>
      <c r="B46" s="47" t="s">
        <v>49</v>
      </c>
      <c r="C46" s="47" t="s">
        <v>54</v>
      </c>
      <c r="D46" s="47" t="s">
        <v>18</v>
      </c>
      <c r="E46" s="46" t="s">
        <v>17</v>
      </c>
      <c r="F46" s="48" t="s">
        <v>1</v>
      </c>
      <c r="G46" s="49" t="s">
        <v>24</v>
      </c>
      <c r="H46" s="50" t="s">
        <v>75</v>
      </c>
      <c r="I46" s="50" t="s">
        <v>76</v>
      </c>
      <c r="J46" s="50" t="s">
        <v>55</v>
      </c>
      <c r="K46" s="50" t="s">
        <v>60</v>
      </c>
      <c r="L46" s="50" t="s">
        <v>56</v>
      </c>
      <c r="M46" s="50" t="s">
        <v>61</v>
      </c>
      <c r="N46" s="50" t="s">
        <v>57</v>
      </c>
      <c r="O46" s="50" t="s">
        <v>62</v>
      </c>
      <c r="P46" s="50" t="s">
        <v>58</v>
      </c>
      <c r="Q46" s="50" t="s">
        <v>77</v>
      </c>
      <c r="R46" s="50" t="s">
        <v>127</v>
      </c>
      <c r="S46" s="47" t="s">
        <v>42</v>
      </c>
      <c r="T46" s="47" t="s">
        <v>5</v>
      </c>
      <c r="U46" s="46" t="s">
        <v>2</v>
      </c>
      <c r="V46" s="84" t="s">
        <v>163</v>
      </c>
      <c r="W46" s="85" t="s">
        <v>21</v>
      </c>
      <c r="X46" s="210" t="s">
        <v>5</v>
      </c>
      <c r="Y46" s="85" t="s">
        <v>7</v>
      </c>
    </row>
    <row r="47" spans="1:25" s="25" customFormat="1" ht="14.25" customHeight="1" thickBot="1" x14ac:dyDescent="0.3">
      <c r="A47" s="212">
        <v>1501521</v>
      </c>
      <c r="B47" s="212" t="s">
        <v>251</v>
      </c>
      <c r="C47" s="441">
        <v>288</v>
      </c>
      <c r="D47" s="441">
        <v>332</v>
      </c>
      <c r="E47" s="448">
        <v>275</v>
      </c>
      <c r="F47" s="449">
        <f>E47/D47</f>
        <v>0.82831325301204817</v>
      </c>
      <c r="G47" s="211">
        <v>45156</v>
      </c>
      <c r="H47" s="200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8"/>
      <c r="T47" s="90"/>
      <c r="U47" s="197"/>
      <c r="V47" s="197"/>
      <c r="W47" s="91" t="s">
        <v>78</v>
      </c>
      <c r="X47" s="210" t="s">
        <v>5</v>
      </c>
      <c r="Y47" s="82" t="s">
        <v>338</v>
      </c>
    </row>
    <row r="48" spans="1:25" s="25" customFormat="1" ht="15" customHeight="1" x14ac:dyDescent="0.25">
      <c r="A48" s="53"/>
      <c r="B48" s="54"/>
      <c r="C48" s="54"/>
      <c r="D48" s="54"/>
      <c r="E48" s="54"/>
      <c r="F48" s="54"/>
      <c r="G48" s="55"/>
      <c r="H48" s="62">
        <v>5</v>
      </c>
      <c r="I48" s="72"/>
      <c r="J48" s="72">
        <v>2</v>
      </c>
      <c r="K48" s="72"/>
      <c r="L48" s="72"/>
      <c r="M48" s="72"/>
      <c r="N48" s="72"/>
      <c r="O48" s="72"/>
      <c r="P48" s="72"/>
      <c r="Q48" s="72"/>
      <c r="R48" s="72"/>
      <c r="S48" s="63"/>
      <c r="T48" s="488">
        <f>SUM(H48,J48,L48,N48,P48,S48)</f>
        <v>7</v>
      </c>
      <c r="U48" s="214">
        <f>($T48)/$D$47</f>
        <v>2.1084337349397589E-2</v>
      </c>
      <c r="V48" s="248">
        <f>D47</f>
        <v>332</v>
      </c>
      <c r="W48" s="196" t="s">
        <v>16</v>
      </c>
      <c r="X48" s="209">
        <f t="shared" ref="X48" si="8">T48</f>
        <v>7</v>
      </c>
      <c r="Y48" s="101"/>
    </row>
    <row r="49" spans="1:25" s="25" customFormat="1" ht="15" customHeight="1" x14ac:dyDescent="0.25">
      <c r="A49" s="56"/>
      <c r="B49" s="57"/>
      <c r="C49" s="57"/>
      <c r="D49" s="57"/>
      <c r="E49" s="57"/>
      <c r="F49" s="57"/>
      <c r="G49" s="58"/>
      <c r="H49" s="478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66"/>
      <c r="T49" s="71">
        <f t="shared" ref="T49:T74" si="9">SUM(H49,J49,L49,N49,P49,S49)</f>
        <v>0</v>
      </c>
      <c r="U49" s="214">
        <f t="shared" ref="U49:U87" si="10">($T49)/$D$47</f>
        <v>0</v>
      </c>
      <c r="V49" s="248"/>
      <c r="W49" s="202" t="s">
        <v>44</v>
      </c>
      <c r="X49" s="191"/>
      <c r="Y49" s="101"/>
    </row>
    <row r="50" spans="1:25" s="25" customFormat="1" x14ac:dyDescent="0.25">
      <c r="A50" s="56"/>
      <c r="B50" s="57"/>
      <c r="C50" s="57"/>
      <c r="D50" s="57"/>
      <c r="E50" s="57"/>
      <c r="F50" s="57"/>
      <c r="G50" s="58"/>
      <c r="H50" s="64">
        <v>2</v>
      </c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65"/>
      <c r="T50" s="71">
        <f t="shared" si="9"/>
        <v>2</v>
      </c>
      <c r="U50" s="214">
        <f t="shared" si="10"/>
        <v>6.024096385542169E-3</v>
      </c>
      <c r="V50" s="248">
        <f>D47</f>
        <v>332</v>
      </c>
      <c r="W50" s="195" t="s">
        <v>6</v>
      </c>
      <c r="X50" s="191">
        <f t="shared" ref="X50:X60" si="11">T50</f>
        <v>2</v>
      </c>
      <c r="Y50" s="132"/>
    </row>
    <row r="51" spans="1:25" s="25" customFormat="1" x14ac:dyDescent="0.25">
      <c r="A51" s="56"/>
      <c r="B51" s="57"/>
      <c r="C51" s="57"/>
      <c r="D51" s="57"/>
      <c r="E51" s="59"/>
      <c r="F51" s="59"/>
      <c r="G51" s="58"/>
      <c r="H51" s="64">
        <v>26</v>
      </c>
      <c r="I51" s="73"/>
      <c r="J51" s="73">
        <v>2</v>
      </c>
      <c r="K51" s="73"/>
      <c r="L51" s="73"/>
      <c r="M51" s="73"/>
      <c r="N51" s="73"/>
      <c r="O51" s="73"/>
      <c r="P51" s="73"/>
      <c r="Q51" s="73"/>
      <c r="R51" s="73"/>
      <c r="S51" s="65"/>
      <c r="T51" s="71">
        <f t="shared" si="9"/>
        <v>28</v>
      </c>
      <c r="U51" s="214">
        <f t="shared" si="10"/>
        <v>8.4337349397590355E-2</v>
      </c>
      <c r="V51" s="248">
        <f>D47</f>
        <v>332</v>
      </c>
      <c r="W51" s="195" t="s">
        <v>14</v>
      </c>
      <c r="X51" s="191">
        <f t="shared" si="11"/>
        <v>28</v>
      </c>
      <c r="Y51" s="83"/>
    </row>
    <row r="52" spans="1:25" s="25" customFormat="1" x14ac:dyDescent="0.25">
      <c r="A52" s="56"/>
      <c r="B52" s="57"/>
      <c r="C52" s="57"/>
      <c r="D52" s="57"/>
      <c r="E52" s="59"/>
      <c r="F52" s="59"/>
      <c r="G52" s="58"/>
      <c r="H52" s="64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65"/>
      <c r="T52" s="71">
        <f t="shared" si="9"/>
        <v>0</v>
      </c>
      <c r="U52" s="214">
        <f t="shared" si="10"/>
        <v>0</v>
      </c>
      <c r="V52" s="248">
        <f>D47</f>
        <v>332</v>
      </c>
      <c r="W52" s="195" t="s">
        <v>15</v>
      </c>
      <c r="X52" s="191">
        <f t="shared" si="11"/>
        <v>0</v>
      </c>
      <c r="Y52" s="83"/>
    </row>
    <row r="53" spans="1:25" s="25" customFormat="1" x14ac:dyDescent="0.25">
      <c r="A53" s="56"/>
      <c r="B53" s="57"/>
      <c r="C53" s="57"/>
      <c r="D53" s="57"/>
      <c r="E53" s="59"/>
      <c r="F53" s="59"/>
      <c r="G53" s="58"/>
      <c r="H53" s="64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65"/>
      <c r="T53" s="71">
        <f t="shared" si="9"/>
        <v>0</v>
      </c>
      <c r="U53" s="214">
        <f t="shared" si="10"/>
        <v>0</v>
      </c>
      <c r="V53" s="248">
        <f>D47</f>
        <v>332</v>
      </c>
      <c r="W53" s="195" t="s">
        <v>31</v>
      </c>
      <c r="X53" s="191">
        <f t="shared" si="11"/>
        <v>0</v>
      </c>
      <c r="Y53" s="132"/>
    </row>
    <row r="54" spans="1:25" s="25" customFormat="1" x14ac:dyDescent="0.25">
      <c r="A54" s="56"/>
      <c r="B54" s="57"/>
      <c r="C54" s="57"/>
      <c r="D54" s="57"/>
      <c r="E54" s="59"/>
      <c r="F54" s="59"/>
      <c r="G54" s="58"/>
      <c r="H54" s="64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65"/>
      <c r="T54" s="71">
        <f t="shared" si="9"/>
        <v>0</v>
      </c>
      <c r="U54" s="214">
        <f t="shared" si="10"/>
        <v>0</v>
      </c>
      <c r="V54" s="248">
        <f>D47</f>
        <v>332</v>
      </c>
      <c r="W54" s="195" t="s">
        <v>32</v>
      </c>
      <c r="X54" s="191">
        <f t="shared" si="11"/>
        <v>0</v>
      </c>
      <c r="Y54" s="132"/>
    </row>
    <row r="55" spans="1:25" s="25" customFormat="1" x14ac:dyDescent="0.25">
      <c r="A55" s="56"/>
      <c r="B55" s="57"/>
      <c r="C55" s="57"/>
      <c r="D55" s="57"/>
      <c r="E55" s="59"/>
      <c r="F55" s="59"/>
      <c r="G55" s="58"/>
      <c r="H55" s="64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65"/>
      <c r="T55" s="71">
        <f t="shared" si="9"/>
        <v>0</v>
      </c>
      <c r="U55" s="214">
        <f t="shared" si="10"/>
        <v>0</v>
      </c>
      <c r="V55" s="248">
        <f>D47</f>
        <v>332</v>
      </c>
      <c r="W55" s="195" t="s">
        <v>36</v>
      </c>
      <c r="X55" s="191">
        <f t="shared" si="11"/>
        <v>0</v>
      </c>
      <c r="Y55" s="132"/>
    </row>
    <row r="56" spans="1:25" s="25" customFormat="1" x14ac:dyDescent="0.25">
      <c r="A56" s="56"/>
      <c r="B56" s="57"/>
      <c r="C56" s="57"/>
      <c r="D56" s="57"/>
      <c r="E56" s="59"/>
      <c r="F56" s="59"/>
      <c r="G56" s="58"/>
      <c r="H56" s="64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65"/>
      <c r="T56" s="71">
        <f t="shared" si="9"/>
        <v>0</v>
      </c>
      <c r="U56" s="214">
        <f t="shared" si="10"/>
        <v>0</v>
      </c>
      <c r="V56" s="248">
        <f>D47</f>
        <v>332</v>
      </c>
      <c r="W56" s="195" t="s">
        <v>30</v>
      </c>
      <c r="X56" s="191">
        <f t="shared" si="11"/>
        <v>0</v>
      </c>
      <c r="Y56" s="132"/>
    </row>
    <row r="57" spans="1:25" s="25" customFormat="1" x14ac:dyDescent="0.25">
      <c r="A57" s="56"/>
      <c r="B57" s="57"/>
      <c r="C57" s="57"/>
      <c r="D57" s="57"/>
      <c r="E57" s="59"/>
      <c r="F57" s="59"/>
      <c r="G57" s="58"/>
      <c r="H57" s="64">
        <v>5</v>
      </c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65">
        <v>2</v>
      </c>
      <c r="T57" s="71">
        <f t="shared" si="9"/>
        <v>7</v>
      </c>
      <c r="U57" s="214">
        <f t="shared" si="10"/>
        <v>2.1084337349397589E-2</v>
      </c>
      <c r="V57" s="248">
        <f>D47</f>
        <v>332</v>
      </c>
      <c r="W57" s="195" t="s">
        <v>0</v>
      </c>
      <c r="X57" s="191">
        <f t="shared" si="11"/>
        <v>7</v>
      </c>
      <c r="Y57" s="83"/>
    </row>
    <row r="58" spans="1:25" s="25" customFormat="1" x14ac:dyDescent="0.25">
      <c r="A58" s="56"/>
      <c r="B58" s="57"/>
      <c r="C58" s="57"/>
      <c r="D58" s="57"/>
      <c r="E58" s="59"/>
      <c r="F58" s="59"/>
      <c r="G58" s="58"/>
      <c r="H58" s="64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65"/>
      <c r="T58" s="71">
        <f t="shared" si="9"/>
        <v>0</v>
      </c>
      <c r="U58" s="214">
        <f t="shared" si="10"/>
        <v>0</v>
      </c>
      <c r="V58" s="248">
        <f>D47</f>
        <v>332</v>
      </c>
      <c r="W58" s="195" t="s">
        <v>12</v>
      </c>
      <c r="X58" s="191">
        <f t="shared" si="11"/>
        <v>0</v>
      </c>
      <c r="Y58" s="83"/>
    </row>
    <row r="59" spans="1:25" s="25" customFormat="1" x14ac:dyDescent="0.25">
      <c r="A59" s="56"/>
      <c r="B59" s="57"/>
      <c r="C59" s="57"/>
      <c r="D59" s="57"/>
      <c r="E59" s="59"/>
      <c r="F59" s="59"/>
      <c r="G59" s="58"/>
      <c r="H59" s="64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65"/>
      <c r="T59" s="71">
        <f t="shared" si="9"/>
        <v>0</v>
      </c>
      <c r="U59" s="214">
        <f t="shared" si="10"/>
        <v>0</v>
      </c>
      <c r="V59" s="248">
        <f>D47</f>
        <v>332</v>
      </c>
      <c r="W59" s="195" t="s">
        <v>34</v>
      </c>
      <c r="X59" s="191">
        <f t="shared" si="11"/>
        <v>0</v>
      </c>
      <c r="Y59" s="132"/>
    </row>
    <row r="60" spans="1:25" s="25" customFormat="1" x14ac:dyDescent="0.25">
      <c r="A60" s="56"/>
      <c r="B60" s="57"/>
      <c r="C60" s="57"/>
      <c r="D60" s="57"/>
      <c r="E60" s="59"/>
      <c r="F60" s="59"/>
      <c r="G60" s="58"/>
      <c r="H60" s="68"/>
      <c r="I60" s="69"/>
      <c r="J60" s="69">
        <v>4</v>
      </c>
      <c r="K60" s="69"/>
      <c r="L60" s="69"/>
      <c r="M60" s="69"/>
      <c r="N60" s="69"/>
      <c r="O60" s="69"/>
      <c r="P60" s="69"/>
      <c r="Q60" s="69"/>
      <c r="R60" s="69"/>
      <c r="S60" s="70"/>
      <c r="T60" s="71">
        <f t="shared" si="9"/>
        <v>4</v>
      </c>
      <c r="U60" s="214">
        <f t="shared" si="10"/>
        <v>1.2048192771084338E-2</v>
      </c>
      <c r="V60" s="248">
        <f>D47</f>
        <v>332</v>
      </c>
      <c r="W60" s="208" t="s">
        <v>20</v>
      </c>
      <c r="X60" s="191">
        <f t="shared" si="11"/>
        <v>4</v>
      </c>
      <c r="Y60" s="83"/>
    </row>
    <row r="61" spans="1:25" s="25" customFormat="1" x14ac:dyDescent="0.25">
      <c r="A61" s="56"/>
      <c r="B61" s="57"/>
      <c r="C61" s="57"/>
      <c r="D61" s="57"/>
      <c r="E61" s="59"/>
      <c r="F61" s="59"/>
      <c r="G61" s="60"/>
      <c r="H61" s="38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65"/>
      <c r="T61" s="71">
        <f t="shared" si="9"/>
        <v>0</v>
      </c>
      <c r="U61" s="214">
        <f t="shared" si="10"/>
        <v>0</v>
      </c>
      <c r="V61" s="248">
        <f>D47</f>
        <v>332</v>
      </c>
      <c r="W61" s="195" t="s">
        <v>38</v>
      </c>
      <c r="X61" s="191"/>
      <c r="Y61" s="132"/>
    </row>
    <row r="62" spans="1:25" s="25" customFormat="1" ht="15.75" thickBot="1" x14ac:dyDescent="0.3">
      <c r="A62" s="56"/>
      <c r="B62" s="57"/>
      <c r="C62" s="57"/>
      <c r="D62" s="57"/>
      <c r="E62" s="59"/>
      <c r="F62" s="59"/>
      <c r="G62" s="58"/>
      <c r="H62" s="207"/>
      <c r="I62" s="206"/>
      <c r="J62" s="206">
        <v>2</v>
      </c>
      <c r="K62" s="206"/>
      <c r="L62" s="206"/>
      <c r="M62" s="206"/>
      <c r="N62" s="206"/>
      <c r="O62" s="206"/>
      <c r="P62" s="206"/>
      <c r="Q62" s="206"/>
      <c r="R62" s="206"/>
      <c r="S62" s="205"/>
      <c r="T62" s="204">
        <f t="shared" si="9"/>
        <v>2</v>
      </c>
      <c r="U62" s="316">
        <f t="shared" si="10"/>
        <v>6.024096385542169E-3</v>
      </c>
      <c r="V62" s="249">
        <f>D47</f>
        <v>332</v>
      </c>
      <c r="W62" s="203" t="s">
        <v>28</v>
      </c>
      <c r="X62" s="191">
        <f>T62</f>
        <v>2</v>
      </c>
      <c r="Y62" s="132"/>
    </row>
    <row r="63" spans="1:25" s="25" customFormat="1" x14ac:dyDescent="0.25">
      <c r="A63" s="56"/>
      <c r="B63" s="57"/>
      <c r="C63" s="57"/>
      <c r="D63" s="57"/>
      <c r="E63" s="59"/>
      <c r="F63" s="59"/>
      <c r="G63" s="58"/>
      <c r="H63" s="62"/>
      <c r="I63" s="180">
        <v>1</v>
      </c>
      <c r="J63" s="74"/>
      <c r="K63" s="74"/>
      <c r="L63" s="74"/>
      <c r="M63" s="74"/>
      <c r="N63" s="74"/>
      <c r="O63" s="74"/>
      <c r="P63" s="74"/>
      <c r="Q63" s="74"/>
      <c r="R63" s="74"/>
      <c r="S63" s="66"/>
      <c r="T63" s="76">
        <f t="shared" si="9"/>
        <v>0</v>
      </c>
      <c r="U63" s="214">
        <f t="shared" si="10"/>
        <v>0</v>
      </c>
      <c r="V63" s="250">
        <f>D47</f>
        <v>332</v>
      </c>
      <c r="W63" s="202" t="s">
        <v>11</v>
      </c>
      <c r="X63" s="191"/>
      <c r="Y63" s="132"/>
    </row>
    <row r="64" spans="1:25" s="25" customFormat="1" x14ac:dyDescent="0.25">
      <c r="A64" s="56"/>
      <c r="B64" s="57"/>
      <c r="C64" s="57"/>
      <c r="D64" s="57"/>
      <c r="E64" s="59"/>
      <c r="F64" s="59"/>
      <c r="G64" s="58"/>
      <c r="H64" s="64"/>
      <c r="I64" s="38"/>
      <c r="J64" s="73"/>
      <c r="K64" s="73"/>
      <c r="L64" s="73"/>
      <c r="M64" s="73"/>
      <c r="N64" s="73"/>
      <c r="O64" s="73"/>
      <c r="P64" s="73"/>
      <c r="Q64" s="73"/>
      <c r="R64" s="73"/>
      <c r="S64" s="65"/>
      <c r="T64" s="71">
        <f t="shared" si="9"/>
        <v>0</v>
      </c>
      <c r="U64" s="214">
        <f t="shared" si="10"/>
        <v>0</v>
      </c>
      <c r="V64" s="248">
        <f>D47</f>
        <v>332</v>
      </c>
      <c r="W64" s="195" t="s">
        <v>29</v>
      </c>
      <c r="X64" s="191">
        <f t="shared" ref="X64:X78" si="12">T64</f>
        <v>0</v>
      </c>
      <c r="Y64" s="83"/>
    </row>
    <row r="65" spans="1:25" s="25" customFormat="1" x14ac:dyDescent="0.25">
      <c r="A65" s="56"/>
      <c r="B65" s="57"/>
      <c r="C65" s="57"/>
      <c r="D65" s="57"/>
      <c r="E65" s="59"/>
      <c r="F65" s="59"/>
      <c r="G65" s="58"/>
      <c r="H65" s="64"/>
      <c r="I65" s="38">
        <v>1</v>
      </c>
      <c r="J65" s="73"/>
      <c r="K65" s="73"/>
      <c r="L65" s="73"/>
      <c r="M65" s="73"/>
      <c r="N65" s="73"/>
      <c r="O65" s="73"/>
      <c r="P65" s="73"/>
      <c r="Q65" s="73"/>
      <c r="R65" s="73"/>
      <c r="S65" s="65"/>
      <c r="T65" s="71">
        <f t="shared" si="9"/>
        <v>0</v>
      </c>
      <c r="U65" s="214">
        <f t="shared" si="10"/>
        <v>0</v>
      </c>
      <c r="V65" s="248">
        <f>D47</f>
        <v>332</v>
      </c>
      <c r="W65" s="195" t="s">
        <v>3</v>
      </c>
      <c r="X65" s="191">
        <f t="shared" si="12"/>
        <v>0</v>
      </c>
      <c r="Y65" s="83"/>
    </row>
    <row r="66" spans="1:25" s="25" customFormat="1" x14ac:dyDescent="0.25">
      <c r="A66" s="56"/>
      <c r="B66" s="57"/>
      <c r="C66" s="57"/>
      <c r="D66" s="57"/>
      <c r="E66" s="59"/>
      <c r="F66" s="59"/>
      <c r="G66" s="58"/>
      <c r="H66" s="64"/>
      <c r="I66" s="38"/>
      <c r="J66" s="73"/>
      <c r="K66" s="73"/>
      <c r="L66" s="73"/>
      <c r="M66" s="73"/>
      <c r="N66" s="73"/>
      <c r="O66" s="73"/>
      <c r="P66" s="73"/>
      <c r="Q66" s="73"/>
      <c r="R66" s="73"/>
      <c r="S66" s="65"/>
      <c r="T66" s="71">
        <f t="shared" si="9"/>
        <v>0</v>
      </c>
      <c r="U66" s="214">
        <f t="shared" si="10"/>
        <v>0</v>
      </c>
      <c r="V66" s="248">
        <f>D47</f>
        <v>332</v>
      </c>
      <c r="W66" s="195" t="s">
        <v>8</v>
      </c>
      <c r="X66" s="191">
        <f t="shared" si="12"/>
        <v>0</v>
      </c>
      <c r="Y66" s="111"/>
    </row>
    <row r="67" spans="1:25" s="25" customFormat="1" x14ac:dyDescent="0.25">
      <c r="A67" s="56"/>
      <c r="B67" s="57"/>
      <c r="C67" s="57"/>
      <c r="D67" s="57"/>
      <c r="E67" s="59"/>
      <c r="F67" s="59"/>
      <c r="G67" s="58"/>
      <c r="H67" s="64"/>
      <c r="I67" s="38"/>
      <c r="J67" s="73"/>
      <c r="K67" s="73"/>
      <c r="L67" s="73"/>
      <c r="M67" s="73"/>
      <c r="N67" s="73"/>
      <c r="O67" s="73"/>
      <c r="P67" s="73"/>
      <c r="Q67" s="73"/>
      <c r="R67" s="73"/>
      <c r="S67" s="65"/>
      <c r="T67" s="71">
        <f t="shared" si="9"/>
        <v>0</v>
      </c>
      <c r="U67" s="214">
        <f t="shared" si="10"/>
        <v>0</v>
      </c>
      <c r="V67" s="248">
        <f>D47</f>
        <v>332</v>
      </c>
      <c r="W67" s="195" t="s">
        <v>9</v>
      </c>
      <c r="X67" s="191">
        <f t="shared" si="12"/>
        <v>0</v>
      </c>
      <c r="Y67" s="101" t="s">
        <v>389</v>
      </c>
    </row>
    <row r="68" spans="1:25" s="25" customFormat="1" x14ac:dyDescent="0.25">
      <c r="A68" s="56"/>
      <c r="B68" s="57"/>
      <c r="C68" s="57"/>
      <c r="D68" s="57"/>
      <c r="E68" s="59"/>
      <c r="F68" s="59"/>
      <c r="G68" s="58"/>
      <c r="H68" s="64"/>
      <c r="I68" s="38"/>
      <c r="J68" s="73"/>
      <c r="K68" s="73"/>
      <c r="L68" s="73"/>
      <c r="M68" s="73"/>
      <c r="N68" s="73"/>
      <c r="O68" s="73"/>
      <c r="P68" s="73"/>
      <c r="Q68" s="73"/>
      <c r="R68" s="73"/>
      <c r="S68" s="65"/>
      <c r="T68" s="71">
        <f t="shared" si="9"/>
        <v>0</v>
      </c>
      <c r="U68" s="214">
        <f t="shared" si="10"/>
        <v>0</v>
      </c>
      <c r="V68" s="248">
        <f>D47</f>
        <v>332</v>
      </c>
      <c r="W68" s="195" t="s">
        <v>80</v>
      </c>
      <c r="X68" s="191">
        <f t="shared" si="12"/>
        <v>0</v>
      </c>
      <c r="Y68" s="132" t="s">
        <v>390</v>
      </c>
    </row>
    <row r="69" spans="1:25" s="25" customFormat="1" x14ac:dyDescent="0.25">
      <c r="A69" s="56"/>
      <c r="B69" s="57"/>
      <c r="C69" s="57"/>
      <c r="D69" s="57"/>
      <c r="E69" s="59"/>
      <c r="F69" s="59"/>
      <c r="G69" s="58"/>
      <c r="H69" s="130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65">
        <v>1</v>
      </c>
      <c r="T69" s="71">
        <f t="shared" si="9"/>
        <v>1</v>
      </c>
      <c r="U69" s="214">
        <f t="shared" si="10"/>
        <v>3.0120481927710845E-3</v>
      </c>
      <c r="V69" s="248">
        <f>D47</f>
        <v>332</v>
      </c>
      <c r="W69" s="195" t="s">
        <v>20</v>
      </c>
      <c r="X69" s="191">
        <f t="shared" si="12"/>
        <v>1</v>
      </c>
      <c r="Y69" s="83"/>
    </row>
    <row r="70" spans="1:25" s="25" customFormat="1" x14ac:dyDescent="0.25">
      <c r="A70" s="56"/>
      <c r="B70" s="57"/>
      <c r="C70" s="57"/>
      <c r="D70" s="57"/>
      <c r="E70" s="59"/>
      <c r="F70" s="59"/>
      <c r="G70" s="58"/>
      <c r="H70" s="64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65"/>
      <c r="T70" s="71">
        <f t="shared" si="9"/>
        <v>0</v>
      </c>
      <c r="U70" s="214">
        <f t="shared" si="10"/>
        <v>0</v>
      </c>
      <c r="V70" s="248">
        <f>D47</f>
        <v>332</v>
      </c>
      <c r="W70" s="195" t="s">
        <v>81</v>
      </c>
      <c r="X70" s="191">
        <f t="shared" si="12"/>
        <v>0</v>
      </c>
      <c r="Y70" s="83"/>
    </row>
    <row r="71" spans="1:25" s="25" customFormat="1" x14ac:dyDescent="0.25">
      <c r="A71" s="56"/>
      <c r="B71" s="57"/>
      <c r="C71" s="57"/>
      <c r="D71" s="57"/>
      <c r="E71" s="59"/>
      <c r="F71" s="59"/>
      <c r="G71" s="58"/>
      <c r="H71" s="64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65"/>
      <c r="T71" s="71">
        <f t="shared" si="9"/>
        <v>0</v>
      </c>
      <c r="U71" s="214">
        <f t="shared" si="10"/>
        <v>0</v>
      </c>
      <c r="V71" s="248">
        <f>D47</f>
        <v>332</v>
      </c>
      <c r="W71" s="195" t="s">
        <v>10</v>
      </c>
      <c r="X71" s="191">
        <f t="shared" si="12"/>
        <v>0</v>
      </c>
      <c r="Y71" s="132"/>
    </row>
    <row r="72" spans="1:25" s="25" customFormat="1" x14ac:dyDescent="0.25">
      <c r="A72" s="56"/>
      <c r="B72" s="57"/>
      <c r="C72" s="57"/>
      <c r="D72" s="57"/>
      <c r="E72" s="59"/>
      <c r="F72" s="59"/>
      <c r="G72" s="58"/>
      <c r="H72" s="64"/>
      <c r="I72" s="73">
        <v>5</v>
      </c>
      <c r="J72" s="73"/>
      <c r="K72" s="73"/>
      <c r="L72" s="73"/>
      <c r="M72" s="73"/>
      <c r="N72" s="73"/>
      <c r="O72" s="73"/>
      <c r="P72" s="73"/>
      <c r="Q72" s="73"/>
      <c r="R72" s="73"/>
      <c r="S72" s="65"/>
      <c r="T72" s="71">
        <f t="shared" si="9"/>
        <v>0</v>
      </c>
      <c r="U72" s="214">
        <f t="shared" si="10"/>
        <v>0</v>
      </c>
      <c r="V72" s="248">
        <f>D47</f>
        <v>332</v>
      </c>
      <c r="W72" s="195" t="s">
        <v>13</v>
      </c>
      <c r="X72" s="191">
        <f t="shared" si="12"/>
        <v>0</v>
      </c>
      <c r="Y72" s="277"/>
    </row>
    <row r="73" spans="1:25" s="25" customFormat="1" x14ac:dyDescent="0.25">
      <c r="A73" s="56"/>
      <c r="B73" s="57"/>
      <c r="C73" s="57"/>
      <c r="D73" s="57"/>
      <c r="E73" s="59"/>
      <c r="F73" s="59"/>
      <c r="G73" s="58"/>
      <c r="H73" s="64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65"/>
      <c r="T73" s="71">
        <f t="shared" si="9"/>
        <v>0</v>
      </c>
      <c r="U73" s="214">
        <f t="shared" si="10"/>
        <v>0</v>
      </c>
      <c r="V73" s="248">
        <f>D47</f>
        <v>332</v>
      </c>
      <c r="W73" s="195" t="s">
        <v>99</v>
      </c>
      <c r="X73" s="191">
        <f t="shared" si="12"/>
        <v>0</v>
      </c>
      <c r="Y73" s="83"/>
    </row>
    <row r="74" spans="1:25" s="25" customFormat="1" x14ac:dyDescent="0.25">
      <c r="A74" s="56"/>
      <c r="B74" s="57"/>
      <c r="C74" s="57"/>
      <c r="D74" s="57"/>
      <c r="E74" s="59"/>
      <c r="F74" s="59"/>
      <c r="G74" s="58"/>
      <c r="H74" s="64"/>
      <c r="I74" s="73"/>
      <c r="J74" s="67"/>
      <c r="K74" s="67"/>
      <c r="L74" s="67"/>
      <c r="M74" s="67"/>
      <c r="N74" s="67"/>
      <c r="O74" s="67"/>
      <c r="P74" s="67"/>
      <c r="Q74" s="67"/>
      <c r="R74" s="67"/>
      <c r="S74" s="65"/>
      <c r="T74" s="71">
        <f t="shared" si="9"/>
        <v>0</v>
      </c>
      <c r="U74" s="214">
        <f t="shared" si="10"/>
        <v>0</v>
      </c>
      <c r="V74" s="248">
        <f>D47</f>
        <v>332</v>
      </c>
      <c r="W74" s="195" t="s">
        <v>83</v>
      </c>
      <c r="X74" s="191">
        <f t="shared" si="12"/>
        <v>0</v>
      </c>
      <c r="Y74" s="83"/>
    </row>
    <row r="75" spans="1:25" s="25" customFormat="1" ht="15.75" thickBot="1" x14ac:dyDescent="0.3">
      <c r="A75" s="56"/>
      <c r="B75" s="57"/>
      <c r="C75" s="57"/>
      <c r="D75" s="57"/>
      <c r="E75" s="59"/>
      <c r="F75" s="59"/>
      <c r="G75" s="58"/>
      <c r="H75" s="68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70"/>
      <c r="T75" s="204">
        <f>SUM(H75,J75,L75,N75,P75,S75)</f>
        <v>0</v>
      </c>
      <c r="U75" s="214">
        <f t="shared" si="10"/>
        <v>0</v>
      </c>
      <c r="V75" s="249">
        <f>D47</f>
        <v>332</v>
      </c>
      <c r="W75" s="201" t="s">
        <v>164</v>
      </c>
      <c r="X75" s="191">
        <f t="shared" si="12"/>
        <v>0</v>
      </c>
      <c r="Y75" s="83"/>
    </row>
    <row r="76" spans="1:25" s="25" customFormat="1" ht="15.75" thickBot="1" x14ac:dyDescent="0.3">
      <c r="A76" s="56"/>
      <c r="B76" s="57"/>
      <c r="C76" s="57"/>
      <c r="D76" s="57"/>
      <c r="E76" s="59"/>
      <c r="F76" s="59"/>
      <c r="G76" s="58"/>
      <c r="H76" s="200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8"/>
      <c r="T76" s="301"/>
      <c r="U76" s="197"/>
      <c r="V76" s="301"/>
      <c r="W76" s="122" t="s">
        <v>84</v>
      </c>
      <c r="X76" s="191">
        <f t="shared" si="12"/>
        <v>0</v>
      </c>
      <c r="Y76" s="83"/>
    </row>
    <row r="77" spans="1:25" s="25" customFormat="1" x14ac:dyDescent="0.25">
      <c r="A77" s="56"/>
      <c r="B77" s="57"/>
      <c r="C77" s="57"/>
      <c r="D77" s="57"/>
      <c r="E77" s="59"/>
      <c r="F77" s="59"/>
      <c r="G77" s="60"/>
      <c r="H77" s="6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63"/>
      <c r="T77" s="76">
        <f>SUM(H77,J77,L77,N77,P77,S77)</f>
        <v>0</v>
      </c>
      <c r="U77" s="214">
        <f t="shared" si="10"/>
        <v>0</v>
      </c>
      <c r="V77" s="248">
        <f>D47</f>
        <v>332</v>
      </c>
      <c r="W77" s="196" t="s">
        <v>85</v>
      </c>
      <c r="X77" s="191">
        <f t="shared" si="12"/>
        <v>0</v>
      </c>
      <c r="Y77" s="83"/>
    </row>
    <row r="78" spans="1:25" s="25" customFormat="1" x14ac:dyDescent="0.25">
      <c r="A78" s="56"/>
      <c r="B78" s="57"/>
      <c r="C78" s="57"/>
      <c r="D78" s="57"/>
      <c r="E78" s="59"/>
      <c r="F78" s="59"/>
      <c r="G78" s="60"/>
      <c r="H78" s="64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65"/>
      <c r="T78" s="76">
        <f t="shared" ref="T78:T85" si="13">SUM(H78,J78,L78,N78,P78,S78)</f>
        <v>0</v>
      </c>
      <c r="U78" s="214">
        <f t="shared" si="10"/>
        <v>0</v>
      </c>
      <c r="V78" s="248">
        <f>D47</f>
        <v>332</v>
      </c>
      <c r="W78" s="195" t="s">
        <v>86</v>
      </c>
      <c r="X78" s="191">
        <f t="shared" si="12"/>
        <v>0</v>
      </c>
      <c r="Y78" s="101"/>
    </row>
    <row r="79" spans="1:25" s="25" customFormat="1" x14ac:dyDescent="0.25">
      <c r="A79" s="56"/>
      <c r="B79" s="57"/>
      <c r="C79" s="57"/>
      <c r="D79" s="57"/>
      <c r="E79" s="59"/>
      <c r="F79" s="59"/>
      <c r="G79" s="60"/>
      <c r="H79" s="64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65"/>
      <c r="T79" s="76">
        <f t="shared" si="13"/>
        <v>0</v>
      </c>
      <c r="U79" s="214">
        <f t="shared" si="10"/>
        <v>0</v>
      </c>
      <c r="V79" s="248"/>
      <c r="W79" s="195" t="s">
        <v>87</v>
      </c>
      <c r="X79" s="191"/>
      <c r="Y79" s="101"/>
    </row>
    <row r="80" spans="1:25" s="25" customFormat="1" x14ac:dyDescent="0.25">
      <c r="A80" s="56"/>
      <c r="B80" s="57"/>
      <c r="C80" s="57"/>
      <c r="D80" s="57"/>
      <c r="E80" s="59"/>
      <c r="F80" s="59"/>
      <c r="G80" s="60"/>
      <c r="H80" s="64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65"/>
      <c r="T80" s="76">
        <f t="shared" si="13"/>
        <v>0</v>
      </c>
      <c r="U80" s="214">
        <f t="shared" si="10"/>
        <v>0</v>
      </c>
      <c r="V80" s="248"/>
      <c r="W80" s="195" t="s">
        <v>38</v>
      </c>
      <c r="X80" s="191"/>
      <c r="Y80" s="101" t="s">
        <v>339</v>
      </c>
    </row>
    <row r="81" spans="1:25" s="25" customFormat="1" x14ac:dyDescent="0.25">
      <c r="A81" s="56"/>
      <c r="B81" s="57"/>
      <c r="C81" s="57"/>
      <c r="D81" s="57"/>
      <c r="E81" s="59"/>
      <c r="F81" s="59"/>
      <c r="G81" s="60"/>
      <c r="H81" s="64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65"/>
      <c r="T81" s="76">
        <f t="shared" si="13"/>
        <v>0</v>
      </c>
      <c r="U81" s="214">
        <f t="shared" si="10"/>
        <v>0</v>
      </c>
      <c r="V81" s="248"/>
      <c r="W81" s="195" t="s">
        <v>36</v>
      </c>
      <c r="X81" s="191"/>
      <c r="Y81" s="417"/>
    </row>
    <row r="82" spans="1:25" s="25" customFormat="1" ht="15.75" x14ac:dyDescent="0.25">
      <c r="A82" s="56"/>
      <c r="B82" s="57"/>
      <c r="C82" s="57"/>
      <c r="D82" s="57"/>
      <c r="E82" s="59"/>
      <c r="F82" s="59"/>
      <c r="G82" s="60"/>
      <c r="H82" s="64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65"/>
      <c r="T82" s="76">
        <f t="shared" si="13"/>
        <v>0</v>
      </c>
      <c r="U82" s="214">
        <f t="shared" si="10"/>
        <v>0</v>
      </c>
      <c r="V82" s="248">
        <f>D47</f>
        <v>332</v>
      </c>
      <c r="W82" s="268" t="s">
        <v>176</v>
      </c>
      <c r="X82" s="191">
        <f t="shared" ref="X82:X87" si="14">T82</f>
        <v>0</v>
      </c>
      <c r="Y82" s="101"/>
    </row>
    <row r="83" spans="1:25" s="25" customFormat="1" x14ac:dyDescent="0.25">
      <c r="A83" s="56"/>
      <c r="B83" s="57"/>
      <c r="C83" s="57"/>
      <c r="D83" s="57"/>
      <c r="E83" s="59"/>
      <c r="F83" s="59"/>
      <c r="G83" s="60"/>
      <c r="H83" s="64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65"/>
      <c r="T83" s="76">
        <f t="shared" si="13"/>
        <v>0</v>
      </c>
      <c r="U83" s="214">
        <f t="shared" si="10"/>
        <v>0</v>
      </c>
      <c r="V83" s="248">
        <f>D47</f>
        <v>332</v>
      </c>
      <c r="W83" s="195" t="s">
        <v>95</v>
      </c>
      <c r="X83" s="191">
        <f t="shared" si="14"/>
        <v>0</v>
      </c>
      <c r="Y83" s="346"/>
    </row>
    <row r="84" spans="1:25" s="25" customFormat="1" x14ac:dyDescent="0.25">
      <c r="A84" s="56"/>
      <c r="B84" s="57"/>
      <c r="C84" s="57"/>
      <c r="D84" s="57"/>
      <c r="E84" s="59"/>
      <c r="F84" s="59"/>
      <c r="G84" s="60"/>
      <c r="H84" s="64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65"/>
      <c r="T84" s="76">
        <f t="shared" si="13"/>
        <v>0</v>
      </c>
      <c r="U84" s="214">
        <f t="shared" si="10"/>
        <v>0</v>
      </c>
      <c r="V84" s="248">
        <f>D47</f>
        <v>332</v>
      </c>
      <c r="W84" s="195" t="s">
        <v>175</v>
      </c>
      <c r="X84" s="191">
        <f t="shared" si="14"/>
        <v>0</v>
      </c>
      <c r="Y84" s="83"/>
    </row>
    <row r="85" spans="1:25" s="25" customFormat="1" ht="15.75" x14ac:dyDescent="0.25">
      <c r="A85" s="56"/>
      <c r="B85" s="57"/>
      <c r="C85" s="57"/>
      <c r="D85" s="57"/>
      <c r="E85" s="59"/>
      <c r="F85" s="59"/>
      <c r="G85" s="60"/>
      <c r="H85" s="64">
        <v>5</v>
      </c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65"/>
      <c r="T85" s="76">
        <f t="shared" si="13"/>
        <v>5</v>
      </c>
      <c r="U85" s="214">
        <f t="shared" si="10"/>
        <v>1.5060240963855422E-2</v>
      </c>
      <c r="V85" s="248">
        <f>D47</f>
        <v>332</v>
      </c>
      <c r="W85" s="268" t="s">
        <v>177</v>
      </c>
      <c r="X85" s="191">
        <f t="shared" si="14"/>
        <v>5</v>
      </c>
      <c r="Y85" s="83"/>
    </row>
    <row r="86" spans="1:25" s="25" customFormat="1" ht="15.75" thickBot="1" x14ac:dyDescent="0.3">
      <c r="A86" s="186"/>
      <c r="B86" s="187"/>
      <c r="C86" s="187"/>
      <c r="D86" s="187"/>
      <c r="E86" s="188"/>
      <c r="F86" s="188"/>
      <c r="G86" s="194"/>
      <c r="H86" s="68">
        <v>1</v>
      </c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70"/>
      <c r="T86" s="76">
        <f>SUM(H86,J86,L86,N86,P86,S86)</f>
        <v>1</v>
      </c>
      <c r="U86" s="316">
        <f t="shared" si="10"/>
        <v>3.0120481927710845E-3</v>
      </c>
      <c r="V86" s="249">
        <f>D47</f>
        <v>332</v>
      </c>
      <c r="W86" s="300" t="s">
        <v>74</v>
      </c>
      <c r="X86" s="191">
        <f t="shared" si="14"/>
        <v>1</v>
      </c>
      <c r="Y86" s="193"/>
    </row>
    <row r="87" spans="1:25" s="25" customFormat="1" ht="15.75" thickBot="1" x14ac:dyDescent="0.3">
      <c r="A87" s="45"/>
      <c r="B87" s="45"/>
      <c r="C87" s="45"/>
      <c r="D87" s="45"/>
      <c r="E87" s="45"/>
      <c r="F87" s="45"/>
      <c r="G87" s="51" t="s">
        <v>5</v>
      </c>
      <c r="H87" s="61">
        <f t="shared" ref="H87:S87" si="15">SUM(H48:H86)</f>
        <v>44</v>
      </c>
      <c r="I87" s="61">
        <f t="shared" si="15"/>
        <v>7</v>
      </c>
      <c r="J87" s="61">
        <f t="shared" si="15"/>
        <v>10</v>
      </c>
      <c r="K87" s="61">
        <f t="shared" si="15"/>
        <v>0</v>
      </c>
      <c r="L87" s="61">
        <f t="shared" si="15"/>
        <v>0</v>
      </c>
      <c r="M87" s="61">
        <f t="shared" si="15"/>
        <v>0</v>
      </c>
      <c r="N87" s="61">
        <f t="shared" si="15"/>
        <v>0</v>
      </c>
      <c r="O87" s="61">
        <f t="shared" si="15"/>
        <v>0</v>
      </c>
      <c r="P87" s="61">
        <f t="shared" si="15"/>
        <v>0</v>
      </c>
      <c r="Q87" s="61">
        <f t="shared" si="15"/>
        <v>0</v>
      </c>
      <c r="R87" s="61">
        <f t="shared" si="15"/>
        <v>0</v>
      </c>
      <c r="S87" s="61">
        <f t="shared" si="15"/>
        <v>3</v>
      </c>
      <c r="T87" s="77">
        <f>SUM(H87,J87,L87,N87,P87,S87)</f>
        <v>57</v>
      </c>
      <c r="U87" s="214">
        <f t="shared" si="10"/>
        <v>0.1716867469879518</v>
      </c>
      <c r="V87" s="427">
        <f>D47</f>
        <v>332</v>
      </c>
      <c r="W87" s="192"/>
      <c r="X87" s="191">
        <f t="shared" si="14"/>
        <v>57</v>
      </c>
      <c r="Y87" s="14" t="s">
        <v>108</v>
      </c>
    </row>
  </sheetData>
  <conditionalFormatting sqref="M44:M45 M1 U4:U31 M88:M1048576">
    <cfRule type="cellIs" dxfId="184" priority="30" operator="greaterThan">
      <formula>0.2</formula>
    </cfRule>
  </conditionalFormatting>
  <conditionalFormatting sqref="U3:V3">
    <cfRule type="cellIs" dxfId="183" priority="15" operator="greaterThan">
      <formula>0.2</formula>
    </cfRule>
  </conditionalFormatting>
  <conditionalFormatting sqref="U2">
    <cfRule type="cellIs" dxfId="182" priority="14" operator="greaterThan">
      <formula>0.2</formula>
    </cfRule>
  </conditionalFormatting>
  <conditionalFormatting sqref="V2">
    <cfRule type="cellIs" dxfId="181" priority="13" operator="greaterThan">
      <formula>0.2</formula>
    </cfRule>
  </conditionalFormatting>
  <conditionalFormatting sqref="U43">
    <cfRule type="cellIs" dxfId="180" priority="10" operator="greaterThan">
      <formula>0.2</formula>
    </cfRule>
  </conditionalFormatting>
  <conditionalFormatting sqref="U33:U43">
    <cfRule type="cellIs" dxfId="179" priority="9" operator="greaterThan">
      <formula>0.2</formula>
    </cfRule>
  </conditionalFormatting>
  <conditionalFormatting sqref="U33:U43">
    <cfRule type="colorScale" priority="11">
      <colorScale>
        <cfvo type="min"/>
        <cfvo type="max"/>
        <color rgb="FFFCFCFF"/>
        <color rgb="FFF8696B"/>
      </colorScale>
    </cfRule>
  </conditionalFormatting>
  <conditionalFormatting sqref="U4:U31">
    <cfRule type="colorScale" priority="3302">
      <colorScale>
        <cfvo type="min"/>
        <cfvo type="max"/>
        <color rgb="FFFCFCFF"/>
        <color rgb="FFF8696B"/>
      </colorScale>
    </cfRule>
  </conditionalFormatting>
  <conditionalFormatting sqref="U48:U75">
    <cfRule type="cellIs" dxfId="178" priority="7" operator="greaterThan">
      <formula>0.2</formula>
    </cfRule>
  </conditionalFormatting>
  <conditionalFormatting sqref="U47:V47">
    <cfRule type="cellIs" dxfId="177" priority="6" operator="greaterThan">
      <formula>0.2</formula>
    </cfRule>
  </conditionalFormatting>
  <conditionalFormatting sqref="U46">
    <cfRule type="cellIs" dxfId="176" priority="5" operator="greaterThan">
      <formula>0.2</formula>
    </cfRule>
  </conditionalFormatting>
  <conditionalFormatting sqref="V46">
    <cfRule type="cellIs" dxfId="175" priority="4" operator="greaterThan">
      <formula>0.2</formula>
    </cfRule>
  </conditionalFormatting>
  <conditionalFormatting sqref="U87">
    <cfRule type="cellIs" dxfId="174" priority="2" operator="greaterThan">
      <formula>0.2</formula>
    </cfRule>
  </conditionalFormatting>
  <conditionalFormatting sqref="U77:U87">
    <cfRule type="cellIs" dxfId="173" priority="1" operator="greaterThan">
      <formula>0.2</formula>
    </cfRule>
  </conditionalFormatting>
  <conditionalFormatting sqref="U77:U87">
    <cfRule type="colorScale" priority="3">
      <colorScale>
        <cfvo type="min"/>
        <cfvo type="max"/>
        <color rgb="FFFCFCFF"/>
        <color rgb="FFF8696B"/>
      </colorScale>
    </cfRule>
  </conditionalFormatting>
  <conditionalFormatting sqref="U48:U75">
    <cfRule type="colorScale" priority="8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3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29"/>
  <sheetViews>
    <sheetView showGridLines="0" zoomScaleNormal="100" workbookViewId="0">
      <selection activeCell="K35" sqref="K35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8" width="10.7109375" style="25" customWidth="1"/>
    <col min="9" max="9" width="12.5703125" style="25" customWidth="1"/>
    <col min="10" max="13" width="10.7109375" style="25" customWidth="1"/>
    <col min="14" max="14" width="11.7109375" style="25" bestFit="1" customWidth="1"/>
    <col min="15" max="15" width="23.140625" style="25" customWidth="1"/>
    <col min="16" max="16" width="10.7109375" style="25" customWidth="1"/>
    <col min="17" max="17" width="6.7109375" style="25" customWidth="1"/>
    <col min="18" max="18" width="10.7109375" style="25" customWidth="1"/>
    <col min="19" max="16384" width="9.140625" style="25"/>
  </cols>
  <sheetData>
    <row r="1" spans="1:18" ht="54" customHeight="1" x14ac:dyDescent="0.25">
      <c r="A1" s="506" t="s">
        <v>114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506"/>
      <c r="O1" s="506"/>
      <c r="P1" s="506"/>
      <c r="Q1" s="506"/>
      <c r="R1" s="506"/>
    </row>
    <row r="3" spans="1:18" ht="26.25" customHeight="1" x14ac:dyDescent="0.25">
      <c r="O3" s="507" t="s">
        <v>52</v>
      </c>
      <c r="P3" s="508"/>
      <c r="Q3" s="508"/>
      <c r="R3" s="508"/>
    </row>
    <row r="4" spans="1:18" x14ac:dyDescent="0.25">
      <c r="O4" s="509" t="s">
        <v>21</v>
      </c>
      <c r="P4" s="510"/>
      <c r="Q4" s="511"/>
      <c r="R4" s="189" t="s">
        <v>25</v>
      </c>
    </row>
    <row r="5" spans="1:18" x14ac:dyDescent="0.25">
      <c r="O5" s="262" t="s">
        <v>16</v>
      </c>
      <c r="P5" s="263"/>
      <c r="Q5" s="264"/>
      <c r="R5" s="327">
        <f ca="1">SUMIF('EB030-EB230'!$O$101:$P$300,O5,'EB030-EB230'!$P$101:$P$300)</f>
        <v>323</v>
      </c>
    </row>
    <row r="6" spans="1:18" x14ac:dyDescent="0.25">
      <c r="O6" s="262" t="s">
        <v>117</v>
      </c>
      <c r="P6" s="263"/>
      <c r="Q6" s="264"/>
      <c r="R6" s="327">
        <f ca="1">SUMIF('EB030-EB230'!$O$101:$P$300,O6,'EB030-EB230'!$P$101:$P$300)</f>
        <v>81</v>
      </c>
    </row>
    <row r="7" spans="1:18" x14ac:dyDescent="0.25">
      <c r="O7" s="262" t="s">
        <v>3</v>
      </c>
      <c r="P7" s="263"/>
      <c r="Q7" s="264"/>
      <c r="R7" s="327">
        <f ca="1">SUMIF('EB030-EB230'!$O$101:$P$300,O7,'EB030-EB230'!$P$101:$P$300)</f>
        <v>23</v>
      </c>
    </row>
    <row r="8" spans="1:18" x14ac:dyDescent="0.25">
      <c r="O8" s="262" t="s">
        <v>162</v>
      </c>
      <c r="P8" s="263"/>
      <c r="Q8" s="264"/>
      <c r="R8" s="327">
        <f ca="1">SUMIF('EB030-EB230'!$O$101:$P$300,O8,'EB030-EB230'!$P$101:$P$300)</f>
        <v>21</v>
      </c>
    </row>
    <row r="9" spans="1:18" x14ac:dyDescent="0.25">
      <c r="O9" s="262" t="s">
        <v>14</v>
      </c>
      <c r="P9" s="263"/>
      <c r="Q9" s="264"/>
      <c r="R9" s="327">
        <f ca="1">SUMIF('EB030-EB230'!$O$101:$P$300,O9,'EB030-EB230'!$P$101:$P$300)</f>
        <v>20</v>
      </c>
    </row>
    <row r="10" spans="1:18" x14ac:dyDescent="0.25">
      <c r="O10" s="262" t="s">
        <v>93</v>
      </c>
      <c r="P10" s="263"/>
      <c r="Q10" s="264"/>
      <c r="R10" s="327">
        <f ca="1">SUMIF('EB030-EB230'!$O$101:$P$300,O10,'EB030-EB230'!$P$101:$P$300)</f>
        <v>17</v>
      </c>
    </row>
    <row r="11" spans="1:18" x14ac:dyDescent="0.25">
      <c r="O11" s="262" t="s">
        <v>94</v>
      </c>
      <c r="P11" s="263"/>
      <c r="Q11" s="264"/>
      <c r="R11" s="327">
        <f ca="1">SUMIF('EB030-EB230'!$O$101:$P$300,O11,'EB030-EB230'!$P$101:$P$300)</f>
        <v>11</v>
      </c>
    </row>
    <row r="12" spans="1:18" x14ac:dyDescent="0.25">
      <c r="O12" s="262" t="s">
        <v>35</v>
      </c>
      <c r="P12" s="263"/>
      <c r="Q12" s="264"/>
      <c r="R12" s="327">
        <f ca="1">SUMIF('EB030-EB230'!$O$101:$P$300,O12,'EB030-EB230'!$P$101:$P$300)</f>
        <v>8</v>
      </c>
    </row>
    <row r="13" spans="1:18" x14ac:dyDescent="0.25">
      <c r="O13" s="262" t="s">
        <v>28</v>
      </c>
      <c r="P13" s="263"/>
      <c r="Q13" s="264"/>
      <c r="R13" s="327">
        <f ca="1">SUMIF('EB030-EB230'!$O$101:$P$300,O13,'EB030-EB230'!$P$101:$P$300)</f>
        <v>6</v>
      </c>
    </row>
    <row r="14" spans="1:18" x14ac:dyDescent="0.25">
      <c r="O14" s="262" t="s">
        <v>88</v>
      </c>
      <c r="P14" s="263"/>
      <c r="Q14" s="264"/>
      <c r="R14" s="327">
        <f ca="1">SUMIF('EB030-EB230'!$O$101:$P$300,O14,'EB030-EB230'!$P$101:$P$300)</f>
        <v>5</v>
      </c>
    </row>
    <row r="15" spans="1:18" x14ac:dyDescent="0.25">
      <c r="O15" s="262" t="s">
        <v>83</v>
      </c>
      <c r="P15" s="263"/>
      <c r="Q15" s="264"/>
      <c r="R15" s="327">
        <f ca="1">SUMIF('EB030-EB230'!$O$101:$P$300,O15,'EB030-EB230'!$P$101:$P$300)</f>
        <v>3</v>
      </c>
    </row>
    <row r="16" spans="1:18" x14ac:dyDescent="0.25">
      <c r="O16" s="262" t="s">
        <v>182</v>
      </c>
      <c r="P16" s="263"/>
      <c r="Q16" s="264"/>
      <c r="R16" s="327">
        <f ca="1">SUMIF('EB030-EB230'!$O$101:$P$300,O16,'EB030-EB230'!$P$101:$P$300)</f>
        <v>0</v>
      </c>
    </row>
    <row r="17" spans="1:18" x14ac:dyDescent="0.25">
      <c r="O17" s="262" t="s">
        <v>20</v>
      </c>
      <c r="P17" s="263"/>
      <c r="Q17" s="264"/>
      <c r="R17" s="327">
        <f ca="1">SUMIF('EB030-EB230'!$O$101:$P$300,O17,'EB030-EB230'!$P$101:$P$300)</f>
        <v>0</v>
      </c>
    </row>
    <row r="18" spans="1:18" x14ac:dyDescent="0.25">
      <c r="O18" s="262" t="s">
        <v>9</v>
      </c>
      <c r="P18" s="263"/>
      <c r="Q18" s="264"/>
      <c r="R18" s="327">
        <f ca="1">SUMIF('EB030-EB230'!$O$101:$P$300,O18,'EB030-EB230'!$P$101:$P$300)</f>
        <v>0</v>
      </c>
    </row>
    <row r="19" spans="1:18" x14ac:dyDescent="0.25">
      <c r="O19" s="262" t="s">
        <v>8</v>
      </c>
      <c r="P19" s="263"/>
      <c r="Q19" s="264"/>
      <c r="R19" s="327">
        <f ca="1">SUMIF('EB030-EB230'!$O$101:$P$300,O19,'EB030-EB230'!$P$101:$P$300)</f>
        <v>0</v>
      </c>
    </row>
    <row r="20" spans="1:18" x14ac:dyDescent="0.25">
      <c r="O20" s="262" t="s">
        <v>44</v>
      </c>
      <c r="P20" s="263"/>
      <c r="Q20" s="264"/>
      <c r="R20" s="327">
        <f ca="1">SUMIF('EB030-EB230'!$O$101:$P$300,O20,'EB030-EB230'!$P$101:$P$300)</f>
        <v>0</v>
      </c>
    </row>
    <row r="21" spans="1:18" ht="27.75" customHeight="1" x14ac:dyDescent="0.25">
      <c r="A21" s="513" t="s">
        <v>65</v>
      </c>
      <c r="B21" s="514"/>
      <c r="C21" s="514"/>
      <c r="D21" s="514"/>
      <c r="E21" s="515"/>
      <c r="O21" s="262" t="s">
        <v>48</v>
      </c>
      <c r="P21" s="263"/>
      <c r="Q21" s="264"/>
      <c r="R21" s="327">
        <f ca="1">SUMIF('EB030-EB230'!$O$101:$P$300,O21,'EB030-EB230'!$P$101:$P$300)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18" t="s">
        <v>24</v>
      </c>
      <c r="O22" s="262"/>
      <c r="P22" s="263"/>
      <c r="Q22" s="264"/>
      <c r="R22" s="20"/>
    </row>
    <row r="23" spans="1:18" x14ac:dyDescent="0.25">
      <c r="A23" s="460">
        <v>1487850</v>
      </c>
      <c r="B23" s="311">
        <f>VLOOKUP(Table14310[[#This Row],[Shop Order]],'EB030-EB230'!A:AE,4,FALSE)</f>
        <v>2022</v>
      </c>
      <c r="C23" s="311">
        <f>VLOOKUP(Table14310[[#This Row],[Shop Order]],'EB030-EB230'!A:AE,5,FALSE)</f>
        <v>1797</v>
      </c>
      <c r="D23" s="312">
        <f>VLOOKUP(Table14310[[#This Row],[Shop Order]],'EB030-EB230'!A:AE,6,FALSE)</f>
        <v>0.88872403560830859</v>
      </c>
      <c r="E23" s="313">
        <f>VLOOKUP(Table14310[[#This Row],[Shop Order]],'EB030-EB230'!A:AE,8,FALSE)</f>
        <v>45119</v>
      </c>
      <c r="O23" s="262"/>
      <c r="P23" s="263"/>
      <c r="Q23" s="264"/>
      <c r="R23" s="20"/>
    </row>
    <row r="24" spans="1:18" s="144" customFormat="1" x14ac:dyDescent="0.25">
      <c r="A24" s="460">
        <v>1494757</v>
      </c>
      <c r="B24" s="136">
        <f>VLOOKUP(Table14310[[#This Row],[Shop Order]],'EB030-EB230'!A:AE,4,FALSE)</f>
        <v>1996</v>
      </c>
      <c r="C24" s="136">
        <f>VLOOKUP(Table14310[[#This Row],[Shop Order]],'EB030-EB230'!A:AE,5,FALSE)</f>
        <v>1776</v>
      </c>
      <c r="D24" s="137">
        <f>VLOOKUP(Table14310[[#This Row],[Shop Order]],'EB030-EB230'!A:AE,6,FALSE)</f>
        <v>0.88977955911823647</v>
      </c>
      <c r="E24" s="138">
        <f>VLOOKUP(Table14310[[#This Row],[Shop Order]],'EB030-EB230'!A:AE,8,FALSE)</f>
        <v>45132</v>
      </c>
      <c r="F24" s="143"/>
      <c r="O24" s="262"/>
      <c r="P24" s="263"/>
      <c r="Q24" s="264"/>
      <c r="R24" s="20"/>
    </row>
    <row r="25" spans="1:18" s="144" customFormat="1" x14ac:dyDescent="0.25">
      <c r="A25" s="461">
        <v>1500038</v>
      </c>
      <c r="B25" s="136">
        <f>VLOOKUP(Table14310[[#This Row],[Shop Order]],'EB030-EB230'!A:AE,4,FALSE)</f>
        <v>2043</v>
      </c>
      <c r="C25" s="136">
        <f>VLOOKUP(Table14310[[#This Row],[Shop Order]],'EB030-EB230'!A:AE,5,FALSE)</f>
        <v>1822</v>
      </c>
      <c r="D25" s="137">
        <f>VLOOKUP(Table14310[[#This Row],[Shop Order]],'EB030-EB230'!A:AE,6,FALSE)</f>
        <v>0.89182574645129709</v>
      </c>
      <c r="E25" s="138">
        <f>VLOOKUP(Table14310[[#This Row],[Shop Order]],'EB030-EB230'!A:AE,8,FALSE)</f>
        <v>45159</v>
      </c>
      <c r="O25" s="262"/>
      <c r="P25" s="263"/>
      <c r="Q25" s="264"/>
      <c r="R25" s="20"/>
    </row>
    <row r="26" spans="1:18" s="144" customFormat="1" x14ac:dyDescent="0.25">
      <c r="A26" s="460">
        <v>1494758</v>
      </c>
      <c r="B26" s="311">
        <f>VLOOKUP(Table14310[[#This Row],[Shop Order]],'EB030-EB230'!A:AE,4,FALSE)</f>
        <v>1980</v>
      </c>
      <c r="C26" s="311">
        <f>VLOOKUP(Table14310[[#This Row],[Shop Order]],'EB030-EB230'!A:AE,5,FALSE)</f>
        <v>1788</v>
      </c>
      <c r="D26" s="312">
        <f>VLOOKUP(Table14310[[#This Row],[Shop Order]],'EB030-EB230'!A:AE,6,FALSE)</f>
        <v>0.90303030303030307</v>
      </c>
      <c r="E26" s="313">
        <f>VLOOKUP(Table14310[[#This Row],[Shop Order]],'EB030-EB230'!A:AE,8,FALSE)</f>
        <v>45181</v>
      </c>
      <c r="O26" s="262"/>
      <c r="P26" s="263"/>
      <c r="Q26" s="264"/>
      <c r="R26" s="20"/>
    </row>
    <row r="27" spans="1:18" x14ac:dyDescent="0.25">
      <c r="A27" s="460">
        <v>1500039</v>
      </c>
      <c r="B27" s="311">
        <f>VLOOKUP(Table14310[[#This Row],[Shop Order]],'EB030-EB230'!A:AE,4,FALSE)</f>
        <v>1971</v>
      </c>
      <c r="C27" s="311">
        <f>VLOOKUP(Table14310[[#This Row],[Shop Order]],'EB030-EB230'!A:AE,5,FALSE)</f>
        <v>1766</v>
      </c>
      <c r="D27" s="312">
        <f>VLOOKUP(Table14310[[#This Row],[Shop Order]],'EB030-EB230'!A:AE,6,FALSE)</f>
        <v>0.89599188229325211</v>
      </c>
      <c r="E27" s="313">
        <f>VLOOKUP(Table14310[[#This Row],[Shop Order]],'EB030-EB230'!A:AE,8,FALSE)</f>
        <v>45191</v>
      </c>
      <c r="F27" s="144"/>
      <c r="O27" s="262"/>
      <c r="P27" s="263"/>
      <c r="Q27" s="264"/>
      <c r="R27" s="20"/>
    </row>
    <row r="28" spans="1:18" ht="15.75" thickBot="1" x14ac:dyDescent="0.3">
      <c r="A28" s="460"/>
      <c r="B28" s="136" t="e">
        <f>VLOOKUP(Table14310[[#This Row],[Shop Order]],'EB030-EB230'!A:AE,4,FALSE)</f>
        <v>#N/A</v>
      </c>
      <c r="C28" s="136" t="e">
        <f>VLOOKUP(Table14310[[#This Row],[Shop Order]],'EB030-EB230'!A:AE,5,FALSE)</f>
        <v>#N/A</v>
      </c>
      <c r="D28" s="137" t="e">
        <f>VLOOKUP(Table14310[[#This Row],[Shop Order]],'EB030-EB230'!A:AE,6,FALSE)</f>
        <v>#N/A</v>
      </c>
      <c r="E28" s="138" t="e">
        <f>VLOOKUP(Table14310[[#This Row],[Shop Order]],'EB030-EB230'!A:AE,8,FALSE)</f>
        <v>#N/A</v>
      </c>
      <c r="F28" s="144"/>
      <c r="O28" s="262"/>
      <c r="P28" s="263"/>
      <c r="Q28" s="264"/>
      <c r="R28" s="20"/>
    </row>
    <row r="29" spans="1:18" ht="15.75" thickBot="1" x14ac:dyDescent="0.3">
      <c r="A29" s="516" t="s">
        <v>51</v>
      </c>
      <c r="B29" s="517"/>
      <c r="C29" s="518"/>
      <c r="D29" s="80">
        <f>AVERAGE(D23:D27)</f>
        <v>0.89387030530027956</v>
      </c>
      <c r="E29" s="28"/>
      <c r="O29" s="262"/>
      <c r="P29" s="263"/>
      <c r="Q29" s="264"/>
      <c r="R29" s="20"/>
    </row>
  </sheetData>
  <autoFilter ref="O4:R4">
    <filterColumn colId="0" showButton="0"/>
    <filterColumn colId="1" showButton="0"/>
    <sortState ref="O5:R21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70" orientation="landscape" r:id="rId1"/>
  <ignoredErrors>
    <ignoredError sqref="F28 B23:E23 B24:E24 B25:E25 B26:E26 B27:E27 B28:E28" calculatedColumn="1"/>
  </ignoredErrors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247"/>
  <sheetViews>
    <sheetView topLeftCell="A186" zoomScale="70" zoomScaleNormal="70" workbookViewId="0">
      <selection activeCell="I215" sqref="I215"/>
    </sheetView>
  </sheetViews>
  <sheetFormatPr defaultColWidth="9.140625" defaultRowHeight="15" x14ac:dyDescent="0.25"/>
  <cols>
    <col min="1" max="3" width="14.5703125" style="6" customWidth="1"/>
    <col min="4" max="4" width="13" style="6" bestFit="1" customWidth="1"/>
    <col min="5" max="5" width="7.42578125" style="6" customWidth="1"/>
    <col min="6" max="6" width="10.140625" style="6" bestFit="1" customWidth="1"/>
    <col min="7" max="7" width="12.5703125" style="6" bestFit="1" customWidth="1"/>
    <col min="8" max="8" width="12.7109375" style="16" bestFit="1" customWidth="1"/>
    <col min="9" max="9" width="14.140625" style="4" customWidth="1"/>
    <col min="10" max="10" width="14" style="4" customWidth="1"/>
    <col min="11" max="11" width="11.140625" style="4" customWidth="1"/>
    <col min="12" max="12" width="8.28515625" style="1" customWidth="1"/>
    <col min="13" max="13" width="11.85546875" style="6" customWidth="1"/>
    <col min="14" max="14" width="11.28515625" style="6" hidden="1" customWidth="1"/>
    <col min="15" max="15" width="49.28515625" style="2" customWidth="1"/>
    <col min="16" max="16" width="12.85546875" style="6" hidden="1" customWidth="1"/>
    <col min="17" max="17" width="60.28515625" style="6" customWidth="1"/>
    <col min="18" max="19" width="9.140625" style="6"/>
    <col min="20" max="20" width="9.7109375" style="6" bestFit="1" customWidth="1"/>
    <col min="21" max="16384" width="9.140625" style="6"/>
  </cols>
  <sheetData>
    <row r="1" spans="1:17" ht="30.75" thickBot="1" x14ac:dyDescent="0.3">
      <c r="A1" s="145" t="s">
        <v>172</v>
      </c>
      <c r="B1" s="240" t="s">
        <v>49</v>
      </c>
      <c r="C1" s="240" t="s">
        <v>119</v>
      </c>
      <c r="D1" s="146" t="s">
        <v>18</v>
      </c>
      <c r="E1" s="146" t="s">
        <v>17</v>
      </c>
      <c r="F1" s="147" t="s">
        <v>1</v>
      </c>
      <c r="G1" s="147" t="s">
        <v>89</v>
      </c>
      <c r="H1" s="148" t="s">
        <v>24</v>
      </c>
      <c r="I1" s="149" t="s">
        <v>90</v>
      </c>
      <c r="J1" s="149" t="s">
        <v>91</v>
      </c>
      <c r="K1" s="150" t="s">
        <v>92</v>
      </c>
      <c r="L1" s="150" t="s">
        <v>5</v>
      </c>
      <c r="M1" s="150" t="s">
        <v>2</v>
      </c>
      <c r="N1" s="151" t="s">
        <v>163</v>
      </c>
      <c r="O1" s="152" t="s">
        <v>21</v>
      </c>
      <c r="P1" s="6" t="s">
        <v>5</v>
      </c>
      <c r="Q1" s="36" t="s">
        <v>7</v>
      </c>
    </row>
    <row r="2" spans="1:17" ht="15.75" thickBot="1" x14ac:dyDescent="0.3">
      <c r="A2" s="243">
        <v>1487850</v>
      </c>
      <c r="B2" s="243" t="s">
        <v>257</v>
      </c>
      <c r="C2" s="243">
        <v>1920</v>
      </c>
      <c r="D2" s="412">
        <v>2022</v>
      </c>
      <c r="E2" s="413">
        <v>1797</v>
      </c>
      <c r="F2" s="414">
        <f>E2/D2</f>
        <v>0.88872403560830859</v>
      </c>
      <c r="G2" s="415">
        <f>J48/D2</f>
        <v>3.165182987141444E-2</v>
      </c>
      <c r="H2" s="244">
        <v>45119</v>
      </c>
      <c r="I2" s="153"/>
      <c r="J2" s="154"/>
      <c r="K2" s="155"/>
      <c r="L2" s="156"/>
      <c r="M2" s="315"/>
      <c r="N2" s="154"/>
      <c r="O2" s="157" t="s">
        <v>78</v>
      </c>
      <c r="Q2" s="82" t="s">
        <v>165</v>
      </c>
    </row>
    <row r="3" spans="1:17" x14ac:dyDescent="0.25">
      <c r="A3" s="158"/>
      <c r="B3" s="159"/>
      <c r="C3" s="159"/>
      <c r="D3" s="159"/>
      <c r="E3" s="159"/>
      <c r="F3" s="160"/>
      <c r="G3" s="160"/>
      <c r="H3" s="245"/>
      <c r="I3" s="222">
        <v>9</v>
      </c>
      <c r="J3" s="219"/>
      <c r="K3" s="220">
        <v>1</v>
      </c>
      <c r="L3" s="445">
        <f t="shared" ref="L3:L21" si="0">SUM(I3,K3)</f>
        <v>10</v>
      </c>
      <c r="M3" s="303">
        <f>L3/$D$2</f>
        <v>4.945598417408506E-3</v>
      </c>
      <c r="N3" s="251">
        <f>D2</f>
        <v>2022</v>
      </c>
      <c r="O3" s="221" t="s">
        <v>14</v>
      </c>
      <c r="P3" s="6">
        <f>L3</f>
        <v>10</v>
      </c>
      <c r="Q3" s="82" t="s">
        <v>434</v>
      </c>
    </row>
    <row r="4" spans="1:17" x14ac:dyDescent="0.25">
      <c r="A4" s="164"/>
      <c r="B4" s="165"/>
      <c r="C4" s="165"/>
      <c r="D4" s="165"/>
      <c r="E4" s="165"/>
      <c r="F4" s="166"/>
      <c r="G4" s="166"/>
      <c r="H4" s="246"/>
      <c r="I4" s="222">
        <v>1</v>
      </c>
      <c r="J4" s="38"/>
      <c r="K4" s="65">
        <v>1</v>
      </c>
      <c r="L4" s="177">
        <f t="shared" si="0"/>
        <v>2</v>
      </c>
      <c r="M4" s="305">
        <f t="shared" ref="M4:M48" si="1">L4/$D$2</f>
        <v>9.8911968348170125E-4</v>
      </c>
      <c r="N4" s="251">
        <f>D2</f>
        <v>2022</v>
      </c>
      <c r="O4" s="169" t="s">
        <v>93</v>
      </c>
      <c r="P4" s="6">
        <f t="shared" ref="P4:P47" si="2">L4</f>
        <v>2</v>
      </c>
      <c r="Q4" s="132"/>
    </row>
    <row r="5" spans="1:17" x14ac:dyDescent="0.25">
      <c r="A5" s="164"/>
      <c r="B5" s="165"/>
      <c r="C5" s="165"/>
      <c r="D5" s="165"/>
      <c r="E5" s="165"/>
      <c r="F5" s="166"/>
      <c r="G5" s="166"/>
      <c r="H5" s="246"/>
      <c r="I5" s="222"/>
      <c r="J5" s="170"/>
      <c r="K5" s="168"/>
      <c r="L5" s="177">
        <f t="shared" si="0"/>
        <v>0</v>
      </c>
      <c r="M5" s="305">
        <f t="shared" si="1"/>
        <v>0</v>
      </c>
      <c r="N5" s="251">
        <f>D2</f>
        <v>2022</v>
      </c>
      <c r="O5" s="171" t="s">
        <v>8</v>
      </c>
      <c r="P5" s="6">
        <f t="shared" si="2"/>
        <v>0</v>
      </c>
      <c r="Q5" s="132"/>
    </row>
    <row r="6" spans="1:17" x14ac:dyDescent="0.25">
      <c r="A6" s="164"/>
      <c r="B6" s="165"/>
      <c r="C6" s="165"/>
      <c r="D6" s="165"/>
      <c r="E6" s="165"/>
      <c r="F6" s="166"/>
      <c r="G6" s="166"/>
      <c r="H6" s="246"/>
      <c r="I6" s="222"/>
      <c r="J6" s="38"/>
      <c r="K6" s="168"/>
      <c r="L6" s="177">
        <f t="shared" si="0"/>
        <v>0</v>
      </c>
      <c r="M6" s="305">
        <f t="shared" si="1"/>
        <v>0</v>
      </c>
      <c r="N6" s="251">
        <f>D2</f>
        <v>2022</v>
      </c>
      <c r="O6" s="171" t="s">
        <v>9</v>
      </c>
      <c r="P6" s="6">
        <f t="shared" si="2"/>
        <v>0</v>
      </c>
      <c r="Q6" s="132"/>
    </row>
    <row r="7" spans="1:17" x14ac:dyDescent="0.25">
      <c r="A7" s="164"/>
      <c r="B7" s="165"/>
      <c r="C7" s="165"/>
      <c r="D7" s="165"/>
      <c r="E7" s="165"/>
      <c r="F7" s="166"/>
      <c r="G7" s="166"/>
      <c r="H7" s="246"/>
      <c r="I7" s="222">
        <v>70</v>
      </c>
      <c r="J7" s="170"/>
      <c r="K7" s="168">
        <v>3</v>
      </c>
      <c r="L7" s="177">
        <f t="shared" si="0"/>
        <v>73</v>
      </c>
      <c r="M7" s="305">
        <f t="shared" si="1"/>
        <v>3.6102868447082097E-2</v>
      </c>
      <c r="N7" s="251">
        <f>D2</f>
        <v>2022</v>
      </c>
      <c r="O7" s="169" t="s">
        <v>16</v>
      </c>
      <c r="P7" s="6">
        <f t="shared" si="2"/>
        <v>73</v>
      </c>
      <c r="Q7" s="132"/>
    </row>
    <row r="8" spans="1:17" x14ac:dyDescent="0.25">
      <c r="A8" s="164"/>
      <c r="B8" s="165"/>
      <c r="C8" s="165"/>
      <c r="D8" s="165"/>
      <c r="E8" s="165"/>
      <c r="F8" s="166"/>
      <c r="G8" s="166"/>
      <c r="H8" s="246"/>
      <c r="I8" s="222">
        <v>1</v>
      </c>
      <c r="J8" s="170"/>
      <c r="K8" s="168"/>
      <c r="L8" s="177">
        <f t="shared" si="0"/>
        <v>1</v>
      </c>
      <c r="M8" s="305">
        <f t="shared" si="1"/>
        <v>4.9455984174085062E-4</v>
      </c>
      <c r="N8" s="251">
        <f>D2</f>
        <v>2022</v>
      </c>
      <c r="O8" s="169" t="s">
        <v>94</v>
      </c>
      <c r="P8" s="6">
        <f t="shared" si="2"/>
        <v>1</v>
      </c>
      <c r="Q8" s="132"/>
    </row>
    <row r="9" spans="1:17" x14ac:dyDescent="0.25">
      <c r="A9" s="164"/>
      <c r="B9" s="165"/>
      <c r="C9" s="165"/>
      <c r="D9" s="165"/>
      <c r="E9" s="165"/>
      <c r="F9" s="166"/>
      <c r="G9" s="166"/>
      <c r="H9" s="246"/>
      <c r="I9" s="222">
        <v>2</v>
      </c>
      <c r="J9" s="38"/>
      <c r="K9" s="168"/>
      <c r="L9" s="177">
        <f t="shared" si="0"/>
        <v>2</v>
      </c>
      <c r="M9" s="305">
        <f t="shared" si="1"/>
        <v>9.8911968348170125E-4</v>
      </c>
      <c r="N9" s="251">
        <f>D2</f>
        <v>2022</v>
      </c>
      <c r="O9" s="169" t="s">
        <v>83</v>
      </c>
      <c r="P9" s="6">
        <f t="shared" si="2"/>
        <v>2</v>
      </c>
      <c r="Q9" s="173" t="s">
        <v>260</v>
      </c>
    </row>
    <row r="10" spans="1:17" x14ac:dyDescent="0.25">
      <c r="A10" s="164"/>
      <c r="B10" s="165"/>
      <c r="C10" s="165"/>
      <c r="D10" s="165"/>
      <c r="E10" s="165"/>
      <c r="F10" s="166"/>
      <c r="G10" s="166"/>
      <c r="H10" s="246"/>
      <c r="I10" s="222">
        <v>1</v>
      </c>
      <c r="J10" s="170"/>
      <c r="K10" s="168"/>
      <c r="L10" s="177">
        <f t="shared" si="0"/>
        <v>1</v>
      </c>
      <c r="M10" s="305">
        <f t="shared" si="1"/>
        <v>4.9455984174085062E-4</v>
      </c>
      <c r="N10" s="251">
        <f>D2</f>
        <v>2022</v>
      </c>
      <c r="O10" s="169" t="s">
        <v>35</v>
      </c>
      <c r="P10" s="6">
        <f t="shared" si="2"/>
        <v>1</v>
      </c>
      <c r="Q10" s="173"/>
    </row>
    <row r="11" spans="1:17" x14ac:dyDescent="0.25">
      <c r="A11" s="164"/>
      <c r="B11" s="165"/>
      <c r="C11" s="165"/>
      <c r="D11" s="165"/>
      <c r="E11" s="165"/>
      <c r="F11" s="166"/>
      <c r="G11" s="166"/>
      <c r="H11" s="246"/>
      <c r="I11" s="222">
        <v>10</v>
      </c>
      <c r="J11" s="170"/>
      <c r="K11" s="168">
        <v>3</v>
      </c>
      <c r="L11" s="177">
        <f t="shared" si="0"/>
        <v>13</v>
      </c>
      <c r="M11" s="305">
        <f t="shared" si="1"/>
        <v>6.429277942631058E-3</v>
      </c>
      <c r="N11" s="251">
        <f>D2</f>
        <v>2022</v>
      </c>
      <c r="O11" s="169" t="s">
        <v>3</v>
      </c>
      <c r="P11" s="6">
        <f t="shared" si="2"/>
        <v>13</v>
      </c>
      <c r="Q11" s="173"/>
    </row>
    <row r="12" spans="1:17" x14ac:dyDescent="0.25">
      <c r="A12" s="164"/>
      <c r="B12" s="165"/>
      <c r="C12" s="165"/>
      <c r="D12" s="165"/>
      <c r="E12" s="165"/>
      <c r="F12" s="166"/>
      <c r="G12" s="166"/>
      <c r="H12" s="246"/>
      <c r="I12" s="222"/>
      <c r="J12" s="174"/>
      <c r="K12" s="175">
        <v>1</v>
      </c>
      <c r="L12" s="177">
        <f t="shared" si="0"/>
        <v>1</v>
      </c>
      <c r="M12" s="305">
        <f t="shared" si="1"/>
        <v>4.9455984174085062E-4</v>
      </c>
      <c r="N12" s="251">
        <f>D2</f>
        <v>2022</v>
      </c>
      <c r="O12" s="176" t="s">
        <v>28</v>
      </c>
      <c r="P12" s="6">
        <f t="shared" si="2"/>
        <v>1</v>
      </c>
      <c r="Q12" s="173"/>
    </row>
    <row r="13" spans="1:17" x14ac:dyDescent="0.25">
      <c r="A13" s="164"/>
      <c r="B13" s="165"/>
      <c r="C13" s="165"/>
      <c r="D13" s="165"/>
      <c r="E13" s="165"/>
      <c r="F13" s="166"/>
      <c r="G13" s="166"/>
      <c r="H13" s="246"/>
      <c r="I13" s="222"/>
      <c r="J13" s="38"/>
      <c r="K13" s="168"/>
      <c r="L13" s="177">
        <f t="shared" si="0"/>
        <v>0</v>
      </c>
      <c r="M13" s="305">
        <f t="shared" si="1"/>
        <v>0</v>
      </c>
      <c r="N13" s="251">
        <f>D2</f>
        <v>2022</v>
      </c>
      <c r="O13" s="169" t="s">
        <v>38</v>
      </c>
      <c r="P13" s="6">
        <f t="shared" si="2"/>
        <v>0</v>
      </c>
      <c r="Q13" s="173"/>
    </row>
    <row r="14" spans="1:17" x14ac:dyDescent="0.25">
      <c r="A14" s="164"/>
      <c r="B14" s="165"/>
      <c r="C14" s="165"/>
      <c r="D14" s="165"/>
      <c r="E14" s="165"/>
      <c r="F14" s="166"/>
      <c r="G14" s="166"/>
      <c r="H14" s="246"/>
      <c r="I14" s="222">
        <v>1</v>
      </c>
      <c r="J14" s="38"/>
      <c r="K14" s="168"/>
      <c r="L14" s="177">
        <f t="shared" si="0"/>
        <v>1</v>
      </c>
      <c r="M14" s="305">
        <f t="shared" si="1"/>
        <v>4.9455984174085062E-4</v>
      </c>
      <c r="N14" s="251">
        <f>D2</f>
        <v>2022</v>
      </c>
      <c r="O14" s="169" t="s">
        <v>196</v>
      </c>
      <c r="P14" s="6">
        <f t="shared" si="2"/>
        <v>1</v>
      </c>
      <c r="Q14" s="341"/>
    </row>
    <row r="15" spans="1:17" x14ac:dyDescent="0.25">
      <c r="A15" s="164"/>
      <c r="B15" s="165"/>
      <c r="C15" s="165"/>
      <c r="D15" s="165"/>
      <c r="E15" s="165"/>
      <c r="F15" s="166"/>
      <c r="G15" s="166"/>
      <c r="H15" s="246"/>
      <c r="I15" s="222"/>
      <c r="J15" s="38"/>
      <c r="K15" s="229">
        <v>4</v>
      </c>
      <c r="L15" s="177">
        <f t="shared" si="0"/>
        <v>4</v>
      </c>
      <c r="M15" s="305">
        <f t="shared" si="1"/>
        <v>1.9782393669634025E-3</v>
      </c>
      <c r="N15" s="251">
        <f>D2</f>
        <v>2022</v>
      </c>
      <c r="O15" s="176" t="s">
        <v>182</v>
      </c>
      <c r="P15" s="6">
        <f t="shared" si="2"/>
        <v>4</v>
      </c>
      <c r="Q15" s="172"/>
    </row>
    <row r="16" spans="1:17" x14ac:dyDescent="0.25">
      <c r="A16" s="164"/>
      <c r="B16" s="165"/>
      <c r="C16" s="165" t="s">
        <v>108</v>
      </c>
      <c r="D16" s="165"/>
      <c r="E16" s="165"/>
      <c r="F16" s="166"/>
      <c r="G16" s="166"/>
      <c r="H16" s="246"/>
      <c r="I16" s="222"/>
      <c r="J16" s="38"/>
      <c r="K16" s="168"/>
      <c r="L16" s="177">
        <f t="shared" si="0"/>
        <v>0</v>
      </c>
      <c r="M16" s="305">
        <f t="shared" si="1"/>
        <v>0</v>
      </c>
      <c r="N16" s="251">
        <f>D2</f>
        <v>2022</v>
      </c>
      <c r="O16" s="195" t="s">
        <v>20</v>
      </c>
      <c r="P16" s="6">
        <f t="shared" si="2"/>
        <v>0</v>
      </c>
      <c r="Q16" s="83"/>
    </row>
    <row r="17" spans="1:17" x14ac:dyDescent="0.25">
      <c r="A17" s="164"/>
      <c r="B17" s="165"/>
      <c r="C17" s="165"/>
      <c r="D17" s="165"/>
      <c r="E17" s="165"/>
      <c r="F17" s="166"/>
      <c r="G17" s="166"/>
      <c r="H17" s="246"/>
      <c r="I17" s="222">
        <v>2</v>
      </c>
      <c r="J17" s="38"/>
      <c r="K17" s="168"/>
      <c r="L17" s="177">
        <f t="shared" si="0"/>
        <v>2</v>
      </c>
      <c r="M17" s="305">
        <f t="shared" si="1"/>
        <v>9.8911968348170125E-4</v>
      </c>
      <c r="N17" s="251">
        <f>D2</f>
        <v>2022</v>
      </c>
      <c r="O17" s="169" t="s">
        <v>258</v>
      </c>
      <c r="P17" s="6">
        <f t="shared" si="2"/>
        <v>2</v>
      </c>
      <c r="Q17" s="172"/>
    </row>
    <row r="18" spans="1:17" x14ac:dyDescent="0.25">
      <c r="A18" s="164"/>
      <c r="B18" s="165"/>
      <c r="C18" s="165"/>
      <c r="D18" s="165"/>
      <c r="E18" s="165"/>
      <c r="F18" s="166"/>
      <c r="G18" s="166"/>
      <c r="H18" s="246"/>
      <c r="I18" s="222">
        <v>1</v>
      </c>
      <c r="J18" s="38"/>
      <c r="K18" s="168"/>
      <c r="L18" s="177">
        <f t="shared" si="0"/>
        <v>1</v>
      </c>
      <c r="M18" s="305">
        <f t="shared" si="1"/>
        <v>4.9455984174085062E-4</v>
      </c>
      <c r="N18" s="251">
        <f>D2</f>
        <v>2022</v>
      </c>
      <c r="O18" s="176" t="s">
        <v>117</v>
      </c>
      <c r="P18" s="6">
        <f t="shared" si="2"/>
        <v>1</v>
      </c>
      <c r="Q18" s="173"/>
    </row>
    <row r="19" spans="1:17" x14ac:dyDescent="0.25">
      <c r="A19" s="164"/>
      <c r="B19" s="165"/>
      <c r="C19" s="165"/>
      <c r="D19" s="165"/>
      <c r="E19" s="165"/>
      <c r="F19" s="166"/>
      <c r="G19" s="166"/>
      <c r="H19" s="246"/>
      <c r="I19" s="64">
        <v>2</v>
      </c>
      <c r="J19" s="38"/>
      <c r="K19" s="168"/>
      <c r="L19" s="177">
        <f t="shared" si="0"/>
        <v>2</v>
      </c>
      <c r="M19" s="305">
        <f t="shared" si="1"/>
        <v>9.8911968348170125E-4</v>
      </c>
      <c r="N19" s="251">
        <f>D2</f>
        <v>2022</v>
      </c>
      <c r="O19" s="169" t="s">
        <v>210</v>
      </c>
      <c r="P19" s="6">
        <f t="shared" si="2"/>
        <v>2</v>
      </c>
      <c r="Q19" s="173"/>
    </row>
    <row r="20" spans="1:17" x14ac:dyDescent="0.25">
      <c r="A20" s="164"/>
      <c r="B20" s="165"/>
      <c r="C20" s="165"/>
      <c r="D20" s="165"/>
      <c r="E20" s="165"/>
      <c r="F20" s="166"/>
      <c r="G20" s="166"/>
      <c r="H20" s="246"/>
      <c r="I20" s="64">
        <v>1</v>
      </c>
      <c r="J20" s="170"/>
      <c r="K20" s="168"/>
      <c r="L20" s="177">
        <f t="shared" si="0"/>
        <v>1</v>
      </c>
      <c r="M20" s="305">
        <f t="shared" si="1"/>
        <v>4.9455984174085062E-4</v>
      </c>
      <c r="N20" s="333" t="str">
        <f>D1</f>
        <v>Build QTY</v>
      </c>
      <c r="O20" s="176" t="s">
        <v>38</v>
      </c>
      <c r="P20" s="6">
        <f t="shared" si="2"/>
        <v>1</v>
      </c>
      <c r="Q20" s="83"/>
    </row>
    <row r="21" spans="1:17" ht="15.75" thickBot="1" x14ac:dyDescent="0.3">
      <c r="A21" s="164"/>
      <c r="B21" s="165"/>
      <c r="C21" s="165"/>
      <c r="D21" s="165"/>
      <c r="E21" s="165"/>
      <c r="F21" s="166"/>
      <c r="G21" s="166"/>
      <c r="H21" s="246"/>
      <c r="I21" s="207">
        <v>6</v>
      </c>
      <c r="J21" s="332"/>
      <c r="K21" s="227">
        <v>1</v>
      </c>
      <c r="L21" s="230">
        <f t="shared" si="0"/>
        <v>7</v>
      </c>
      <c r="M21" s="302">
        <f t="shared" si="1"/>
        <v>3.4619188921859545E-3</v>
      </c>
      <c r="N21" s="251">
        <f>D2</f>
        <v>2022</v>
      </c>
      <c r="O21" s="176" t="s">
        <v>36</v>
      </c>
      <c r="P21" s="6">
        <f t="shared" si="2"/>
        <v>7</v>
      </c>
      <c r="Q21" s="173" t="s">
        <v>259</v>
      </c>
    </row>
    <row r="22" spans="1:17" ht="15.75" thickBot="1" x14ac:dyDescent="0.3">
      <c r="A22" s="164"/>
      <c r="B22" s="165"/>
      <c r="C22" s="165"/>
      <c r="D22" s="165"/>
      <c r="E22" s="165"/>
      <c r="F22" s="166"/>
      <c r="G22" s="166"/>
      <c r="H22" s="247"/>
      <c r="I22" s="239"/>
      <c r="J22" s="239"/>
      <c r="K22" s="155"/>
      <c r="L22" s="156"/>
      <c r="M22" s="304"/>
      <c r="N22" s="256"/>
      <c r="O22" s="157" t="s">
        <v>97</v>
      </c>
      <c r="P22" s="6">
        <f t="shared" si="2"/>
        <v>0</v>
      </c>
      <c r="Q22" s="172"/>
    </row>
    <row r="23" spans="1:17" x14ac:dyDescent="0.25">
      <c r="A23" s="164"/>
      <c r="B23" s="165"/>
      <c r="C23" s="165"/>
      <c r="D23" s="165"/>
      <c r="E23" s="165"/>
      <c r="F23" s="166"/>
      <c r="G23" s="166"/>
      <c r="H23" s="246"/>
      <c r="I23" s="266"/>
      <c r="J23" s="265">
        <v>6</v>
      </c>
      <c r="K23" s="161"/>
      <c r="L23" s="162">
        <f>SUM(I23,K23)</f>
        <v>0</v>
      </c>
      <c r="M23" s="163">
        <f t="shared" si="1"/>
        <v>0</v>
      </c>
      <c r="N23" s="251">
        <f>D2</f>
        <v>2022</v>
      </c>
      <c r="O23" s="238" t="s">
        <v>98</v>
      </c>
      <c r="P23" s="6">
        <f t="shared" si="2"/>
        <v>0</v>
      </c>
      <c r="Q23" s="178"/>
    </row>
    <row r="24" spans="1:17" x14ac:dyDescent="0.25">
      <c r="A24" s="164"/>
      <c r="B24" s="165"/>
      <c r="C24" s="165"/>
      <c r="D24" s="165"/>
      <c r="E24" s="165"/>
      <c r="F24" s="166"/>
      <c r="G24" s="166"/>
      <c r="H24" s="246"/>
      <c r="I24" s="64"/>
      <c r="J24" s="38">
        <v>4</v>
      </c>
      <c r="K24" s="168">
        <v>2</v>
      </c>
      <c r="L24" s="231">
        <f>SUM(I24,K24)</f>
        <v>2</v>
      </c>
      <c r="M24" s="163">
        <f t="shared" si="1"/>
        <v>9.8911968348170125E-4</v>
      </c>
      <c r="N24" s="251">
        <f>D2</f>
        <v>2022</v>
      </c>
      <c r="O24" s="224" t="s">
        <v>10</v>
      </c>
      <c r="P24" s="6">
        <f t="shared" si="2"/>
        <v>2</v>
      </c>
      <c r="Q24" s="178"/>
    </row>
    <row r="25" spans="1:17" x14ac:dyDescent="0.25">
      <c r="A25" s="164"/>
      <c r="B25" s="165"/>
      <c r="C25" s="165"/>
      <c r="D25" s="165"/>
      <c r="E25" s="165"/>
      <c r="F25" s="166"/>
      <c r="G25" s="166"/>
      <c r="H25" s="246"/>
      <c r="I25" s="223"/>
      <c r="J25" s="170"/>
      <c r="K25" s="168"/>
      <c r="L25" s="231">
        <f t="shared" ref="L25:L30" si="3">SUM(I25,K25)</f>
        <v>0</v>
      </c>
      <c r="M25" s="163">
        <f t="shared" si="1"/>
        <v>0</v>
      </c>
      <c r="N25" s="251">
        <f>D2</f>
        <v>2022</v>
      </c>
      <c r="O25" s="176" t="s">
        <v>83</v>
      </c>
      <c r="P25" s="6">
        <f t="shared" si="2"/>
        <v>0</v>
      </c>
      <c r="Q25" s="178"/>
    </row>
    <row r="26" spans="1:17" x14ac:dyDescent="0.25">
      <c r="A26" s="164"/>
      <c r="B26" s="165"/>
      <c r="C26" s="165"/>
      <c r="D26" s="165"/>
      <c r="E26" s="165"/>
      <c r="F26" s="166"/>
      <c r="G26" s="166"/>
      <c r="H26" s="246"/>
      <c r="I26" s="64"/>
      <c r="J26" s="38">
        <v>4</v>
      </c>
      <c r="K26" s="168"/>
      <c r="L26" s="231">
        <f t="shared" si="3"/>
        <v>0</v>
      </c>
      <c r="M26" s="163">
        <f t="shared" si="1"/>
        <v>0</v>
      </c>
      <c r="N26" s="251">
        <f>D2</f>
        <v>2022</v>
      </c>
      <c r="O26" s="224" t="s">
        <v>99</v>
      </c>
      <c r="P26" s="6">
        <f t="shared" si="2"/>
        <v>0</v>
      </c>
      <c r="Q26" s="173" t="s">
        <v>261</v>
      </c>
    </row>
    <row r="27" spans="1:17" x14ac:dyDescent="0.25">
      <c r="A27" s="164"/>
      <c r="B27" s="165"/>
      <c r="C27" s="165"/>
      <c r="D27" s="165"/>
      <c r="E27" s="165"/>
      <c r="F27" s="166"/>
      <c r="G27" s="166"/>
      <c r="H27" s="246"/>
      <c r="I27" s="64"/>
      <c r="J27" s="38">
        <v>7</v>
      </c>
      <c r="K27" s="168"/>
      <c r="L27" s="231">
        <f t="shared" si="3"/>
        <v>0</v>
      </c>
      <c r="M27" s="163">
        <f t="shared" si="1"/>
        <v>0</v>
      </c>
      <c r="N27" s="251">
        <f>D2</f>
        <v>2022</v>
      </c>
      <c r="O27" s="176" t="s">
        <v>101</v>
      </c>
      <c r="P27" s="6">
        <f t="shared" si="2"/>
        <v>0</v>
      </c>
      <c r="Q27" s="179"/>
    </row>
    <row r="28" spans="1:17" x14ac:dyDescent="0.25">
      <c r="A28" s="164"/>
      <c r="B28" s="165"/>
      <c r="C28" s="165"/>
      <c r="D28" s="165"/>
      <c r="E28" s="165"/>
      <c r="F28" s="166"/>
      <c r="G28" s="166"/>
      <c r="H28" s="246"/>
      <c r="I28" s="223"/>
      <c r="J28" s="170">
        <v>42</v>
      </c>
      <c r="K28" s="168"/>
      <c r="L28" s="231">
        <f t="shared" si="3"/>
        <v>0</v>
      </c>
      <c r="M28" s="163">
        <f t="shared" si="1"/>
        <v>0</v>
      </c>
      <c r="N28" s="251">
        <f>D2</f>
        <v>2022</v>
      </c>
      <c r="O28" s="224" t="s">
        <v>100</v>
      </c>
      <c r="P28" s="6">
        <f t="shared" si="2"/>
        <v>0</v>
      </c>
      <c r="Q28" s="173" t="s">
        <v>262</v>
      </c>
    </row>
    <row r="29" spans="1:17" x14ac:dyDescent="0.25">
      <c r="A29" s="164"/>
      <c r="B29" s="165"/>
      <c r="C29" s="165"/>
      <c r="D29" s="165"/>
      <c r="E29" s="165"/>
      <c r="F29" s="166"/>
      <c r="G29" s="166"/>
      <c r="H29" s="246"/>
      <c r="I29" s="64"/>
      <c r="J29" s="38"/>
      <c r="K29" s="168"/>
      <c r="L29" s="231">
        <f t="shared" si="3"/>
        <v>0</v>
      </c>
      <c r="M29" s="163">
        <f t="shared" si="1"/>
        <v>0</v>
      </c>
      <c r="N29" s="251">
        <f>D2</f>
        <v>2022</v>
      </c>
      <c r="O29" s="224" t="s">
        <v>96</v>
      </c>
      <c r="P29" s="6">
        <f t="shared" si="2"/>
        <v>0</v>
      </c>
      <c r="Q29" s="173"/>
    </row>
    <row r="30" spans="1:17" ht="15.75" thickBot="1" x14ac:dyDescent="0.3">
      <c r="A30" s="164"/>
      <c r="B30" s="165"/>
      <c r="C30" s="165"/>
      <c r="D30" s="165"/>
      <c r="E30" s="165"/>
      <c r="F30" s="166"/>
      <c r="G30" s="166"/>
      <c r="H30" s="246"/>
      <c r="I30" s="207"/>
      <c r="J30" s="226">
        <v>1</v>
      </c>
      <c r="K30" s="227"/>
      <c r="L30" s="225">
        <f t="shared" si="3"/>
        <v>0</v>
      </c>
      <c r="M30" s="302">
        <f t="shared" si="1"/>
        <v>0</v>
      </c>
      <c r="N30" s="252">
        <f>D2</f>
        <v>2022</v>
      </c>
      <c r="O30" s="228" t="s">
        <v>36</v>
      </c>
      <c r="P30" s="6">
        <f t="shared" si="2"/>
        <v>0</v>
      </c>
      <c r="Q30" s="173"/>
    </row>
    <row r="31" spans="1:17" ht="15.75" thickBot="1" x14ac:dyDescent="0.3">
      <c r="A31" s="164"/>
      <c r="B31" s="165"/>
      <c r="C31" s="165"/>
      <c r="D31" s="165"/>
      <c r="E31" s="165"/>
      <c r="F31" s="166"/>
      <c r="G31" s="166"/>
      <c r="H31" s="247"/>
      <c r="I31" s="232"/>
      <c r="J31" s="232"/>
      <c r="K31" s="233"/>
      <c r="L31" s="156"/>
      <c r="M31" s="234"/>
      <c r="N31" s="253"/>
      <c r="O31" s="235" t="s">
        <v>102</v>
      </c>
      <c r="P31" s="6">
        <f t="shared" si="2"/>
        <v>0</v>
      </c>
      <c r="Q31" s="173"/>
    </row>
    <row r="32" spans="1:17" x14ac:dyDescent="0.25">
      <c r="A32" s="164"/>
      <c r="B32" s="165"/>
      <c r="C32" s="165"/>
      <c r="D32" s="165"/>
      <c r="E32" s="165"/>
      <c r="F32" s="166"/>
      <c r="G32" s="166"/>
      <c r="H32" s="247"/>
      <c r="I32" s="62">
        <v>3</v>
      </c>
      <c r="J32" s="336"/>
      <c r="K32" s="337"/>
      <c r="L32" s="411">
        <v>0</v>
      </c>
      <c r="M32" s="303">
        <f t="shared" si="1"/>
        <v>0</v>
      </c>
      <c r="N32" s="338" t="str">
        <f>D1</f>
        <v>Build QTY</v>
      </c>
      <c r="O32" s="221" t="s">
        <v>265</v>
      </c>
      <c r="P32" s="6">
        <f t="shared" si="2"/>
        <v>0</v>
      </c>
      <c r="Q32" s="278"/>
    </row>
    <row r="33" spans="1:17" x14ac:dyDescent="0.25">
      <c r="A33" s="164"/>
      <c r="B33" s="165"/>
      <c r="C33" s="165"/>
      <c r="D33" s="165" t="s">
        <v>105</v>
      </c>
      <c r="E33" s="165"/>
      <c r="F33" s="166"/>
      <c r="G33" s="166"/>
      <c r="H33" s="247"/>
      <c r="I33" s="223">
        <v>1</v>
      </c>
      <c r="J33" s="38"/>
      <c r="K33" s="339"/>
      <c r="L33" s="410">
        <v>0</v>
      </c>
      <c r="M33" s="305">
        <f t="shared" si="1"/>
        <v>0</v>
      </c>
      <c r="N33" s="333" t="str">
        <f>D1</f>
        <v>Build QTY</v>
      </c>
      <c r="O33" s="176" t="s">
        <v>213</v>
      </c>
      <c r="P33" s="6">
        <f t="shared" si="2"/>
        <v>0</v>
      </c>
      <c r="Q33" s="278"/>
    </row>
    <row r="34" spans="1:17" x14ac:dyDescent="0.25">
      <c r="A34" s="164"/>
      <c r="B34" s="165"/>
      <c r="C34" s="165"/>
      <c r="D34" s="165"/>
      <c r="E34" s="165"/>
      <c r="F34" s="166"/>
      <c r="G34" s="166"/>
      <c r="H34" s="247"/>
      <c r="I34" s="473">
        <v>9</v>
      </c>
      <c r="J34" s="334"/>
      <c r="K34" s="335"/>
      <c r="L34" s="410">
        <f>SUM(I34,K34)</f>
        <v>9</v>
      </c>
      <c r="M34" s="305">
        <f t="shared" si="1"/>
        <v>4.4510385756676559E-3</v>
      </c>
      <c r="N34" s="251">
        <f>D2</f>
        <v>2022</v>
      </c>
      <c r="O34" s="176" t="s">
        <v>183</v>
      </c>
      <c r="P34" s="6">
        <f t="shared" si="2"/>
        <v>9</v>
      </c>
      <c r="Q34" s="12" t="s">
        <v>266</v>
      </c>
    </row>
    <row r="35" spans="1:17" x14ac:dyDescent="0.25">
      <c r="A35" s="164"/>
      <c r="B35" s="165"/>
      <c r="C35" s="165"/>
      <c r="D35" s="165"/>
      <c r="E35" s="165"/>
      <c r="F35" s="166"/>
      <c r="G35" s="166"/>
      <c r="H35" s="247"/>
      <c r="I35" s="223">
        <v>2</v>
      </c>
      <c r="J35" s="38"/>
      <c r="K35" s="259"/>
      <c r="L35" s="410">
        <v>0</v>
      </c>
      <c r="M35" s="305">
        <f t="shared" si="1"/>
        <v>0</v>
      </c>
      <c r="N35" s="251" t="str">
        <f>D1</f>
        <v>Build QTY</v>
      </c>
      <c r="O35" s="176" t="s">
        <v>211</v>
      </c>
      <c r="P35" s="6">
        <f t="shared" si="2"/>
        <v>0</v>
      </c>
      <c r="Q35" s="178"/>
    </row>
    <row r="36" spans="1:17" x14ac:dyDescent="0.25">
      <c r="A36" s="164"/>
      <c r="B36" s="165"/>
      <c r="C36" s="165"/>
      <c r="D36" s="165"/>
      <c r="E36" s="165"/>
      <c r="F36" s="166"/>
      <c r="G36" s="166"/>
      <c r="H36" s="247"/>
      <c r="I36" s="223"/>
      <c r="J36" s="38"/>
      <c r="K36" s="259"/>
      <c r="L36" s="410">
        <v>0</v>
      </c>
      <c r="M36" s="305">
        <f t="shared" si="1"/>
        <v>0</v>
      </c>
      <c r="N36" s="251">
        <f>D2</f>
        <v>2022</v>
      </c>
      <c r="O36" s="176" t="s">
        <v>129</v>
      </c>
      <c r="P36" s="6">
        <f t="shared" si="2"/>
        <v>0</v>
      </c>
      <c r="Q36" s="13"/>
    </row>
    <row r="37" spans="1:17" x14ac:dyDescent="0.25">
      <c r="A37" s="164"/>
      <c r="B37" s="165"/>
      <c r="C37" s="165"/>
      <c r="D37" s="165"/>
      <c r="E37" s="165"/>
      <c r="F37" s="166"/>
      <c r="G37" s="166"/>
      <c r="H37" s="247"/>
      <c r="I37" s="223">
        <v>12</v>
      </c>
      <c r="J37" s="38"/>
      <c r="K37" s="259"/>
      <c r="L37" s="410">
        <f t="shared" ref="L37:L45" si="4">SUM(I37,K37)</f>
        <v>12</v>
      </c>
      <c r="M37" s="305">
        <f t="shared" si="1"/>
        <v>5.9347181008902079E-3</v>
      </c>
      <c r="N37" s="251">
        <f>D2</f>
        <v>2022</v>
      </c>
      <c r="O37" s="176" t="s">
        <v>162</v>
      </c>
      <c r="P37" s="6">
        <f t="shared" si="2"/>
        <v>12</v>
      </c>
      <c r="Q37" s="278"/>
    </row>
    <row r="38" spans="1:17" x14ac:dyDescent="0.25">
      <c r="A38" s="164"/>
      <c r="B38" s="165"/>
      <c r="C38" s="165"/>
      <c r="D38" s="165"/>
      <c r="E38" s="165"/>
      <c r="F38" s="166"/>
      <c r="G38" s="166"/>
      <c r="H38" s="167"/>
      <c r="I38" s="223">
        <v>1</v>
      </c>
      <c r="J38" s="38"/>
      <c r="K38" s="259"/>
      <c r="L38" s="410">
        <f t="shared" si="4"/>
        <v>1</v>
      </c>
      <c r="M38" s="305">
        <f t="shared" si="1"/>
        <v>4.9455984174085062E-4</v>
      </c>
      <c r="N38" s="251">
        <f>D2</f>
        <v>2022</v>
      </c>
      <c r="O38" s="176" t="s">
        <v>258</v>
      </c>
      <c r="P38" s="6">
        <f t="shared" si="2"/>
        <v>1</v>
      </c>
      <c r="Q38" s="12"/>
    </row>
    <row r="39" spans="1:17" x14ac:dyDescent="0.25">
      <c r="A39" s="164"/>
      <c r="B39" s="165"/>
      <c r="C39" s="165"/>
      <c r="D39" s="165"/>
      <c r="E39" s="165"/>
      <c r="F39" s="166"/>
      <c r="G39" s="166"/>
      <c r="H39" s="167"/>
      <c r="I39" s="474">
        <v>40</v>
      </c>
      <c r="J39" s="174"/>
      <c r="K39" s="260"/>
      <c r="L39" s="410">
        <f t="shared" si="4"/>
        <v>40</v>
      </c>
      <c r="M39" s="305">
        <f t="shared" si="1"/>
        <v>1.9782393669634024E-2</v>
      </c>
      <c r="N39" s="251">
        <f>D2</f>
        <v>2022</v>
      </c>
      <c r="O39" s="169" t="s">
        <v>117</v>
      </c>
      <c r="P39" s="6">
        <f t="shared" si="2"/>
        <v>40</v>
      </c>
      <c r="Q39" s="13"/>
    </row>
    <row r="40" spans="1:17" x14ac:dyDescent="0.25">
      <c r="A40" s="164"/>
      <c r="B40" s="165"/>
      <c r="C40" s="165"/>
      <c r="D40" s="165"/>
      <c r="E40" s="165"/>
      <c r="F40" s="166"/>
      <c r="G40" s="166"/>
      <c r="H40" s="167"/>
      <c r="I40" s="474">
        <v>7</v>
      </c>
      <c r="J40" s="174"/>
      <c r="K40" s="260"/>
      <c r="L40" s="410">
        <f t="shared" si="4"/>
        <v>7</v>
      </c>
      <c r="M40" s="305">
        <f t="shared" si="1"/>
        <v>3.4619188921859545E-3</v>
      </c>
      <c r="N40" s="251">
        <f>D2</f>
        <v>2022</v>
      </c>
      <c r="O40" s="176" t="s">
        <v>130</v>
      </c>
      <c r="P40" s="6">
        <f t="shared" si="2"/>
        <v>7</v>
      </c>
      <c r="Q40" s="13"/>
    </row>
    <row r="41" spans="1:17" x14ac:dyDescent="0.25">
      <c r="A41" s="164"/>
      <c r="B41" s="165"/>
      <c r="C41" s="165"/>
      <c r="D41" s="165"/>
      <c r="E41" s="165"/>
      <c r="F41" s="166"/>
      <c r="G41" s="166"/>
      <c r="H41" s="167"/>
      <c r="I41" s="474">
        <v>1</v>
      </c>
      <c r="J41" s="174"/>
      <c r="K41" s="259"/>
      <c r="L41" s="410">
        <f t="shared" si="4"/>
        <v>1</v>
      </c>
      <c r="M41" s="305">
        <f t="shared" si="1"/>
        <v>4.9455984174085062E-4</v>
      </c>
      <c r="N41" s="251" t="str">
        <f>D1</f>
        <v>Build QTY</v>
      </c>
      <c r="O41" s="176" t="s">
        <v>100</v>
      </c>
      <c r="P41" s="6">
        <f t="shared" si="2"/>
        <v>1</v>
      </c>
      <c r="Q41" s="132"/>
    </row>
    <row r="42" spans="1:17" x14ac:dyDescent="0.25">
      <c r="A42" s="164"/>
      <c r="B42" s="165"/>
      <c r="C42" s="165"/>
      <c r="D42" s="165"/>
      <c r="E42" s="165"/>
      <c r="F42" s="166"/>
      <c r="G42" s="166"/>
      <c r="H42" s="167"/>
      <c r="I42" s="474">
        <v>4</v>
      </c>
      <c r="J42" s="174"/>
      <c r="K42" s="259"/>
      <c r="L42" s="410">
        <f t="shared" si="4"/>
        <v>4</v>
      </c>
      <c r="M42" s="305">
        <f t="shared" si="1"/>
        <v>1.9782393669634025E-3</v>
      </c>
      <c r="N42" s="251">
        <f>D2</f>
        <v>2022</v>
      </c>
      <c r="O42" s="176" t="s">
        <v>173</v>
      </c>
      <c r="P42" s="6">
        <f t="shared" si="2"/>
        <v>4</v>
      </c>
      <c r="Q42" s="132"/>
    </row>
    <row r="43" spans="1:17" x14ac:dyDescent="0.25">
      <c r="A43" s="164"/>
      <c r="B43" s="165"/>
      <c r="C43" s="165"/>
      <c r="D43" s="165"/>
      <c r="E43" s="165"/>
      <c r="F43" s="166"/>
      <c r="G43" s="166"/>
      <c r="H43" s="167"/>
      <c r="I43" s="474"/>
      <c r="J43" s="174"/>
      <c r="K43" s="259"/>
      <c r="L43" s="410">
        <f t="shared" si="4"/>
        <v>0</v>
      </c>
      <c r="M43" s="305">
        <f t="shared" si="1"/>
        <v>0</v>
      </c>
      <c r="N43" s="251">
        <f>D2</f>
        <v>2022</v>
      </c>
      <c r="O43" s="176" t="s">
        <v>182</v>
      </c>
      <c r="P43" s="6">
        <f t="shared" si="2"/>
        <v>0</v>
      </c>
      <c r="Q43" s="277"/>
    </row>
    <row r="44" spans="1:17" x14ac:dyDescent="0.25">
      <c r="A44" s="164"/>
      <c r="B44" s="165"/>
      <c r="C44" s="165"/>
      <c r="D44" s="165"/>
      <c r="E44" s="165"/>
      <c r="F44" s="166"/>
      <c r="G44" s="166"/>
      <c r="H44" s="167"/>
      <c r="I44" s="474">
        <v>26</v>
      </c>
      <c r="J44" s="174"/>
      <c r="K44" s="259"/>
      <c r="L44" s="410">
        <v>0</v>
      </c>
      <c r="M44" s="305">
        <f t="shared" si="1"/>
        <v>0</v>
      </c>
      <c r="N44" s="251">
        <f>D2</f>
        <v>2022</v>
      </c>
      <c r="O44" s="176" t="s">
        <v>267</v>
      </c>
      <c r="P44" s="6">
        <f t="shared" si="2"/>
        <v>0</v>
      </c>
      <c r="Q44" s="132"/>
    </row>
    <row r="45" spans="1:17" x14ac:dyDescent="0.25">
      <c r="A45" s="164"/>
      <c r="B45" s="165"/>
      <c r="C45" s="165"/>
      <c r="D45" s="165"/>
      <c r="E45" s="165"/>
      <c r="F45" s="166"/>
      <c r="G45" s="166"/>
      <c r="H45" s="167"/>
      <c r="I45" s="223">
        <v>2</v>
      </c>
      <c r="J45" s="38"/>
      <c r="K45" s="259"/>
      <c r="L45" s="410">
        <f t="shared" si="4"/>
        <v>2</v>
      </c>
      <c r="M45" s="305">
        <f t="shared" si="1"/>
        <v>9.8911968348170125E-4</v>
      </c>
      <c r="N45" s="251">
        <f>D2</f>
        <v>2022</v>
      </c>
      <c r="O45" s="176" t="s">
        <v>214</v>
      </c>
      <c r="P45" s="6">
        <f t="shared" si="2"/>
        <v>2</v>
      </c>
      <c r="Q45" s="277"/>
    </row>
    <row r="46" spans="1:17" x14ac:dyDescent="0.25">
      <c r="A46" s="164"/>
      <c r="B46" s="165"/>
      <c r="C46" s="165"/>
      <c r="D46" s="165"/>
      <c r="E46" s="165"/>
      <c r="F46" s="166"/>
      <c r="G46" s="166"/>
      <c r="H46" s="167"/>
      <c r="I46" s="223"/>
      <c r="J46" s="38"/>
      <c r="K46" s="259"/>
      <c r="L46" s="410">
        <v>0</v>
      </c>
      <c r="M46" s="305">
        <f t="shared" si="1"/>
        <v>0</v>
      </c>
      <c r="N46" s="251">
        <v>588</v>
      </c>
      <c r="O46" s="176" t="s">
        <v>131</v>
      </c>
      <c r="P46" s="6">
        <f t="shared" si="2"/>
        <v>0</v>
      </c>
      <c r="Q46" s="277"/>
    </row>
    <row r="47" spans="1:17" ht="15.75" thickBot="1" x14ac:dyDescent="0.3">
      <c r="A47" s="181"/>
      <c r="B47" s="182"/>
      <c r="C47" s="182"/>
      <c r="D47" s="182"/>
      <c r="E47" s="182"/>
      <c r="F47" s="183"/>
      <c r="G47" s="183"/>
      <c r="H47" s="184"/>
      <c r="I47" s="475">
        <v>23</v>
      </c>
      <c r="J47" s="236"/>
      <c r="K47" s="261"/>
      <c r="L47" s="230">
        <v>0</v>
      </c>
      <c r="M47" s="302">
        <f t="shared" si="1"/>
        <v>0</v>
      </c>
      <c r="N47" s="251">
        <f>D2</f>
        <v>2022</v>
      </c>
      <c r="O47" s="237" t="s">
        <v>263</v>
      </c>
      <c r="P47" s="6">
        <f t="shared" si="2"/>
        <v>0</v>
      </c>
      <c r="Q47" s="281" t="s">
        <v>264</v>
      </c>
    </row>
    <row r="48" spans="1:17" ht="15.75" thickBot="1" x14ac:dyDescent="0.3">
      <c r="H48" s="185" t="s">
        <v>5</v>
      </c>
      <c r="I48" s="457">
        <f>SUM(I3:I47)</f>
        <v>238</v>
      </c>
      <c r="J48" s="457">
        <f>SUM(J3:J47)</f>
        <v>64</v>
      </c>
      <c r="K48" s="457">
        <f>SUM(K3:K21,K34:K47,K24)</f>
        <v>16</v>
      </c>
      <c r="L48" s="457">
        <f>SUM(L3:L47)</f>
        <v>199</v>
      </c>
      <c r="M48" s="430">
        <f t="shared" si="1"/>
        <v>9.8417408506429271E-2</v>
      </c>
    </row>
    <row r="50" spans="1:17" ht="15.75" thickBot="1" x14ac:dyDescent="0.3"/>
    <row r="51" spans="1:17" ht="30.75" thickBot="1" x14ac:dyDescent="0.3">
      <c r="A51" s="145" t="s">
        <v>172</v>
      </c>
      <c r="B51" s="240" t="s">
        <v>49</v>
      </c>
      <c r="C51" s="240" t="s">
        <v>119</v>
      </c>
      <c r="D51" s="146" t="s">
        <v>18</v>
      </c>
      <c r="E51" s="146" t="s">
        <v>17</v>
      </c>
      <c r="F51" s="147" t="s">
        <v>1</v>
      </c>
      <c r="G51" s="147" t="s">
        <v>89</v>
      </c>
      <c r="H51" s="148" t="s">
        <v>24</v>
      </c>
      <c r="I51" s="149" t="s">
        <v>90</v>
      </c>
      <c r="J51" s="149" t="s">
        <v>91</v>
      </c>
      <c r="K51" s="150" t="s">
        <v>92</v>
      </c>
      <c r="L51" s="150" t="s">
        <v>5</v>
      </c>
      <c r="M51" s="150" t="s">
        <v>2</v>
      </c>
      <c r="N51" s="151" t="s">
        <v>163</v>
      </c>
      <c r="O51" s="152" t="s">
        <v>21</v>
      </c>
      <c r="P51" s="6" t="s">
        <v>5</v>
      </c>
      <c r="Q51" s="36" t="s">
        <v>7</v>
      </c>
    </row>
    <row r="52" spans="1:17" ht="15.75" thickBot="1" x14ac:dyDescent="0.3">
      <c r="A52" s="243">
        <v>1494757</v>
      </c>
      <c r="B52" s="243" t="s">
        <v>257</v>
      </c>
      <c r="C52" s="243">
        <v>1920</v>
      </c>
      <c r="D52" s="412">
        <v>1996</v>
      </c>
      <c r="E52" s="413">
        <v>1776</v>
      </c>
      <c r="F52" s="414">
        <f>E52/D52</f>
        <v>0.88977955911823647</v>
      </c>
      <c r="G52" s="415">
        <f>J98/D52</f>
        <v>2.7054108216432865E-2</v>
      </c>
      <c r="H52" s="244">
        <v>45132</v>
      </c>
      <c r="I52" s="153"/>
      <c r="J52" s="154"/>
      <c r="K52" s="155"/>
      <c r="L52" s="156"/>
      <c r="M52" s="315"/>
      <c r="N52" s="154"/>
      <c r="O52" s="157" t="s">
        <v>78</v>
      </c>
      <c r="Q52" s="82" t="s">
        <v>165</v>
      </c>
    </row>
    <row r="53" spans="1:17" x14ac:dyDescent="0.25">
      <c r="A53" s="158"/>
      <c r="B53" s="159"/>
      <c r="C53" s="159"/>
      <c r="D53" s="159"/>
      <c r="E53" s="159"/>
      <c r="F53" s="160"/>
      <c r="G53" s="160"/>
      <c r="H53" s="245"/>
      <c r="I53" s="222">
        <v>8</v>
      </c>
      <c r="J53" s="219"/>
      <c r="K53" s="220"/>
      <c r="L53" s="445">
        <f t="shared" ref="L53:L71" si="5">SUM(I53,K53)</f>
        <v>8</v>
      </c>
      <c r="M53" s="303">
        <f>L53/$D$52</f>
        <v>4.0080160320641279E-3</v>
      </c>
      <c r="N53" s="251">
        <f>D52</f>
        <v>1996</v>
      </c>
      <c r="O53" s="221" t="s">
        <v>14</v>
      </c>
      <c r="P53" s="6">
        <f>L53</f>
        <v>8</v>
      </c>
      <c r="Q53" s="82" t="s">
        <v>434</v>
      </c>
    </row>
    <row r="54" spans="1:17" x14ac:dyDescent="0.25">
      <c r="A54" s="164"/>
      <c r="B54" s="165"/>
      <c r="C54" s="165"/>
      <c r="D54" s="165"/>
      <c r="E54" s="165"/>
      <c r="F54" s="166"/>
      <c r="G54" s="166"/>
      <c r="H54" s="246"/>
      <c r="I54" s="222">
        <v>4</v>
      </c>
      <c r="J54" s="38"/>
      <c r="K54" s="65"/>
      <c r="L54" s="177">
        <f t="shared" si="5"/>
        <v>4</v>
      </c>
      <c r="M54" s="305">
        <f t="shared" ref="M54:M98" si="6">L54/$D$52</f>
        <v>2.004008016032064E-3</v>
      </c>
      <c r="N54" s="251">
        <f>D52</f>
        <v>1996</v>
      </c>
      <c r="O54" s="169" t="s">
        <v>93</v>
      </c>
      <c r="P54" s="6">
        <f t="shared" ref="P54:P97" si="7">L54</f>
        <v>4</v>
      </c>
      <c r="Q54" s="132"/>
    </row>
    <row r="55" spans="1:17" x14ac:dyDescent="0.25">
      <c r="A55" s="164"/>
      <c r="B55" s="165"/>
      <c r="C55" s="165"/>
      <c r="D55" s="165"/>
      <c r="E55" s="165"/>
      <c r="F55" s="166"/>
      <c r="G55" s="166"/>
      <c r="H55" s="246"/>
      <c r="I55" s="222"/>
      <c r="J55" s="170"/>
      <c r="K55" s="168"/>
      <c r="L55" s="177">
        <f t="shared" si="5"/>
        <v>0</v>
      </c>
      <c r="M55" s="305">
        <f t="shared" si="6"/>
        <v>0</v>
      </c>
      <c r="N55" s="251">
        <f>D52</f>
        <v>1996</v>
      </c>
      <c r="O55" s="171" t="s">
        <v>8</v>
      </c>
      <c r="P55" s="6">
        <f t="shared" si="7"/>
        <v>0</v>
      </c>
      <c r="Q55" s="132"/>
    </row>
    <row r="56" spans="1:17" x14ac:dyDescent="0.25">
      <c r="A56" s="164"/>
      <c r="B56" s="165"/>
      <c r="C56" s="165"/>
      <c r="D56" s="165"/>
      <c r="E56" s="165"/>
      <c r="F56" s="166"/>
      <c r="G56" s="166"/>
      <c r="H56" s="246"/>
      <c r="I56" s="222"/>
      <c r="J56" s="38"/>
      <c r="K56" s="168"/>
      <c r="L56" s="177">
        <f t="shared" si="5"/>
        <v>0</v>
      </c>
      <c r="M56" s="305">
        <f t="shared" si="6"/>
        <v>0</v>
      </c>
      <c r="N56" s="251">
        <f>D52</f>
        <v>1996</v>
      </c>
      <c r="O56" s="171" t="s">
        <v>9</v>
      </c>
      <c r="P56" s="6">
        <f t="shared" si="7"/>
        <v>0</v>
      </c>
      <c r="Q56" s="132"/>
    </row>
    <row r="57" spans="1:17" x14ac:dyDescent="0.25">
      <c r="A57" s="164"/>
      <c r="B57" s="165"/>
      <c r="C57" s="165"/>
      <c r="D57" s="165"/>
      <c r="E57" s="165"/>
      <c r="F57" s="166"/>
      <c r="G57" s="166"/>
      <c r="H57" s="246"/>
      <c r="I57" s="222">
        <v>96</v>
      </c>
      <c r="J57" s="170"/>
      <c r="K57" s="168">
        <v>7</v>
      </c>
      <c r="L57" s="177">
        <f t="shared" si="5"/>
        <v>103</v>
      </c>
      <c r="M57" s="305">
        <f t="shared" si="6"/>
        <v>5.1603206412825654E-2</v>
      </c>
      <c r="N57" s="251">
        <f>D52</f>
        <v>1996</v>
      </c>
      <c r="O57" s="169" t="s">
        <v>16</v>
      </c>
      <c r="P57" s="6">
        <f t="shared" si="7"/>
        <v>103</v>
      </c>
      <c r="Q57" s="132"/>
    </row>
    <row r="58" spans="1:17" x14ac:dyDescent="0.25">
      <c r="A58" s="164"/>
      <c r="B58" s="165"/>
      <c r="C58" s="165"/>
      <c r="D58" s="165"/>
      <c r="E58" s="165"/>
      <c r="F58" s="166"/>
      <c r="G58" s="166"/>
      <c r="H58" s="246"/>
      <c r="I58" s="222"/>
      <c r="J58" s="170"/>
      <c r="K58" s="168"/>
      <c r="L58" s="177">
        <f t="shared" si="5"/>
        <v>0</v>
      </c>
      <c r="M58" s="305">
        <f t="shared" si="6"/>
        <v>0</v>
      </c>
      <c r="N58" s="251">
        <f>D52</f>
        <v>1996</v>
      </c>
      <c r="O58" s="169" t="s">
        <v>94</v>
      </c>
      <c r="P58" s="6">
        <f t="shared" si="7"/>
        <v>0</v>
      </c>
      <c r="Q58" s="132"/>
    </row>
    <row r="59" spans="1:17" x14ac:dyDescent="0.25">
      <c r="A59" s="164"/>
      <c r="B59" s="165"/>
      <c r="C59" s="165"/>
      <c r="D59" s="165"/>
      <c r="E59" s="165"/>
      <c r="F59" s="166"/>
      <c r="G59" s="166"/>
      <c r="H59" s="246"/>
      <c r="I59" s="222"/>
      <c r="J59" s="38"/>
      <c r="K59" s="168"/>
      <c r="L59" s="177">
        <f t="shared" si="5"/>
        <v>0</v>
      </c>
      <c r="M59" s="305">
        <f t="shared" si="6"/>
        <v>0</v>
      </c>
      <c r="N59" s="251">
        <f>D52</f>
        <v>1996</v>
      </c>
      <c r="O59" s="169" t="s">
        <v>83</v>
      </c>
      <c r="P59" s="6">
        <f t="shared" si="7"/>
        <v>0</v>
      </c>
      <c r="Q59" s="173"/>
    </row>
    <row r="60" spans="1:17" x14ac:dyDescent="0.25">
      <c r="A60" s="164"/>
      <c r="B60" s="165"/>
      <c r="C60" s="165"/>
      <c r="D60" s="165"/>
      <c r="E60" s="165"/>
      <c r="F60" s="166"/>
      <c r="G60" s="166"/>
      <c r="H60" s="246"/>
      <c r="I60" s="222"/>
      <c r="J60" s="170"/>
      <c r="K60" s="168"/>
      <c r="L60" s="177">
        <f t="shared" si="5"/>
        <v>0</v>
      </c>
      <c r="M60" s="305">
        <f t="shared" si="6"/>
        <v>0</v>
      </c>
      <c r="N60" s="251">
        <f>D52</f>
        <v>1996</v>
      </c>
      <c r="O60" s="169" t="s">
        <v>35</v>
      </c>
      <c r="P60" s="6">
        <f t="shared" si="7"/>
        <v>0</v>
      </c>
      <c r="Q60" s="173"/>
    </row>
    <row r="61" spans="1:17" x14ac:dyDescent="0.25">
      <c r="A61" s="164"/>
      <c r="B61" s="165"/>
      <c r="C61" s="165"/>
      <c r="D61" s="165"/>
      <c r="E61" s="165"/>
      <c r="F61" s="166"/>
      <c r="G61" s="166"/>
      <c r="H61" s="246"/>
      <c r="I61" s="222">
        <v>5</v>
      </c>
      <c r="J61" s="170"/>
      <c r="K61" s="168">
        <v>1</v>
      </c>
      <c r="L61" s="177">
        <f t="shared" si="5"/>
        <v>6</v>
      </c>
      <c r="M61" s="305">
        <f t="shared" si="6"/>
        <v>3.0060120240480962E-3</v>
      </c>
      <c r="N61" s="251">
        <f>D52</f>
        <v>1996</v>
      </c>
      <c r="O61" s="169" t="s">
        <v>3</v>
      </c>
      <c r="P61" s="6">
        <f t="shared" si="7"/>
        <v>6</v>
      </c>
      <c r="Q61" s="173"/>
    </row>
    <row r="62" spans="1:17" x14ac:dyDescent="0.25">
      <c r="A62" s="164"/>
      <c r="B62" s="165"/>
      <c r="C62" s="165"/>
      <c r="D62" s="165"/>
      <c r="E62" s="165"/>
      <c r="F62" s="166"/>
      <c r="G62" s="166"/>
      <c r="H62" s="246"/>
      <c r="I62" s="222">
        <v>5</v>
      </c>
      <c r="J62" s="174"/>
      <c r="K62" s="175">
        <v>1</v>
      </c>
      <c r="L62" s="177">
        <f t="shared" si="5"/>
        <v>6</v>
      </c>
      <c r="M62" s="305">
        <f t="shared" si="6"/>
        <v>3.0060120240480962E-3</v>
      </c>
      <c r="N62" s="251">
        <f>D52</f>
        <v>1996</v>
      </c>
      <c r="O62" s="176" t="s">
        <v>28</v>
      </c>
      <c r="P62" s="6">
        <f t="shared" si="7"/>
        <v>6</v>
      </c>
      <c r="Q62" s="173"/>
    </row>
    <row r="63" spans="1:17" x14ac:dyDescent="0.25">
      <c r="A63" s="164"/>
      <c r="B63" s="165"/>
      <c r="C63" s="165"/>
      <c r="D63" s="165"/>
      <c r="E63" s="165"/>
      <c r="F63" s="166"/>
      <c r="G63" s="166"/>
      <c r="H63" s="246"/>
      <c r="I63" s="222"/>
      <c r="J63" s="38"/>
      <c r="K63" s="168"/>
      <c r="L63" s="177">
        <f t="shared" si="5"/>
        <v>0</v>
      </c>
      <c r="M63" s="305">
        <f t="shared" si="6"/>
        <v>0</v>
      </c>
      <c r="N63" s="251">
        <f>D52</f>
        <v>1996</v>
      </c>
      <c r="O63" s="169" t="s">
        <v>38</v>
      </c>
      <c r="P63" s="6">
        <f t="shared" si="7"/>
        <v>0</v>
      </c>
      <c r="Q63" s="173"/>
    </row>
    <row r="64" spans="1:17" x14ac:dyDescent="0.25">
      <c r="A64" s="164"/>
      <c r="B64" s="165"/>
      <c r="C64" s="165"/>
      <c r="D64" s="165"/>
      <c r="E64" s="165"/>
      <c r="F64" s="166"/>
      <c r="G64" s="166"/>
      <c r="H64" s="246"/>
      <c r="I64" s="222">
        <v>2</v>
      </c>
      <c r="J64" s="38"/>
      <c r="K64" s="168"/>
      <c r="L64" s="177">
        <f t="shared" si="5"/>
        <v>2</v>
      </c>
      <c r="M64" s="305">
        <f t="shared" si="6"/>
        <v>1.002004008016032E-3</v>
      </c>
      <c r="N64" s="251">
        <f>D52</f>
        <v>1996</v>
      </c>
      <c r="O64" s="169" t="s">
        <v>196</v>
      </c>
      <c r="P64" s="6">
        <f t="shared" si="7"/>
        <v>2</v>
      </c>
      <c r="Q64" s="341"/>
    </row>
    <row r="65" spans="1:17" x14ac:dyDescent="0.25">
      <c r="A65" s="164"/>
      <c r="B65" s="165"/>
      <c r="C65" s="165"/>
      <c r="D65" s="165"/>
      <c r="E65" s="165"/>
      <c r="F65" s="166"/>
      <c r="G65" s="166"/>
      <c r="H65" s="246"/>
      <c r="I65" s="222"/>
      <c r="J65" s="38"/>
      <c r="K65" s="229"/>
      <c r="L65" s="177">
        <f t="shared" si="5"/>
        <v>0</v>
      </c>
      <c r="M65" s="305">
        <f t="shared" si="6"/>
        <v>0</v>
      </c>
      <c r="N65" s="251">
        <f>D52</f>
        <v>1996</v>
      </c>
      <c r="O65" s="176" t="s">
        <v>182</v>
      </c>
      <c r="P65" s="6">
        <f t="shared" si="7"/>
        <v>0</v>
      </c>
      <c r="Q65" s="172"/>
    </row>
    <row r="66" spans="1:17" x14ac:dyDescent="0.25">
      <c r="A66" s="164"/>
      <c r="B66" s="165"/>
      <c r="C66" s="165" t="s">
        <v>108</v>
      </c>
      <c r="D66" s="165"/>
      <c r="E66" s="165"/>
      <c r="F66" s="166"/>
      <c r="G66" s="166"/>
      <c r="H66" s="246"/>
      <c r="I66" s="222">
        <v>1</v>
      </c>
      <c r="J66" s="38"/>
      <c r="K66" s="168"/>
      <c r="L66" s="177">
        <f t="shared" si="5"/>
        <v>1</v>
      </c>
      <c r="M66" s="305">
        <f t="shared" si="6"/>
        <v>5.0100200400801599E-4</v>
      </c>
      <c r="N66" s="251">
        <f>D52</f>
        <v>1996</v>
      </c>
      <c r="O66" s="176" t="s">
        <v>162</v>
      </c>
      <c r="P66" s="6">
        <f t="shared" si="7"/>
        <v>1</v>
      </c>
      <c r="Q66" s="83"/>
    </row>
    <row r="67" spans="1:17" x14ac:dyDescent="0.25">
      <c r="A67" s="164"/>
      <c r="B67" s="165"/>
      <c r="C67" s="165"/>
      <c r="D67" s="165"/>
      <c r="E67" s="165"/>
      <c r="F67" s="166"/>
      <c r="G67" s="166"/>
      <c r="H67" s="246"/>
      <c r="I67" s="222">
        <v>1</v>
      </c>
      <c r="J67" s="38"/>
      <c r="K67" s="168"/>
      <c r="L67" s="177">
        <f t="shared" si="5"/>
        <v>1</v>
      </c>
      <c r="M67" s="305">
        <f t="shared" si="6"/>
        <v>5.0100200400801599E-4</v>
      </c>
      <c r="N67" s="251">
        <f>D52</f>
        <v>1996</v>
      </c>
      <c r="O67" s="169" t="s">
        <v>83</v>
      </c>
      <c r="P67" s="6">
        <f t="shared" si="7"/>
        <v>1</v>
      </c>
      <c r="Q67" s="172"/>
    </row>
    <row r="68" spans="1:17" x14ac:dyDescent="0.25">
      <c r="A68" s="164"/>
      <c r="B68" s="165"/>
      <c r="C68" s="165"/>
      <c r="D68" s="165"/>
      <c r="E68" s="165"/>
      <c r="F68" s="166"/>
      <c r="G68" s="166"/>
      <c r="H68" s="246"/>
      <c r="I68" s="222" t="s">
        <v>342</v>
      </c>
      <c r="J68" s="38"/>
      <c r="K68" s="168"/>
      <c r="L68" s="177">
        <f t="shared" si="5"/>
        <v>0</v>
      </c>
      <c r="M68" s="305">
        <f t="shared" si="6"/>
        <v>0</v>
      </c>
      <c r="N68" s="251">
        <f>D52</f>
        <v>1996</v>
      </c>
      <c r="O68" s="176" t="s">
        <v>117</v>
      </c>
      <c r="P68" s="6">
        <f t="shared" si="7"/>
        <v>0</v>
      </c>
      <c r="Q68" s="173"/>
    </row>
    <row r="69" spans="1:17" x14ac:dyDescent="0.25">
      <c r="A69" s="164"/>
      <c r="B69" s="165"/>
      <c r="C69" s="165"/>
      <c r="D69" s="165"/>
      <c r="E69" s="165"/>
      <c r="F69" s="166"/>
      <c r="G69" s="166"/>
      <c r="H69" s="246"/>
      <c r="I69" s="64">
        <v>2</v>
      </c>
      <c r="J69" s="38"/>
      <c r="K69" s="168"/>
      <c r="L69" s="177">
        <f t="shared" si="5"/>
        <v>2</v>
      </c>
      <c r="M69" s="305">
        <f t="shared" si="6"/>
        <v>1.002004008016032E-3</v>
      </c>
      <c r="N69" s="251">
        <f>D52</f>
        <v>1996</v>
      </c>
      <c r="O69" s="169" t="s">
        <v>210</v>
      </c>
      <c r="P69" s="6">
        <f t="shared" si="7"/>
        <v>2</v>
      </c>
      <c r="Q69" s="173"/>
    </row>
    <row r="70" spans="1:17" x14ac:dyDescent="0.25">
      <c r="A70" s="164"/>
      <c r="B70" s="165"/>
      <c r="C70" s="165"/>
      <c r="D70" s="165"/>
      <c r="E70" s="165"/>
      <c r="F70" s="166"/>
      <c r="G70" s="166"/>
      <c r="H70" s="246"/>
      <c r="I70" s="64"/>
      <c r="J70" s="170"/>
      <c r="K70" s="168"/>
      <c r="L70" s="177">
        <f t="shared" si="5"/>
        <v>0</v>
      </c>
      <c r="M70" s="305">
        <f t="shared" si="6"/>
        <v>0</v>
      </c>
      <c r="N70" s="333" t="str">
        <f>D51</f>
        <v>Build QTY</v>
      </c>
      <c r="O70" s="176" t="s">
        <v>38</v>
      </c>
      <c r="P70" s="6">
        <f t="shared" si="7"/>
        <v>0</v>
      </c>
      <c r="Q70" s="83"/>
    </row>
    <row r="71" spans="1:17" ht="15.75" thickBot="1" x14ac:dyDescent="0.3">
      <c r="A71" s="164"/>
      <c r="B71" s="165"/>
      <c r="C71" s="165"/>
      <c r="D71" s="165"/>
      <c r="E71" s="165"/>
      <c r="F71" s="166"/>
      <c r="G71" s="166"/>
      <c r="H71" s="246"/>
      <c r="I71" s="207">
        <v>9</v>
      </c>
      <c r="J71" s="332"/>
      <c r="K71" s="227">
        <v>1</v>
      </c>
      <c r="L71" s="230">
        <f t="shared" si="5"/>
        <v>10</v>
      </c>
      <c r="M71" s="302">
        <f t="shared" si="6"/>
        <v>5.0100200400801601E-3</v>
      </c>
      <c r="N71" s="251">
        <f>D52</f>
        <v>1996</v>
      </c>
      <c r="O71" s="176" t="s">
        <v>36</v>
      </c>
      <c r="P71" s="6">
        <f t="shared" si="7"/>
        <v>10</v>
      </c>
      <c r="Q71" s="173"/>
    </row>
    <row r="72" spans="1:17" ht="15.75" thickBot="1" x14ac:dyDescent="0.3">
      <c r="A72" s="164"/>
      <c r="B72" s="165"/>
      <c r="C72" s="165"/>
      <c r="D72" s="165"/>
      <c r="E72" s="165"/>
      <c r="F72" s="166"/>
      <c r="G72" s="166"/>
      <c r="H72" s="247"/>
      <c r="I72" s="239"/>
      <c r="J72" s="239"/>
      <c r="K72" s="155"/>
      <c r="L72" s="156"/>
      <c r="M72" s="304"/>
      <c r="N72" s="256"/>
      <c r="O72" s="157" t="s">
        <v>97</v>
      </c>
      <c r="P72" s="6">
        <f t="shared" si="7"/>
        <v>0</v>
      </c>
      <c r="Q72" s="172"/>
    </row>
    <row r="73" spans="1:17" x14ac:dyDescent="0.25">
      <c r="A73" s="164"/>
      <c r="B73" s="165"/>
      <c r="C73" s="165"/>
      <c r="D73" s="165"/>
      <c r="E73" s="165"/>
      <c r="F73" s="166"/>
      <c r="G73" s="166"/>
      <c r="H73" s="246"/>
      <c r="I73" s="266"/>
      <c r="J73" s="265">
        <v>9</v>
      </c>
      <c r="K73" s="161"/>
      <c r="L73" s="162">
        <f>SUM(I73,K73)</f>
        <v>0</v>
      </c>
      <c r="M73" s="163">
        <f t="shared" si="6"/>
        <v>0</v>
      </c>
      <c r="N73" s="251">
        <f>D52</f>
        <v>1996</v>
      </c>
      <c r="O73" s="238" t="s">
        <v>98</v>
      </c>
      <c r="P73" s="6">
        <f t="shared" si="7"/>
        <v>0</v>
      </c>
      <c r="Q73" s="178"/>
    </row>
    <row r="74" spans="1:17" x14ac:dyDescent="0.25">
      <c r="A74" s="164"/>
      <c r="B74" s="165"/>
      <c r="C74" s="165"/>
      <c r="D74" s="165"/>
      <c r="E74" s="165"/>
      <c r="F74" s="166"/>
      <c r="G74" s="166"/>
      <c r="H74" s="246"/>
      <c r="I74" s="64"/>
      <c r="J74" s="38">
        <v>4</v>
      </c>
      <c r="K74" s="168">
        <v>1</v>
      </c>
      <c r="L74" s="231">
        <f>SUM(I74,K74)</f>
        <v>1</v>
      </c>
      <c r="M74" s="163">
        <f t="shared" si="6"/>
        <v>5.0100200400801599E-4</v>
      </c>
      <c r="N74" s="251">
        <f>D52</f>
        <v>1996</v>
      </c>
      <c r="O74" s="224" t="s">
        <v>10</v>
      </c>
      <c r="P74" s="6">
        <f t="shared" si="7"/>
        <v>1</v>
      </c>
      <c r="Q74" s="178"/>
    </row>
    <row r="75" spans="1:17" x14ac:dyDescent="0.25">
      <c r="A75" s="164"/>
      <c r="B75" s="165"/>
      <c r="C75" s="165"/>
      <c r="D75" s="165"/>
      <c r="E75" s="165"/>
      <c r="F75" s="166"/>
      <c r="G75" s="166"/>
      <c r="H75" s="246"/>
      <c r="I75" s="223"/>
      <c r="J75" s="170">
        <v>4</v>
      </c>
      <c r="K75" s="168"/>
      <c r="L75" s="231">
        <f t="shared" ref="L75:L80" si="8">SUM(I75,K75)</f>
        <v>0</v>
      </c>
      <c r="M75" s="163">
        <f t="shared" si="6"/>
        <v>0</v>
      </c>
      <c r="N75" s="251">
        <f>D52</f>
        <v>1996</v>
      </c>
      <c r="O75" s="176" t="s">
        <v>320</v>
      </c>
      <c r="P75" s="6">
        <f t="shared" si="7"/>
        <v>0</v>
      </c>
      <c r="Q75" s="178"/>
    </row>
    <row r="76" spans="1:17" x14ac:dyDescent="0.25">
      <c r="A76" s="164"/>
      <c r="B76" s="165"/>
      <c r="C76" s="165"/>
      <c r="D76" s="165"/>
      <c r="E76" s="165"/>
      <c r="F76" s="166"/>
      <c r="G76" s="166"/>
      <c r="H76" s="246"/>
      <c r="I76" s="64"/>
      <c r="J76" s="38">
        <v>6</v>
      </c>
      <c r="K76" s="168"/>
      <c r="L76" s="231">
        <f t="shared" si="8"/>
        <v>0</v>
      </c>
      <c r="M76" s="163">
        <f t="shared" si="6"/>
        <v>0</v>
      </c>
      <c r="N76" s="251">
        <f>D52</f>
        <v>1996</v>
      </c>
      <c r="O76" s="224" t="s">
        <v>99</v>
      </c>
      <c r="P76" s="6">
        <f t="shared" si="7"/>
        <v>0</v>
      </c>
      <c r="Q76" s="173" t="s">
        <v>321</v>
      </c>
    </row>
    <row r="77" spans="1:17" x14ac:dyDescent="0.25">
      <c r="A77" s="164"/>
      <c r="B77" s="165"/>
      <c r="C77" s="165"/>
      <c r="D77" s="165"/>
      <c r="E77" s="165"/>
      <c r="F77" s="166"/>
      <c r="G77" s="166"/>
      <c r="H77" s="246"/>
      <c r="I77" s="64"/>
      <c r="J77" s="38">
        <v>5</v>
      </c>
      <c r="K77" s="168"/>
      <c r="L77" s="231">
        <f t="shared" si="8"/>
        <v>0</v>
      </c>
      <c r="M77" s="163">
        <f t="shared" si="6"/>
        <v>0</v>
      </c>
      <c r="N77" s="251">
        <f>D52</f>
        <v>1996</v>
      </c>
      <c r="O77" s="176" t="s">
        <v>101</v>
      </c>
      <c r="P77" s="6">
        <f t="shared" si="7"/>
        <v>0</v>
      </c>
      <c r="Q77" s="179"/>
    </row>
    <row r="78" spans="1:17" x14ac:dyDescent="0.25">
      <c r="A78" s="164"/>
      <c r="B78" s="165"/>
      <c r="C78" s="165"/>
      <c r="D78" s="165"/>
      <c r="E78" s="165"/>
      <c r="F78" s="166"/>
      <c r="G78" s="166"/>
      <c r="H78" s="246"/>
      <c r="I78" s="223"/>
      <c r="J78" s="170">
        <v>22</v>
      </c>
      <c r="K78" s="168"/>
      <c r="L78" s="231">
        <f t="shared" si="8"/>
        <v>0</v>
      </c>
      <c r="M78" s="163">
        <f t="shared" si="6"/>
        <v>0</v>
      </c>
      <c r="N78" s="251">
        <f>D52</f>
        <v>1996</v>
      </c>
      <c r="O78" s="224" t="s">
        <v>100</v>
      </c>
      <c r="P78" s="6">
        <f t="shared" si="7"/>
        <v>0</v>
      </c>
      <c r="Q78" s="173" t="s">
        <v>322</v>
      </c>
    </row>
    <row r="79" spans="1:17" x14ac:dyDescent="0.25">
      <c r="A79" s="164"/>
      <c r="B79" s="165"/>
      <c r="C79" s="165"/>
      <c r="D79" s="165"/>
      <c r="E79" s="165"/>
      <c r="F79" s="166"/>
      <c r="G79" s="166"/>
      <c r="H79" s="246"/>
      <c r="I79" s="64"/>
      <c r="J79" s="38"/>
      <c r="K79" s="168"/>
      <c r="L79" s="231">
        <f t="shared" si="8"/>
        <v>0</v>
      </c>
      <c r="M79" s="163">
        <f t="shared" si="6"/>
        <v>0</v>
      </c>
      <c r="N79" s="251">
        <f>D52</f>
        <v>1996</v>
      </c>
      <c r="O79" s="224" t="s">
        <v>96</v>
      </c>
      <c r="P79" s="6">
        <f t="shared" si="7"/>
        <v>0</v>
      </c>
      <c r="Q79" s="173"/>
    </row>
    <row r="80" spans="1:17" ht="15.75" thickBot="1" x14ac:dyDescent="0.3">
      <c r="A80" s="164"/>
      <c r="B80" s="165"/>
      <c r="C80" s="165"/>
      <c r="D80" s="165"/>
      <c r="E80" s="165"/>
      <c r="F80" s="166"/>
      <c r="G80" s="166"/>
      <c r="H80" s="246"/>
      <c r="I80" s="207"/>
      <c r="J80" s="226">
        <v>4</v>
      </c>
      <c r="K80" s="227"/>
      <c r="L80" s="225">
        <f t="shared" si="8"/>
        <v>0</v>
      </c>
      <c r="M80" s="302">
        <f t="shared" si="6"/>
        <v>0</v>
      </c>
      <c r="N80" s="252">
        <f>D52</f>
        <v>1996</v>
      </c>
      <c r="O80" s="228" t="s">
        <v>120</v>
      </c>
      <c r="P80" s="6">
        <f t="shared" si="7"/>
        <v>0</v>
      </c>
      <c r="Q80" s="173"/>
    </row>
    <row r="81" spans="1:17" ht="15.75" thickBot="1" x14ac:dyDescent="0.3">
      <c r="A81" s="164"/>
      <c r="B81" s="165"/>
      <c r="C81" s="165"/>
      <c r="D81" s="165"/>
      <c r="E81" s="165"/>
      <c r="F81" s="166"/>
      <c r="G81" s="166"/>
      <c r="H81" s="247"/>
      <c r="I81" s="232"/>
      <c r="J81" s="232"/>
      <c r="K81" s="233"/>
      <c r="L81" s="156"/>
      <c r="M81" s="234"/>
      <c r="N81" s="253"/>
      <c r="O81" s="235" t="s">
        <v>102</v>
      </c>
      <c r="P81" s="6">
        <f t="shared" si="7"/>
        <v>0</v>
      </c>
      <c r="Q81" s="173"/>
    </row>
    <row r="82" spans="1:17" x14ac:dyDescent="0.25">
      <c r="A82" s="164"/>
      <c r="B82" s="165"/>
      <c r="C82" s="165"/>
      <c r="D82" s="165"/>
      <c r="E82" s="165"/>
      <c r="F82" s="166"/>
      <c r="G82" s="166"/>
      <c r="H82" s="247"/>
      <c r="I82" s="62"/>
      <c r="J82" s="336"/>
      <c r="K82" s="337"/>
      <c r="L82" s="411">
        <v>0</v>
      </c>
      <c r="M82" s="303">
        <f t="shared" si="6"/>
        <v>0</v>
      </c>
      <c r="N82" s="338" t="str">
        <f>D51</f>
        <v>Build QTY</v>
      </c>
      <c r="O82" s="221" t="s">
        <v>265</v>
      </c>
      <c r="P82" s="6">
        <f t="shared" si="7"/>
        <v>0</v>
      </c>
      <c r="Q82" s="278"/>
    </row>
    <row r="83" spans="1:17" x14ac:dyDescent="0.25">
      <c r="A83" s="164"/>
      <c r="B83" s="165"/>
      <c r="C83" s="165"/>
      <c r="D83" s="165" t="s">
        <v>105</v>
      </c>
      <c r="E83" s="165"/>
      <c r="F83" s="166"/>
      <c r="G83" s="166"/>
      <c r="H83" s="247"/>
      <c r="I83" s="223"/>
      <c r="J83" s="38"/>
      <c r="K83" s="339"/>
      <c r="L83" s="410">
        <v>0</v>
      </c>
      <c r="M83" s="305">
        <f t="shared" si="6"/>
        <v>0</v>
      </c>
      <c r="N83" s="333" t="str">
        <f>D51</f>
        <v>Build QTY</v>
      </c>
      <c r="O83" s="176" t="s">
        <v>213</v>
      </c>
      <c r="P83" s="6">
        <f t="shared" si="7"/>
        <v>0</v>
      </c>
      <c r="Q83" s="278"/>
    </row>
    <row r="84" spans="1:17" x14ac:dyDescent="0.25">
      <c r="A84" s="164"/>
      <c r="B84" s="165"/>
      <c r="C84" s="165"/>
      <c r="D84" s="165"/>
      <c r="E84" s="165"/>
      <c r="F84" s="166"/>
      <c r="G84" s="166"/>
      <c r="H84" s="247"/>
      <c r="I84" s="473"/>
      <c r="J84" s="334"/>
      <c r="K84" s="335"/>
      <c r="L84" s="410">
        <f>SUM(I84,K84)</f>
        <v>0</v>
      </c>
      <c r="M84" s="305">
        <f t="shared" si="6"/>
        <v>0</v>
      </c>
      <c r="N84" s="251">
        <f>D52</f>
        <v>1996</v>
      </c>
      <c r="O84" s="176" t="s">
        <v>183</v>
      </c>
      <c r="P84" s="6">
        <f t="shared" si="7"/>
        <v>0</v>
      </c>
      <c r="Q84" s="12"/>
    </row>
    <row r="85" spans="1:17" x14ac:dyDescent="0.25">
      <c r="A85" s="164"/>
      <c r="B85" s="165"/>
      <c r="C85" s="165"/>
      <c r="D85" s="165"/>
      <c r="E85" s="165"/>
      <c r="F85" s="166"/>
      <c r="G85" s="166"/>
      <c r="H85" s="247"/>
      <c r="I85" s="223">
        <v>2</v>
      </c>
      <c r="J85" s="38"/>
      <c r="K85" s="259"/>
      <c r="L85" s="410">
        <v>0</v>
      </c>
      <c r="M85" s="305">
        <f t="shared" si="6"/>
        <v>0</v>
      </c>
      <c r="N85" s="251" t="str">
        <f>D51</f>
        <v>Build QTY</v>
      </c>
      <c r="O85" s="176" t="s">
        <v>211</v>
      </c>
      <c r="P85" s="6">
        <f t="shared" si="7"/>
        <v>0</v>
      </c>
      <c r="Q85" s="178"/>
    </row>
    <row r="86" spans="1:17" x14ac:dyDescent="0.25">
      <c r="A86" s="164"/>
      <c r="B86" s="165"/>
      <c r="C86" s="165"/>
      <c r="D86" s="165"/>
      <c r="E86" s="165"/>
      <c r="F86" s="166"/>
      <c r="G86" s="166"/>
      <c r="H86" s="247"/>
      <c r="I86" s="223"/>
      <c r="J86" s="38"/>
      <c r="K86" s="259"/>
      <c r="L86" s="410">
        <v>0</v>
      </c>
      <c r="M86" s="305">
        <f t="shared" si="6"/>
        <v>0</v>
      </c>
      <c r="N86" s="251">
        <f>D52</f>
        <v>1996</v>
      </c>
      <c r="O86" s="176" t="s">
        <v>129</v>
      </c>
      <c r="P86" s="6">
        <f t="shared" si="7"/>
        <v>0</v>
      </c>
      <c r="Q86" s="13"/>
    </row>
    <row r="87" spans="1:17" x14ac:dyDescent="0.25">
      <c r="A87" s="164"/>
      <c r="B87" s="165"/>
      <c r="C87" s="165"/>
      <c r="D87" s="165"/>
      <c r="E87" s="165"/>
      <c r="F87" s="166"/>
      <c r="G87" s="166"/>
      <c r="H87" s="247"/>
      <c r="I87" s="223">
        <v>4</v>
      </c>
      <c r="J87" s="38"/>
      <c r="K87" s="259"/>
      <c r="L87" s="410">
        <f t="shared" ref="L87:L92" si="9">SUM(I87,K87)</f>
        <v>4</v>
      </c>
      <c r="M87" s="305">
        <f t="shared" si="6"/>
        <v>2.004008016032064E-3</v>
      </c>
      <c r="N87" s="251">
        <f>D52</f>
        <v>1996</v>
      </c>
      <c r="O87" s="176" t="s">
        <v>162</v>
      </c>
      <c r="P87" s="6">
        <f t="shared" si="7"/>
        <v>4</v>
      </c>
      <c r="Q87" s="278"/>
    </row>
    <row r="88" spans="1:17" x14ac:dyDescent="0.25">
      <c r="A88" s="164"/>
      <c r="B88" s="165"/>
      <c r="C88" s="165"/>
      <c r="D88" s="165"/>
      <c r="E88" s="165"/>
      <c r="F88" s="166"/>
      <c r="G88" s="166"/>
      <c r="H88" s="167"/>
      <c r="I88" s="223">
        <v>3</v>
      </c>
      <c r="J88" s="38"/>
      <c r="K88" s="259"/>
      <c r="L88" s="410">
        <f t="shared" si="9"/>
        <v>3</v>
      </c>
      <c r="M88" s="305">
        <f t="shared" si="6"/>
        <v>1.5030060120240481E-3</v>
      </c>
      <c r="N88" s="251">
        <f>D52</f>
        <v>1996</v>
      </c>
      <c r="O88" s="176" t="s">
        <v>258</v>
      </c>
      <c r="P88" s="6">
        <f t="shared" si="7"/>
        <v>3</v>
      </c>
      <c r="Q88" s="12" t="s">
        <v>319</v>
      </c>
    </row>
    <row r="89" spans="1:17" x14ac:dyDescent="0.25">
      <c r="A89" s="164"/>
      <c r="B89" s="165"/>
      <c r="C89" s="165"/>
      <c r="D89" s="165"/>
      <c r="E89" s="165"/>
      <c r="F89" s="166"/>
      <c r="G89" s="166"/>
      <c r="H89" s="167"/>
      <c r="I89" s="474">
        <v>27</v>
      </c>
      <c r="J89" s="174"/>
      <c r="K89" s="260"/>
      <c r="L89" s="410">
        <f t="shared" si="9"/>
        <v>27</v>
      </c>
      <c r="M89" s="305">
        <f t="shared" si="6"/>
        <v>1.3527054108216433E-2</v>
      </c>
      <c r="N89" s="251">
        <f>D52</f>
        <v>1996</v>
      </c>
      <c r="O89" s="169" t="s">
        <v>117</v>
      </c>
      <c r="P89" s="6">
        <f t="shared" si="7"/>
        <v>27</v>
      </c>
      <c r="Q89" s="13" t="s">
        <v>462</v>
      </c>
    </row>
    <row r="90" spans="1:17" x14ac:dyDescent="0.25">
      <c r="A90" s="164"/>
      <c r="B90" s="165"/>
      <c r="C90" s="165"/>
      <c r="D90" s="165"/>
      <c r="E90" s="165"/>
      <c r="F90" s="166"/>
      <c r="G90" s="166"/>
      <c r="H90" s="167"/>
      <c r="I90" s="474">
        <v>15</v>
      </c>
      <c r="J90" s="174"/>
      <c r="K90" s="260"/>
      <c r="L90" s="410">
        <f t="shared" si="9"/>
        <v>15</v>
      </c>
      <c r="M90" s="305">
        <f t="shared" si="6"/>
        <v>7.5150300601202402E-3</v>
      </c>
      <c r="N90" s="251">
        <f>D52</f>
        <v>1996</v>
      </c>
      <c r="O90" s="176" t="s">
        <v>130</v>
      </c>
      <c r="P90" s="6">
        <f t="shared" si="7"/>
        <v>15</v>
      </c>
      <c r="Q90" s="13" t="s">
        <v>463</v>
      </c>
    </row>
    <row r="91" spans="1:17" x14ac:dyDescent="0.25">
      <c r="A91" s="164"/>
      <c r="B91" s="165"/>
      <c r="C91" s="165"/>
      <c r="D91" s="165"/>
      <c r="E91" s="165"/>
      <c r="F91" s="166"/>
      <c r="G91" s="166"/>
      <c r="H91" s="167"/>
      <c r="I91" s="474">
        <v>2</v>
      </c>
      <c r="J91" s="174"/>
      <c r="K91" s="259"/>
      <c r="L91" s="410">
        <f t="shared" si="9"/>
        <v>2</v>
      </c>
      <c r="M91" s="305">
        <f t="shared" si="6"/>
        <v>1.002004008016032E-3</v>
      </c>
      <c r="N91" s="251" t="str">
        <f>D51</f>
        <v>Build QTY</v>
      </c>
      <c r="O91" s="176" t="s">
        <v>88</v>
      </c>
      <c r="P91" s="6">
        <f t="shared" si="7"/>
        <v>2</v>
      </c>
      <c r="Q91" s="132"/>
    </row>
    <row r="92" spans="1:17" x14ac:dyDescent="0.25">
      <c r="A92" s="164"/>
      <c r="B92" s="165"/>
      <c r="C92" s="165"/>
      <c r="D92" s="165"/>
      <c r="E92" s="165"/>
      <c r="F92" s="166"/>
      <c r="G92" s="166"/>
      <c r="H92" s="167"/>
      <c r="I92" s="474">
        <v>1</v>
      </c>
      <c r="J92" s="174"/>
      <c r="K92" s="259"/>
      <c r="L92" s="410">
        <f t="shared" si="9"/>
        <v>1</v>
      </c>
      <c r="M92" s="305">
        <f t="shared" si="6"/>
        <v>5.0100200400801599E-4</v>
      </c>
      <c r="N92" s="251">
        <f>D52</f>
        <v>1996</v>
      </c>
      <c r="O92" s="176" t="s">
        <v>173</v>
      </c>
      <c r="P92" s="6">
        <f t="shared" si="7"/>
        <v>1</v>
      </c>
      <c r="Q92" s="132"/>
    </row>
    <row r="93" spans="1:17" x14ac:dyDescent="0.25">
      <c r="A93" s="164"/>
      <c r="B93" s="165"/>
      <c r="C93" s="165"/>
      <c r="D93" s="165"/>
      <c r="E93" s="165"/>
      <c r="F93" s="166"/>
      <c r="G93" s="166"/>
      <c r="H93" s="167"/>
      <c r="I93" s="474">
        <v>5</v>
      </c>
      <c r="J93" s="174"/>
      <c r="K93" s="259"/>
      <c r="L93" s="410">
        <v>0</v>
      </c>
      <c r="M93" s="305">
        <f t="shared" si="6"/>
        <v>0</v>
      </c>
      <c r="N93" s="251">
        <f>D52</f>
        <v>1996</v>
      </c>
      <c r="O93" s="176" t="s">
        <v>323</v>
      </c>
      <c r="P93" s="6">
        <f t="shared" si="7"/>
        <v>0</v>
      </c>
      <c r="Q93" s="277"/>
    </row>
    <row r="94" spans="1:17" x14ac:dyDescent="0.25">
      <c r="A94" s="164"/>
      <c r="B94" s="165"/>
      <c r="C94" s="165"/>
      <c r="D94" s="165"/>
      <c r="E94" s="165"/>
      <c r="F94" s="166"/>
      <c r="G94" s="166"/>
      <c r="H94" s="167"/>
      <c r="I94" s="474"/>
      <c r="J94" s="174"/>
      <c r="K94" s="259"/>
      <c r="L94" s="410">
        <v>0</v>
      </c>
      <c r="M94" s="305">
        <f t="shared" si="6"/>
        <v>0</v>
      </c>
      <c r="N94" s="251">
        <f>D52</f>
        <v>1996</v>
      </c>
      <c r="O94" s="176" t="s">
        <v>325</v>
      </c>
      <c r="P94" s="6">
        <f t="shared" si="7"/>
        <v>0</v>
      </c>
      <c r="Q94" s="132"/>
    </row>
    <row r="95" spans="1:17" x14ac:dyDescent="0.25">
      <c r="A95" s="164"/>
      <c r="B95" s="165"/>
      <c r="C95" s="165"/>
      <c r="D95" s="165"/>
      <c r="E95" s="165"/>
      <c r="F95" s="166"/>
      <c r="G95" s="166"/>
      <c r="H95" s="167"/>
      <c r="I95" s="223">
        <v>5</v>
      </c>
      <c r="J95" s="38"/>
      <c r="K95" s="259"/>
      <c r="L95" s="410">
        <v>0</v>
      </c>
      <c r="M95" s="305">
        <f t="shared" si="6"/>
        <v>0</v>
      </c>
      <c r="N95" s="251">
        <f>D52</f>
        <v>1996</v>
      </c>
      <c r="O95" s="176" t="s">
        <v>326</v>
      </c>
      <c r="P95" s="6">
        <f t="shared" si="7"/>
        <v>0</v>
      </c>
      <c r="Q95" s="277"/>
    </row>
    <row r="96" spans="1:17" x14ac:dyDescent="0.25">
      <c r="A96" s="164"/>
      <c r="B96" s="165"/>
      <c r="C96" s="165"/>
      <c r="D96" s="165"/>
      <c r="E96" s="165"/>
      <c r="F96" s="166"/>
      <c r="G96" s="166"/>
      <c r="H96" s="167"/>
      <c r="I96" s="223">
        <v>3</v>
      </c>
      <c r="J96" s="38"/>
      <c r="K96" s="259"/>
      <c r="L96" s="410">
        <f t="shared" ref="L96:L97" si="10">SUM(I96,K96)</f>
        <v>3</v>
      </c>
      <c r="M96" s="305">
        <f t="shared" si="6"/>
        <v>1.5030060120240481E-3</v>
      </c>
      <c r="N96" s="251">
        <v>588</v>
      </c>
      <c r="O96" s="176" t="s">
        <v>214</v>
      </c>
      <c r="P96" s="6">
        <f t="shared" si="7"/>
        <v>3</v>
      </c>
      <c r="Q96" s="277"/>
    </row>
    <row r="97" spans="1:17" ht="15.75" thickBot="1" x14ac:dyDescent="0.3">
      <c r="A97" s="181"/>
      <c r="B97" s="182"/>
      <c r="C97" s="182"/>
      <c r="D97" s="182"/>
      <c r="E97" s="182"/>
      <c r="F97" s="183"/>
      <c r="G97" s="183"/>
      <c r="H97" s="184"/>
      <c r="I97" s="475">
        <v>21</v>
      </c>
      <c r="J97" s="236"/>
      <c r="K97" s="261"/>
      <c r="L97" s="492">
        <f t="shared" si="10"/>
        <v>21</v>
      </c>
      <c r="M97" s="302">
        <f t="shared" si="6"/>
        <v>1.0521042084168337E-2</v>
      </c>
      <c r="N97" s="251">
        <f>D52</f>
        <v>1996</v>
      </c>
      <c r="O97" s="237" t="s">
        <v>324</v>
      </c>
      <c r="P97" s="6">
        <f t="shared" si="7"/>
        <v>21</v>
      </c>
      <c r="Q97" s="281"/>
    </row>
    <row r="98" spans="1:17" ht="15.75" thickBot="1" x14ac:dyDescent="0.3">
      <c r="H98" s="185" t="s">
        <v>5</v>
      </c>
      <c r="I98" s="457">
        <f>SUM(I53:I97)</f>
        <v>221</v>
      </c>
      <c r="J98" s="457">
        <f>SUM(J53:J97)</f>
        <v>54</v>
      </c>
      <c r="K98" s="457">
        <f>SUM(K53:K71,K84:K97,K74)</f>
        <v>11</v>
      </c>
      <c r="L98" s="457">
        <f>SUM(L53:L97)</f>
        <v>220</v>
      </c>
      <c r="M98" s="430">
        <f t="shared" si="6"/>
        <v>0.11022044088176353</v>
      </c>
    </row>
    <row r="99" spans="1:17" ht="15.75" thickBot="1" x14ac:dyDescent="0.3"/>
    <row r="100" spans="1:17" ht="30.75" thickBot="1" x14ac:dyDescent="0.3">
      <c r="A100" s="145" t="s">
        <v>172</v>
      </c>
      <c r="B100" s="240" t="s">
        <v>49</v>
      </c>
      <c r="C100" s="240" t="s">
        <v>119</v>
      </c>
      <c r="D100" s="146" t="s">
        <v>18</v>
      </c>
      <c r="E100" s="146" t="s">
        <v>17</v>
      </c>
      <c r="F100" s="147" t="s">
        <v>1</v>
      </c>
      <c r="G100" s="147" t="s">
        <v>89</v>
      </c>
      <c r="H100" s="148" t="s">
        <v>24</v>
      </c>
      <c r="I100" s="149" t="s">
        <v>90</v>
      </c>
      <c r="J100" s="149" t="s">
        <v>91</v>
      </c>
      <c r="K100" s="150" t="s">
        <v>92</v>
      </c>
      <c r="L100" s="150" t="s">
        <v>5</v>
      </c>
      <c r="M100" s="150" t="s">
        <v>2</v>
      </c>
      <c r="N100" s="151" t="s">
        <v>163</v>
      </c>
      <c r="O100" s="152" t="s">
        <v>21</v>
      </c>
      <c r="P100" s="6" t="s">
        <v>5</v>
      </c>
      <c r="Q100" s="36" t="s">
        <v>7</v>
      </c>
    </row>
    <row r="101" spans="1:17" ht="15.75" thickBot="1" x14ac:dyDescent="0.3">
      <c r="A101" s="243">
        <v>1500038</v>
      </c>
      <c r="B101" s="243" t="s">
        <v>257</v>
      </c>
      <c r="C101" s="243">
        <v>1920</v>
      </c>
      <c r="D101" s="412">
        <v>2043</v>
      </c>
      <c r="E101" s="413">
        <v>1822</v>
      </c>
      <c r="F101" s="414">
        <f>E101/D101</f>
        <v>0.89182574645129709</v>
      </c>
      <c r="G101" s="415">
        <f>J147/D101</f>
        <v>4.1116005873715125E-2</v>
      </c>
      <c r="H101" s="244">
        <v>45159</v>
      </c>
      <c r="I101" s="153"/>
      <c r="J101" s="154"/>
      <c r="K101" s="155"/>
      <c r="L101" s="156"/>
      <c r="M101" s="315"/>
      <c r="N101" s="154"/>
      <c r="O101" s="157" t="s">
        <v>78</v>
      </c>
      <c r="Q101" s="82" t="s">
        <v>165</v>
      </c>
    </row>
    <row r="102" spans="1:17" x14ac:dyDescent="0.25">
      <c r="A102" s="158"/>
      <c r="B102" s="159"/>
      <c r="C102" s="159"/>
      <c r="D102" s="159"/>
      <c r="E102" s="159"/>
      <c r="F102" s="160"/>
      <c r="G102" s="160"/>
      <c r="H102" s="245"/>
      <c r="I102" s="222">
        <v>6</v>
      </c>
      <c r="J102" s="219"/>
      <c r="K102" s="220"/>
      <c r="L102" s="445">
        <f t="shared" ref="L102:L120" si="11">SUM(I102,K102)</f>
        <v>6</v>
      </c>
      <c r="M102" s="303">
        <f>L102/$D$101</f>
        <v>2.936857562408223E-3</v>
      </c>
      <c r="N102" s="251">
        <f>D101</f>
        <v>2043</v>
      </c>
      <c r="O102" s="221" t="s">
        <v>14</v>
      </c>
      <c r="P102" s="6">
        <f>L102</f>
        <v>6</v>
      </c>
      <c r="Q102" s="82" t="s">
        <v>433</v>
      </c>
    </row>
    <row r="103" spans="1:17" x14ac:dyDescent="0.25">
      <c r="A103" s="164"/>
      <c r="B103" s="165"/>
      <c r="C103" s="165"/>
      <c r="D103" s="165"/>
      <c r="E103" s="165"/>
      <c r="F103" s="166"/>
      <c r="G103" s="166"/>
      <c r="H103" s="246"/>
      <c r="I103" s="222">
        <v>12</v>
      </c>
      <c r="J103" s="38"/>
      <c r="K103" s="65"/>
      <c r="L103" s="177">
        <f t="shared" si="11"/>
        <v>12</v>
      </c>
      <c r="M103" s="305">
        <f t="shared" ref="M103:M147" si="12">L103/$D$101</f>
        <v>5.8737151248164461E-3</v>
      </c>
      <c r="N103" s="251">
        <f>D101</f>
        <v>2043</v>
      </c>
      <c r="O103" s="169" t="s">
        <v>93</v>
      </c>
      <c r="P103" s="6">
        <f t="shared" ref="P103:P146" si="13">L103</f>
        <v>12</v>
      </c>
      <c r="Q103" s="132"/>
    </row>
    <row r="104" spans="1:17" x14ac:dyDescent="0.25">
      <c r="A104" s="164"/>
      <c r="B104" s="165"/>
      <c r="C104" s="165"/>
      <c r="D104" s="165"/>
      <c r="E104" s="165"/>
      <c r="F104" s="166"/>
      <c r="G104" s="166"/>
      <c r="H104" s="246"/>
      <c r="I104" s="222"/>
      <c r="J104" s="170"/>
      <c r="K104" s="168"/>
      <c r="L104" s="177">
        <f t="shared" si="11"/>
        <v>0</v>
      </c>
      <c r="M104" s="305">
        <f t="shared" si="12"/>
        <v>0</v>
      </c>
      <c r="N104" s="251">
        <f>D101</f>
        <v>2043</v>
      </c>
      <c r="O104" s="171" t="s">
        <v>8</v>
      </c>
      <c r="P104" s="6">
        <f t="shared" si="13"/>
        <v>0</v>
      </c>
      <c r="Q104" s="132"/>
    </row>
    <row r="105" spans="1:17" x14ac:dyDescent="0.25">
      <c r="A105" s="164"/>
      <c r="B105" s="165"/>
      <c r="C105" s="165"/>
      <c r="D105" s="165"/>
      <c r="E105" s="165"/>
      <c r="F105" s="166"/>
      <c r="G105" s="166"/>
      <c r="H105" s="246"/>
      <c r="I105" s="222"/>
      <c r="J105" s="38"/>
      <c r="K105" s="168"/>
      <c r="L105" s="177">
        <f t="shared" si="11"/>
        <v>0</v>
      </c>
      <c r="M105" s="305">
        <f t="shared" si="12"/>
        <v>0</v>
      </c>
      <c r="N105" s="251">
        <f>D101</f>
        <v>2043</v>
      </c>
      <c r="O105" s="171" t="s">
        <v>9</v>
      </c>
      <c r="P105" s="6">
        <f t="shared" si="13"/>
        <v>0</v>
      </c>
      <c r="Q105" s="132"/>
    </row>
    <row r="106" spans="1:17" x14ac:dyDescent="0.25">
      <c r="A106" s="164"/>
      <c r="B106" s="165"/>
      <c r="C106" s="165"/>
      <c r="D106" s="165"/>
      <c r="E106" s="165"/>
      <c r="F106" s="166"/>
      <c r="G106" s="166"/>
      <c r="H106" s="246"/>
      <c r="I106" s="222">
        <v>99</v>
      </c>
      <c r="J106" s="170"/>
      <c r="K106" s="168">
        <v>12</v>
      </c>
      <c r="L106" s="177">
        <f t="shared" si="11"/>
        <v>111</v>
      </c>
      <c r="M106" s="305">
        <f t="shared" si="12"/>
        <v>5.4331864904552128E-2</v>
      </c>
      <c r="N106" s="251">
        <f>D101</f>
        <v>2043</v>
      </c>
      <c r="O106" s="169" t="s">
        <v>16</v>
      </c>
      <c r="P106" s="6">
        <f t="shared" si="13"/>
        <v>111</v>
      </c>
      <c r="Q106" s="132"/>
    </row>
    <row r="107" spans="1:17" x14ac:dyDescent="0.25">
      <c r="A107" s="164"/>
      <c r="B107" s="165"/>
      <c r="C107" s="165"/>
      <c r="D107" s="165"/>
      <c r="E107" s="165"/>
      <c r="F107" s="166"/>
      <c r="G107" s="166"/>
      <c r="H107" s="246"/>
      <c r="I107" s="222">
        <v>2</v>
      </c>
      <c r="J107" s="170"/>
      <c r="K107" s="168"/>
      <c r="L107" s="177">
        <f t="shared" si="11"/>
        <v>2</v>
      </c>
      <c r="M107" s="305">
        <f t="shared" si="12"/>
        <v>9.7895252080274116E-4</v>
      </c>
      <c r="N107" s="251">
        <f>D101</f>
        <v>2043</v>
      </c>
      <c r="O107" s="169" t="s">
        <v>94</v>
      </c>
      <c r="P107" s="6">
        <f t="shared" si="13"/>
        <v>2</v>
      </c>
      <c r="Q107" s="132"/>
    </row>
    <row r="108" spans="1:17" x14ac:dyDescent="0.25">
      <c r="A108" s="164"/>
      <c r="B108" s="165"/>
      <c r="C108" s="165"/>
      <c r="D108" s="165"/>
      <c r="E108" s="165"/>
      <c r="F108" s="166"/>
      <c r="G108" s="166"/>
      <c r="H108" s="246"/>
      <c r="I108" s="222">
        <v>2</v>
      </c>
      <c r="J108" s="38"/>
      <c r="K108" s="168"/>
      <c r="L108" s="177">
        <f t="shared" si="11"/>
        <v>2</v>
      </c>
      <c r="M108" s="305">
        <f t="shared" si="12"/>
        <v>9.7895252080274116E-4</v>
      </c>
      <c r="N108" s="251">
        <f>D101</f>
        <v>2043</v>
      </c>
      <c r="O108" s="169" t="s">
        <v>83</v>
      </c>
      <c r="P108" s="6">
        <f t="shared" si="13"/>
        <v>2</v>
      </c>
      <c r="Q108" s="173" t="s">
        <v>393</v>
      </c>
    </row>
    <row r="109" spans="1:17" x14ac:dyDescent="0.25">
      <c r="A109" s="164"/>
      <c r="B109" s="165"/>
      <c r="C109" s="165"/>
      <c r="D109" s="165"/>
      <c r="E109" s="165"/>
      <c r="F109" s="166"/>
      <c r="G109" s="166"/>
      <c r="H109" s="246"/>
      <c r="I109" s="222">
        <v>1</v>
      </c>
      <c r="J109" s="170"/>
      <c r="K109" s="168">
        <v>1</v>
      </c>
      <c r="L109" s="177">
        <f t="shared" si="11"/>
        <v>2</v>
      </c>
      <c r="M109" s="305">
        <f t="shared" si="12"/>
        <v>9.7895252080274116E-4</v>
      </c>
      <c r="N109" s="251">
        <f>D101</f>
        <v>2043</v>
      </c>
      <c r="O109" s="169" t="s">
        <v>35</v>
      </c>
      <c r="P109" s="6">
        <f t="shared" si="13"/>
        <v>2</v>
      </c>
      <c r="Q109" s="173"/>
    </row>
    <row r="110" spans="1:17" x14ac:dyDescent="0.25">
      <c r="A110" s="164"/>
      <c r="B110" s="165"/>
      <c r="C110" s="165"/>
      <c r="D110" s="165"/>
      <c r="E110" s="165"/>
      <c r="F110" s="166"/>
      <c r="G110" s="166"/>
      <c r="H110" s="246"/>
      <c r="I110" s="222">
        <v>4</v>
      </c>
      <c r="J110" s="170"/>
      <c r="K110" s="168">
        <v>1</v>
      </c>
      <c r="L110" s="177">
        <f t="shared" si="11"/>
        <v>5</v>
      </c>
      <c r="M110" s="305">
        <f t="shared" si="12"/>
        <v>2.4473813020068525E-3</v>
      </c>
      <c r="N110" s="251">
        <f>D101</f>
        <v>2043</v>
      </c>
      <c r="O110" s="169" t="s">
        <v>3</v>
      </c>
      <c r="P110" s="6">
        <f t="shared" si="13"/>
        <v>5</v>
      </c>
      <c r="Q110" s="173"/>
    </row>
    <row r="111" spans="1:17" x14ac:dyDescent="0.25">
      <c r="A111" s="164"/>
      <c r="B111" s="165"/>
      <c r="C111" s="165"/>
      <c r="D111" s="165"/>
      <c r="E111" s="165"/>
      <c r="F111" s="166"/>
      <c r="G111" s="166"/>
      <c r="H111" s="246"/>
      <c r="I111" s="222">
        <v>5</v>
      </c>
      <c r="J111" s="174"/>
      <c r="K111" s="175"/>
      <c r="L111" s="177">
        <f t="shared" si="11"/>
        <v>5</v>
      </c>
      <c r="M111" s="305">
        <f t="shared" si="12"/>
        <v>2.4473813020068525E-3</v>
      </c>
      <c r="N111" s="251">
        <f>D101</f>
        <v>2043</v>
      </c>
      <c r="O111" s="176" t="s">
        <v>28</v>
      </c>
      <c r="P111" s="6">
        <f t="shared" si="13"/>
        <v>5</v>
      </c>
      <c r="Q111" s="173" t="s">
        <v>391</v>
      </c>
    </row>
    <row r="112" spans="1:17" x14ac:dyDescent="0.25">
      <c r="A112" s="164"/>
      <c r="B112" s="165"/>
      <c r="C112" s="165"/>
      <c r="D112" s="165"/>
      <c r="E112" s="165"/>
      <c r="F112" s="166"/>
      <c r="G112" s="166"/>
      <c r="H112" s="246"/>
      <c r="I112" s="222"/>
      <c r="J112" s="38"/>
      <c r="K112" s="168"/>
      <c r="L112" s="177">
        <f t="shared" si="11"/>
        <v>0</v>
      </c>
      <c r="M112" s="305">
        <f t="shared" si="12"/>
        <v>0</v>
      </c>
      <c r="N112" s="251">
        <f>D101</f>
        <v>2043</v>
      </c>
      <c r="O112" s="169" t="s">
        <v>38</v>
      </c>
      <c r="P112" s="6">
        <f t="shared" si="13"/>
        <v>0</v>
      </c>
      <c r="Q112" s="173"/>
    </row>
    <row r="113" spans="1:17" x14ac:dyDescent="0.25">
      <c r="A113" s="164"/>
      <c r="B113" s="165"/>
      <c r="C113" s="165"/>
      <c r="D113" s="165"/>
      <c r="E113" s="165"/>
      <c r="F113" s="166"/>
      <c r="G113" s="166"/>
      <c r="H113" s="246"/>
      <c r="I113" s="222">
        <v>1</v>
      </c>
      <c r="J113" s="38"/>
      <c r="K113" s="168"/>
      <c r="L113" s="177">
        <f t="shared" si="11"/>
        <v>1</v>
      </c>
      <c r="M113" s="305">
        <f t="shared" si="12"/>
        <v>4.8947626040137058E-4</v>
      </c>
      <c r="N113" s="251">
        <f>D101</f>
        <v>2043</v>
      </c>
      <c r="O113" s="169" t="s">
        <v>196</v>
      </c>
      <c r="P113" s="6">
        <f t="shared" si="13"/>
        <v>1</v>
      </c>
      <c r="Q113" s="341"/>
    </row>
    <row r="114" spans="1:17" x14ac:dyDescent="0.25">
      <c r="A114" s="164"/>
      <c r="B114" s="165"/>
      <c r="C114" s="165"/>
      <c r="D114" s="165"/>
      <c r="E114" s="165"/>
      <c r="F114" s="166"/>
      <c r="G114" s="166"/>
      <c r="H114" s="246"/>
      <c r="I114" s="222">
        <v>2</v>
      </c>
      <c r="J114" s="38"/>
      <c r="K114" s="229"/>
      <c r="L114" s="177">
        <f t="shared" si="11"/>
        <v>2</v>
      </c>
      <c r="M114" s="305">
        <f t="shared" si="12"/>
        <v>9.7895252080274116E-4</v>
      </c>
      <c r="N114" s="251">
        <f>D101</f>
        <v>2043</v>
      </c>
      <c r="O114" s="176" t="s">
        <v>392</v>
      </c>
      <c r="P114" s="6">
        <f t="shared" si="13"/>
        <v>2</v>
      </c>
      <c r="Q114" s="172"/>
    </row>
    <row r="115" spans="1:17" x14ac:dyDescent="0.25">
      <c r="A115" s="164"/>
      <c r="B115" s="165"/>
      <c r="C115" s="165" t="s">
        <v>108</v>
      </c>
      <c r="D115" s="165"/>
      <c r="E115" s="165"/>
      <c r="F115" s="166"/>
      <c r="G115" s="166"/>
      <c r="H115" s="246"/>
      <c r="I115" s="222"/>
      <c r="J115" s="38"/>
      <c r="K115" s="168"/>
      <c r="L115" s="177">
        <f t="shared" si="11"/>
        <v>0</v>
      </c>
      <c r="M115" s="305">
        <f t="shared" si="12"/>
        <v>0</v>
      </c>
      <c r="N115" s="251">
        <f>D101</f>
        <v>2043</v>
      </c>
      <c r="O115" s="176" t="s">
        <v>162</v>
      </c>
      <c r="P115" s="6">
        <f t="shared" si="13"/>
        <v>0</v>
      </c>
      <c r="Q115" s="83"/>
    </row>
    <row r="116" spans="1:17" x14ac:dyDescent="0.25">
      <c r="A116" s="164"/>
      <c r="B116" s="165"/>
      <c r="C116" s="165"/>
      <c r="D116" s="165"/>
      <c r="E116" s="165"/>
      <c r="F116" s="166"/>
      <c r="G116" s="166"/>
      <c r="H116" s="246"/>
      <c r="I116" s="222">
        <v>2</v>
      </c>
      <c r="J116" s="38"/>
      <c r="K116" s="168"/>
      <c r="L116" s="177">
        <f t="shared" si="11"/>
        <v>2</v>
      </c>
      <c r="M116" s="305">
        <f t="shared" si="12"/>
        <v>9.7895252080274116E-4</v>
      </c>
      <c r="N116" s="251">
        <f>D101</f>
        <v>2043</v>
      </c>
      <c r="O116" s="169" t="s">
        <v>36</v>
      </c>
      <c r="P116" s="6">
        <f t="shared" si="13"/>
        <v>2</v>
      </c>
      <c r="Q116" s="172"/>
    </row>
    <row r="117" spans="1:17" x14ac:dyDescent="0.25">
      <c r="A117" s="164"/>
      <c r="B117" s="165"/>
      <c r="C117" s="165"/>
      <c r="D117" s="165"/>
      <c r="E117" s="165"/>
      <c r="F117" s="166"/>
      <c r="G117" s="166"/>
      <c r="H117" s="246"/>
      <c r="I117" s="222">
        <v>3</v>
      </c>
      <c r="J117" s="38"/>
      <c r="K117" s="168"/>
      <c r="L117" s="177">
        <f t="shared" si="11"/>
        <v>3</v>
      </c>
      <c r="M117" s="305">
        <f t="shared" si="12"/>
        <v>1.4684287812041115E-3</v>
      </c>
      <c r="N117" s="251">
        <f>D101</f>
        <v>2043</v>
      </c>
      <c r="O117" s="176" t="s">
        <v>117</v>
      </c>
      <c r="P117" s="6">
        <f t="shared" si="13"/>
        <v>3</v>
      </c>
      <c r="Q117" s="173"/>
    </row>
    <row r="118" spans="1:17" x14ac:dyDescent="0.25">
      <c r="A118" s="164"/>
      <c r="B118" s="165"/>
      <c r="C118" s="165"/>
      <c r="D118" s="165"/>
      <c r="E118" s="165"/>
      <c r="F118" s="166"/>
      <c r="G118" s="166"/>
      <c r="H118" s="246"/>
      <c r="I118" s="64">
        <v>2</v>
      </c>
      <c r="J118" s="38">
        <v>1</v>
      </c>
      <c r="K118" s="168"/>
      <c r="L118" s="177">
        <f t="shared" si="11"/>
        <v>2</v>
      </c>
      <c r="M118" s="305">
        <f t="shared" si="12"/>
        <v>9.7895252080274116E-4</v>
      </c>
      <c r="N118" s="251">
        <f>D101</f>
        <v>2043</v>
      </c>
      <c r="O118" s="169" t="s">
        <v>210</v>
      </c>
      <c r="P118" s="6">
        <f t="shared" si="13"/>
        <v>2</v>
      </c>
      <c r="Q118" s="173"/>
    </row>
    <row r="119" spans="1:17" x14ac:dyDescent="0.25">
      <c r="A119" s="164"/>
      <c r="B119" s="165"/>
      <c r="C119" s="165"/>
      <c r="D119" s="165"/>
      <c r="E119" s="165"/>
      <c r="F119" s="166"/>
      <c r="G119" s="166"/>
      <c r="H119" s="246"/>
      <c r="I119" s="64"/>
      <c r="J119" s="170"/>
      <c r="K119" s="168"/>
      <c r="L119" s="177">
        <f t="shared" si="11"/>
        <v>0</v>
      </c>
      <c r="M119" s="305">
        <f t="shared" si="12"/>
        <v>0</v>
      </c>
      <c r="N119" s="333" t="str">
        <f>D100</f>
        <v>Build QTY</v>
      </c>
      <c r="O119" s="176" t="s">
        <v>38</v>
      </c>
      <c r="P119" s="6">
        <f t="shared" si="13"/>
        <v>0</v>
      </c>
      <c r="Q119" s="83"/>
    </row>
    <row r="120" spans="1:17" ht="15.75" thickBot="1" x14ac:dyDescent="0.3">
      <c r="A120" s="164"/>
      <c r="B120" s="165"/>
      <c r="C120" s="165"/>
      <c r="D120" s="165"/>
      <c r="E120" s="165"/>
      <c r="F120" s="166"/>
      <c r="G120" s="166"/>
      <c r="H120" s="246"/>
      <c r="I120" s="207">
        <v>1</v>
      </c>
      <c r="J120" s="332"/>
      <c r="K120" s="227"/>
      <c r="L120" s="230">
        <f t="shared" si="11"/>
        <v>1</v>
      </c>
      <c r="M120" s="302">
        <f t="shared" si="12"/>
        <v>4.8947626040137058E-4</v>
      </c>
      <c r="N120" s="251">
        <f>D101</f>
        <v>2043</v>
      </c>
      <c r="O120" s="176" t="s">
        <v>258</v>
      </c>
      <c r="P120" s="6">
        <f t="shared" si="13"/>
        <v>1</v>
      </c>
      <c r="Q120" s="173"/>
    </row>
    <row r="121" spans="1:17" ht="15.75" thickBot="1" x14ac:dyDescent="0.3">
      <c r="A121" s="164"/>
      <c r="B121" s="165"/>
      <c r="C121" s="165"/>
      <c r="D121" s="165"/>
      <c r="E121" s="165"/>
      <c r="F121" s="166"/>
      <c r="G121" s="166"/>
      <c r="H121" s="247"/>
      <c r="I121" s="239"/>
      <c r="J121" s="239"/>
      <c r="K121" s="155"/>
      <c r="L121" s="156"/>
      <c r="M121" s="304"/>
      <c r="N121" s="256"/>
      <c r="O121" s="157" t="s">
        <v>97</v>
      </c>
      <c r="P121" s="6">
        <f t="shared" si="13"/>
        <v>0</v>
      </c>
      <c r="Q121" s="172"/>
    </row>
    <row r="122" spans="1:17" x14ac:dyDescent="0.25">
      <c r="A122" s="164"/>
      <c r="B122" s="165"/>
      <c r="C122" s="165"/>
      <c r="D122" s="165"/>
      <c r="E122" s="165"/>
      <c r="F122" s="166"/>
      <c r="G122" s="166"/>
      <c r="H122" s="246"/>
      <c r="I122" s="266"/>
      <c r="J122" s="265">
        <v>20</v>
      </c>
      <c r="K122" s="161"/>
      <c r="L122" s="162">
        <f>SUM(I122,K122)</f>
        <v>0</v>
      </c>
      <c r="M122" s="163">
        <f t="shared" si="12"/>
        <v>0</v>
      </c>
      <c r="N122" s="251">
        <f>D101</f>
        <v>2043</v>
      </c>
      <c r="O122" s="238" t="s">
        <v>98</v>
      </c>
      <c r="P122" s="6">
        <f t="shared" si="13"/>
        <v>0</v>
      </c>
      <c r="Q122" s="178"/>
    </row>
    <row r="123" spans="1:17" x14ac:dyDescent="0.25">
      <c r="A123" s="164"/>
      <c r="B123" s="165"/>
      <c r="C123" s="165"/>
      <c r="D123" s="165"/>
      <c r="E123" s="165"/>
      <c r="F123" s="166"/>
      <c r="G123" s="166"/>
      <c r="H123" s="246"/>
      <c r="I123" s="64"/>
      <c r="J123" s="38">
        <v>7</v>
      </c>
      <c r="K123" s="168"/>
      <c r="L123" s="231">
        <f>SUM(I123,K123)</f>
        <v>0</v>
      </c>
      <c r="M123" s="163">
        <f t="shared" si="12"/>
        <v>0</v>
      </c>
      <c r="N123" s="251">
        <f>D101</f>
        <v>2043</v>
      </c>
      <c r="O123" s="224" t="s">
        <v>10</v>
      </c>
      <c r="P123" s="6">
        <f t="shared" si="13"/>
        <v>0</v>
      </c>
      <c r="Q123" s="178"/>
    </row>
    <row r="124" spans="1:17" x14ac:dyDescent="0.25">
      <c r="A124" s="164"/>
      <c r="B124" s="165"/>
      <c r="C124" s="165"/>
      <c r="D124" s="165"/>
      <c r="E124" s="165"/>
      <c r="F124" s="166"/>
      <c r="G124" s="166"/>
      <c r="H124" s="246"/>
      <c r="I124" s="223"/>
      <c r="J124" s="170">
        <v>1</v>
      </c>
      <c r="K124" s="168"/>
      <c r="L124" s="231">
        <f t="shared" ref="L124:L129" si="14">SUM(I124,K124)</f>
        <v>0</v>
      </c>
      <c r="M124" s="163">
        <f t="shared" si="12"/>
        <v>0</v>
      </c>
      <c r="N124" s="251">
        <f>D101</f>
        <v>2043</v>
      </c>
      <c r="O124" s="176" t="s">
        <v>320</v>
      </c>
      <c r="P124" s="6">
        <f t="shared" si="13"/>
        <v>0</v>
      </c>
      <c r="Q124" s="178"/>
    </row>
    <row r="125" spans="1:17" x14ac:dyDescent="0.25">
      <c r="A125" s="164"/>
      <c r="B125" s="165"/>
      <c r="C125" s="165"/>
      <c r="D125" s="165"/>
      <c r="E125" s="165"/>
      <c r="F125" s="166"/>
      <c r="G125" s="166"/>
      <c r="H125" s="246"/>
      <c r="I125" s="64"/>
      <c r="J125" s="38">
        <v>2</v>
      </c>
      <c r="K125" s="168"/>
      <c r="L125" s="231">
        <f t="shared" si="14"/>
        <v>0</v>
      </c>
      <c r="M125" s="163">
        <f t="shared" si="12"/>
        <v>0</v>
      </c>
      <c r="N125" s="251">
        <f>D101</f>
        <v>2043</v>
      </c>
      <c r="O125" s="224" t="s">
        <v>99</v>
      </c>
      <c r="P125" s="6">
        <f t="shared" si="13"/>
        <v>0</v>
      </c>
      <c r="Q125" s="173" t="s">
        <v>395</v>
      </c>
    </row>
    <row r="126" spans="1:17" x14ac:dyDescent="0.25">
      <c r="A126" s="164"/>
      <c r="B126" s="165"/>
      <c r="C126" s="165"/>
      <c r="D126" s="165"/>
      <c r="E126" s="165"/>
      <c r="F126" s="166"/>
      <c r="G126" s="166"/>
      <c r="H126" s="246"/>
      <c r="I126" s="64"/>
      <c r="J126" s="38">
        <v>3</v>
      </c>
      <c r="K126" s="168"/>
      <c r="L126" s="231">
        <f t="shared" si="14"/>
        <v>0</v>
      </c>
      <c r="M126" s="163">
        <f t="shared" si="12"/>
        <v>0</v>
      </c>
      <c r="N126" s="251">
        <f>D101</f>
        <v>2043</v>
      </c>
      <c r="O126" s="176" t="s">
        <v>101</v>
      </c>
      <c r="P126" s="6">
        <f t="shared" si="13"/>
        <v>0</v>
      </c>
      <c r="Q126" s="179"/>
    </row>
    <row r="127" spans="1:17" x14ac:dyDescent="0.25">
      <c r="A127" s="164"/>
      <c r="B127" s="165"/>
      <c r="C127" s="165"/>
      <c r="D127" s="165"/>
      <c r="E127" s="165"/>
      <c r="F127" s="166"/>
      <c r="G127" s="166"/>
      <c r="H127" s="246"/>
      <c r="I127" s="223"/>
      <c r="J127" s="170">
        <v>44</v>
      </c>
      <c r="K127" s="168"/>
      <c r="L127" s="231">
        <f t="shared" si="14"/>
        <v>0</v>
      </c>
      <c r="M127" s="163">
        <f t="shared" si="12"/>
        <v>0</v>
      </c>
      <c r="N127" s="251">
        <f>D101</f>
        <v>2043</v>
      </c>
      <c r="O127" s="224" t="s">
        <v>100</v>
      </c>
      <c r="P127" s="6">
        <f t="shared" si="13"/>
        <v>0</v>
      </c>
      <c r="Q127" s="173" t="s">
        <v>394</v>
      </c>
    </row>
    <row r="128" spans="1:17" x14ac:dyDescent="0.25">
      <c r="A128" s="164"/>
      <c r="B128" s="165"/>
      <c r="C128" s="165"/>
      <c r="D128" s="165"/>
      <c r="E128" s="165"/>
      <c r="F128" s="166"/>
      <c r="G128" s="166"/>
      <c r="H128" s="246"/>
      <c r="I128" s="64"/>
      <c r="J128" s="38">
        <v>6</v>
      </c>
      <c r="K128" s="168"/>
      <c r="L128" s="231">
        <f t="shared" si="14"/>
        <v>0</v>
      </c>
      <c r="M128" s="163">
        <f t="shared" si="12"/>
        <v>0</v>
      </c>
      <c r="N128" s="251">
        <f>D101</f>
        <v>2043</v>
      </c>
      <c r="O128" s="224" t="s">
        <v>96</v>
      </c>
      <c r="P128" s="6">
        <f t="shared" si="13"/>
        <v>0</v>
      </c>
      <c r="Q128" s="173"/>
    </row>
    <row r="129" spans="1:17" ht="15.75" thickBot="1" x14ac:dyDescent="0.3">
      <c r="A129" s="164"/>
      <c r="B129" s="165"/>
      <c r="C129" s="165"/>
      <c r="D129" s="165"/>
      <c r="E129" s="165"/>
      <c r="F129" s="166"/>
      <c r="G129" s="166"/>
      <c r="H129" s="246"/>
      <c r="I129" s="207"/>
      <c r="J129" s="226"/>
      <c r="K129" s="227"/>
      <c r="L129" s="225">
        <f t="shared" si="14"/>
        <v>0</v>
      </c>
      <c r="M129" s="302">
        <f t="shared" si="12"/>
        <v>0</v>
      </c>
      <c r="N129" s="252">
        <f>D101</f>
        <v>2043</v>
      </c>
      <c r="O129" s="228" t="s">
        <v>120</v>
      </c>
      <c r="P129" s="6">
        <f t="shared" si="13"/>
        <v>0</v>
      </c>
      <c r="Q129" s="173"/>
    </row>
    <row r="130" spans="1:17" ht="15.75" thickBot="1" x14ac:dyDescent="0.3">
      <c r="A130" s="164"/>
      <c r="B130" s="165"/>
      <c r="C130" s="165"/>
      <c r="D130" s="165"/>
      <c r="E130" s="165"/>
      <c r="F130" s="166"/>
      <c r="G130" s="166"/>
      <c r="H130" s="247"/>
      <c r="I130" s="232"/>
      <c r="J130" s="232"/>
      <c r="K130" s="233"/>
      <c r="L130" s="156"/>
      <c r="M130" s="234"/>
      <c r="N130" s="253"/>
      <c r="O130" s="235" t="s">
        <v>102</v>
      </c>
      <c r="P130" s="6">
        <f t="shared" si="13"/>
        <v>0</v>
      </c>
      <c r="Q130" s="173"/>
    </row>
    <row r="131" spans="1:17" x14ac:dyDescent="0.25">
      <c r="A131" s="164"/>
      <c r="B131" s="165"/>
      <c r="C131" s="165"/>
      <c r="D131" s="165"/>
      <c r="E131" s="165"/>
      <c r="F131" s="166"/>
      <c r="G131" s="166"/>
      <c r="H131" s="247"/>
      <c r="I131" s="62">
        <v>3</v>
      </c>
      <c r="J131" s="336"/>
      <c r="K131" s="337"/>
      <c r="L131" s="411">
        <v>0</v>
      </c>
      <c r="M131" s="303">
        <f t="shared" si="12"/>
        <v>0</v>
      </c>
      <c r="N131" s="338" t="str">
        <f>D100</f>
        <v>Build QTY</v>
      </c>
      <c r="O131" s="221" t="s">
        <v>397</v>
      </c>
      <c r="P131" s="6">
        <f t="shared" si="13"/>
        <v>0</v>
      </c>
      <c r="Q131" s="278"/>
    </row>
    <row r="132" spans="1:17" x14ac:dyDescent="0.25">
      <c r="A132" s="164"/>
      <c r="B132" s="165"/>
      <c r="C132" s="165"/>
      <c r="D132" s="165" t="s">
        <v>105</v>
      </c>
      <c r="E132" s="165"/>
      <c r="F132" s="166"/>
      <c r="G132" s="166"/>
      <c r="H132" s="247"/>
      <c r="I132" s="223">
        <v>14</v>
      </c>
      <c r="J132" s="38"/>
      <c r="K132" s="339"/>
      <c r="L132" s="410">
        <v>0</v>
      </c>
      <c r="M132" s="305">
        <f t="shared" si="12"/>
        <v>0</v>
      </c>
      <c r="N132" s="333" t="str">
        <f>D100</f>
        <v>Build QTY</v>
      </c>
      <c r="O132" s="176" t="s">
        <v>131</v>
      </c>
      <c r="P132" s="6">
        <f t="shared" si="13"/>
        <v>0</v>
      </c>
      <c r="Q132" s="278"/>
    </row>
    <row r="133" spans="1:17" x14ac:dyDescent="0.25">
      <c r="A133" s="164"/>
      <c r="B133" s="165"/>
      <c r="C133" s="165"/>
      <c r="D133" s="165"/>
      <c r="E133" s="165"/>
      <c r="F133" s="166"/>
      <c r="G133" s="166"/>
      <c r="H133" s="247"/>
      <c r="I133" s="473">
        <v>1</v>
      </c>
      <c r="J133" s="334"/>
      <c r="K133" s="335"/>
      <c r="L133" s="410">
        <f>SUM(I133,K133)</f>
        <v>1</v>
      </c>
      <c r="M133" s="305">
        <f t="shared" si="12"/>
        <v>4.8947626040137058E-4</v>
      </c>
      <c r="N133" s="251">
        <f>D101</f>
        <v>2043</v>
      </c>
      <c r="O133" s="176" t="s">
        <v>398</v>
      </c>
      <c r="P133" s="6">
        <f t="shared" si="13"/>
        <v>1</v>
      </c>
      <c r="Q133" s="12"/>
    </row>
    <row r="134" spans="1:17" x14ac:dyDescent="0.25">
      <c r="A134" s="164"/>
      <c r="B134" s="165"/>
      <c r="C134" s="165"/>
      <c r="D134" s="165"/>
      <c r="E134" s="165"/>
      <c r="F134" s="166"/>
      <c r="G134" s="166"/>
      <c r="H134" s="247"/>
      <c r="I134" s="223">
        <v>6</v>
      </c>
      <c r="J134" s="38"/>
      <c r="K134" s="259"/>
      <c r="L134" s="410">
        <v>0</v>
      </c>
      <c r="M134" s="305">
        <f t="shared" si="12"/>
        <v>0</v>
      </c>
      <c r="N134" s="251" t="str">
        <f>D100</f>
        <v>Build QTY</v>
      </c>
      <c r="O134" s="176" t="s">
        <v>211</v>
      </c>
      <c r="P134" s="6">
        <f t="shared" si="13"/>
        <v>0</v>
      </c>
      <c r="Q134" s="178"/>
    </row>
    <row r="135" spans="1:17" x14ac:dyDescent="0.25">
      <c r="A135" s="164"/>
      <c r="B135" s="165"/>
      <c r="C135" s="165"/>
      <c r="D135" s="165"/>
      <c r="E135" s="165"/>
      <c r="F135" s="166"/>
      <c r="G135" s="166"/>
      <c r="H135" s="247"/>
      <c r="I135" s="223">
        <v>3</v>
      </c>
      <c r="J135" s="38"/>
      <c r="K135" s="259"/>
      <c r="L135" s="410">
        <v>0</v>
      </c>
      <c r="M135" s="305">
        <f t="shared" si="12"/>
        <v>0</v>
      </c>
      <c r="N135" s="251">
        <f>D101</f>
        <v>2043</v>
      </c>
      <c r="O135" s="176" t="s">
        <v>129</v>
      </c>
      <c r="P135" s="6">
        <f t="shared" si="13"/>
        <v>0</v>
      </c>
      <c r="Q135" s="13"/>
    </row>
    <row r="136" spans="1:17" x14ac:dyDescent="0.25">
      <c r="A136" s="164"/>
      <c r="B136" s="165"/>
      <c r="C136" s="165"/>
      <c r="D136" s="165"/>
      <c r="E136" s="165"/>
      <c r="F136" s="166"/>
      <c r="G136" s="166"/>
      <c r="H136" s="247"/>
      <c r="I136" s="223">
        <v>6</v>
      </c>
      <c r="J136" s="38"/>
      <c r="K136" s="259"/>
      <c r="L136" s="410">
        <f t="shared" ref="L136:L141" si="15">SUM(I136,K136)</f>
        <v>6</v>
      </c>
      <c r="M136" s="305">
        <f t="shared" si="12"/>
        <v>2.936857562408223E-3</v>
      </c>
      <c r="N136" s="251">
        <f>D101</f>
        <v>2043</v>
      </c>
      <c r="O136" s="176" t="s">
        <v>162</v>
      </c>
      <c r="P136" s="6">
        <f t="shared" si="13"/>
        <v>6</v>
      </c>
      <c r="Q136" s="278"/>
    </row>
    <row r="137" spans="1:17" x14ac:dyDescent="0.25">
      <c r="A137" s="164"/>
      <c r="B137" s="165"/>
      <c r="C137" s="165"/>
      <c r="D137" s="165"/>
      <c r="E137" s="165"/>
      <c r="F137" s="166"/>
      <c r="G137" s="166"/>
      <c r="H137" s="167"/>
      <c r="I137" s="223">
        <v>2</v>
      </c>
      <c r="J137" s="38"/>
      <c r="K137" s="259"/>
      <c r="L137" s="410">
        <f t="shared" si="15"/>
        <v>2</v>
      </c>
      <c r="M137" s="305">
        <f t="shared" si="12"/>
        <v>9.7895252080274116E-4</v>
      </c>
      <c r="N137" s="251">
        <f>D101</f>
        <v>2043</v>
      </c>
      <c r="O137" s="176" t="s">
        <v>258</v>
      </c>
      <c r="P137" s="6">
        <f t="shared" si="13"/>
        <v>2</v>
      </c>
      <c r="Q137" s="12" t="s">
        <v>319</v>
      </c>
    </row>
    <row r="138" spans="1:17" x14ac:dyDescent="0.25">
      <c r="A138" s="164"/>
      <c r="B138" s="165"/>
      <c r="C138" s="165"/>
      <c r="D138" s="165"/>
      <c r="E138" s="165"/>
      <c r="F138" s="166"/>
      <c r="G138" s="166"/>
      <c r="H138" s="167"/>
      <c r="I138" s="474">
        <v>26</v>
      </c>
      <c r="J138" s="174"/>
      <c r="K138" s="260"/>
      <c r="L138" s="410">
        <f t="shared" si="15"/>
        <v>26</v>
      </c>
      <c r="M138" s="305">
        <f t="shared" si="12"/>
        <v>1.2726382770435633E-2</v>
      </c>
      <c r="N138" s="251">
        <f>D101</f>
        <v>2043</v>
      </c>
      <c r="O138" s="169" t="s">
        <v>117</v>
      </c>
      <c r="P138" s="6">
        <f t="shared" si="13"/>
        <v>26</v>
      </c>
      <c r="Q138" s="13" t="s">
        <v>464</v>
      </c>
    </row>
    <row r="139" spans="1:17" x14ac:dyDescent="0.25">
      <c r="A139" s="164"/>
      <c r="B139" s="165"/>
      <c r="C139" s="165"/>
      <c r="D139" s="165"/>
      <c r="E139" s="165"/>
      <c r="F139" s="166"/>
      <c r="G139" s="166"/>
      <c r="H139" s="167"/>
      <c r="I139" s="474">
        <v>23</v>
      </c>
      <c r="J139" s="174"/>
      <c r="K139" s="260"/>
      <c r="L139" s="410">
        <f t="shared" si="15"/>
        <v>23</v>
      </c>
      <c r="M139" s="305">
        <f t="shared" si="12"/>
        <v>1.1257953989231522E-2</v>
      </c>
      <c r="N139" s="251">
        <f>D101</f>
        <v>2043</v>
      </c>
      <c r="O139" s="176" t="s">
        <v>130</v>
      </c>
      <c r="P139" s="6">
        <f t="shared" si="13"/>
        <v>23</v>
      </c>
      <c r="Q139" s="13" t="s">
        <v>465</v>
      </c>
    </row>
    <row r="140" spans="1:17" x14ac:dyDescent="0.25">
      <c r="A140" s="164"/>
      <c r="B140" s="165"/>
      <c r="C140" s="165"/>
      <c r="D140" s="165"/>
      <c r="E140" s="165"/>
      <c r="F140" s="166"/>
      <c r="G140" s="166"/>
      <c r="H140" s="167"/>
      <c r="I140" s="474">
        <v>1</v>
      </c>
      <c r="J140" s="174"/>
      <c r="K140" s="259"/>
      <c r="L140" s="410">
        <f t="shared" si="15"/>
        <v>1</v>
      </c>
      <c r="M140" s="305">
        <f t="shared" si="12"/>
        <v>4.8947626040137058E-4</v>
      </c>
      <c r="N140" s="251" t="str">
        <f>D100</f>
        <v>Build QTY</v>
      </c>
      <c r="O140" s="176" t="s">
        <v>88</v>
      </c>
      <c r="P140" s="6">
        <f t="shared" si="13"/>
        <v>1</v>
      </c>
      <c r="Q140" s="132"/>
    </row>
    <row r="141" spans="1:17" x14ac:dyDescent="0.25">
      <c r="A141" s="164"/>
      <c r="B141" s="165"/>
      <c r="C141" s="165"/>
      <c r="D141" s="165"/>
      <c r="E141" s="165"/>
      <c r="F141" s="166"/>
      <c r="G141" s="166"/>
      <c r="H141" s="167"/>
      <c r="I141" s="474">
        <v>2</v>
      </c>
      <c r="J141" s="174"/>
      <c r="K141" s="259"/>
      <c r="L141" s="410">
        <f t="shared" si="15"/>
        <v>2</v>
      </c>
      <c r="M141" s="305">
        <f t="shared" si="12"/>
        <v>9.7895252080274116E-4</v>
      </c>
      <c r="N141" s="251">
        <f>D101</f>
        <v>2043</v>
      </c>
      <c r="O141" s="176" t="s">
        <v>173</v>
      </c>
      <c r="P141" s="6">
        <f t="shared" si="13"/>
        <v>2</v>
      </c>
      <c r="Q141" s="132"/>
    </row>
    <row r="142" spans="1:17" x14ac:dyDescent="0.25">
      <c r="A142" s="164"/>
      <c r="B142" s="165"/>
      <c r="C142" s="165"/>
      <c r="D142" s="165"/>
      <c r="E142" s="165"/>
      <c r="F142" s="166"/>
      <c r="G142" s="166"/>
      <c r="H142" s="167"/>
      <c r="I142" s="474"/>
      <c r="J142" s="174"/>
      <c r="K142" s="259"/>
      <c r="L142" s="410">
        <v>0</v>
      </c>
      <c r="M142" s="305">
        <f t="shared" si="12"/>
        <v>0</v>
      </c>
      <c r="N142" s="251">
        <f>D101</f>
        <v>2043</v>
      </c>
      <c r="O142" s="176" t="s">
        <v>323</v>
      </c>
      <c r="P142" s="6">
        <f t="shared" si="13"/>
        <v>0</v>
      </c>
      <c r="Q142" s="277"/>
    </row>
    <row r="143" spans="1:17" x14ac:dyDescent="0.25">
      <c r="A143" s="164"/>
      <c r="B143" s="165"/>
      <c r="C143" s="165"/>
      <c r="D143" s="165"/>
      <c r="E143" s="165"/>
      <c r="F143" s="166"/>
      <c r="G143" s="166"/>
      <c r="H143" s="167"/>
      <c r="I143" s="474">
        <v>98</v>
      </c>
      <c r="J143" s="174"/>
      <c r="K143" s="259"/>
      <c r="L143" s="410">
        <v>0</v>
      </c>
      <c r="M143" s="305">
        <f t="shared" si="12"/>
        <v>0</v>
      </c>
      <c r="N143" s="251">
        <f>D101</f>
        <v>2043</v>
      </c>
      <c r="O143" s="176" t="s">
        <v>325</v>
      </c>
      <c r="P143" s="6">
        <f t="shared" si="13"/>
        <v>0</v>
      </c>
      <c r="Q143" s="132"/>
    </row>
    <row r="144" spans="1:17" x14ac:dyDescent="0.25">
      <c r="A144" s="164"/>
      <c r="B144" s="165"/>
      <c r="C144" s="165"/>
      <c r="D144" s="165"/>
      <c r="E144" s="165"/>
      <c r="F144" s="166"/>
      <c r="G144" s="166"/>
      <c r="H144" s="167"/>
      <c r="I144" s="223">
        <v>1</v>
      </c>
      <c r="J144" s="38"/>
      <c r="K144" s="259">
        <v>1</v>
      </c>
      <c r="L144" s="410">
        <v>0</v>
      </c>
      <c r="M144" s="305">
        <f t="shared" si="12"/>
        <v>0</v>
      </c>
      <c r="N144" s="251">
        <f>D101</f>
        <v>2043</v>
      </c>
      <c r="O144" s="176" t="s">
        <v>183</v>
      </c>
      <c r="P144" s="6">
        <f t="shared" si="13"/>
        <v>0</v>
      </c>
      <c r="Q144" s="277"/>
    </row>
    <row r="145" spans="1:17" x14ac:dyDescent="0.25">
      <c r="A145" s="164"/>
      <c r="B145" s="165"/>
      <c r="C145" s="165"/>
      <c r="D145" s="165"/>
      <c r="E145" s="165"/>
      <c r="F145" s="166"/>
      <c r="G145" s="166"/>
      <c r="H145" s="167"/>
      <c r="I145" s="223">
        <v>4</v>
      </c>
      <c r="J145" s="38"/>
      <c r="K145" s="259"/>
      <c r="L145" s="410">
        <f t="shared" ref="L145:L146" si="16">SUM(I145,K145)</f>
        <v>4</v>
      </c>
      <c r="M145" s="305">
        <f t="shared" si="12"/>
        <v>1.9579050416054823E-3</v>
      </c>
      <c r="N145" s="251">
        <v>588</v>
      </c>
      <c r="O145" s="176" t="s">
        <v>399</v>
      </c>
      <c r="P145" s="6">
        <f t="shared" si="13"/>
        <v>4</v>
      </c>
      <c r="Q145" s="277"/>
    </row>
    <row r="146" spans="1:17" ht="15.75" thickBot="1" x14ac:dyDescent="0.3">
      <c r="A146" s="181"/>
      <c r="B146" s="182"/>
      <c r="C146" s="182"/>
      <c r="D146" s="182"/>
      <c r="E146" s="182"/>
      <c r="F146" s="183"/>
      <c r="G146" s="183"/>
      <c r="H146" s="184"/>
      <c r="I146" s="475">
        <v>2</v>
      </c>
      <c r="J146" s="236"/>
      <c r="K146" s="261"/>
      <c r="L146" s="492">
        <f t="shared" si="16"/>
        <v>2</v>
      </c>
      <c r="M146" s="302">
        <f t="shared" si="12"/>
        <v>9.7895252080274116E-4</v>
      </c>
      <c r="N146" s="251">
        <f>D101</f>
        <v>2043</v>
      </c>
      <c r="O146" s="237" t="s">
        <v>396</v>
      </c>
      <c r="P146" s="6">
        <f t="shared" si="13"/>
        <v>2</v>
      </c>
      <c r="Q146" s="281"/>
    </row>
    <row r="147" spans="1:17" ht="15.75" thickBot="1" x14ac:dyDescent="0.3">
      <c r="H147" s="185" t="s">
        <v>5</v>
      </c>
      <c r="I147" s="457">
        <f>SUM(I102:I146)</f>
        <v>334</v>
      </c>
      <c r="J147" s="457">
        <f>SUM(J102:J146)</f>
        <v>84</v>
      </c>
      <c r="K147" s="457">
        <f>SUM(K102:K120,K133:K146,K123)</f>
        <v>15</v>
      </c>
      <c r="L147" s="457">
        <f>SUM(L102:L146)</f>
        <v>223</v>
      </c>
      <c r="M147" s="430">
        <f t="shared" si="12"/>
        <v>0.10915320606950563</v>
      </c>
    </row>
    <row r="149" spans="1:17" ht="15.75" thickBot="1" x14ac:dyDescent="0.3"/>
    <row r="150" spans="1:17" ht="30.75" thickBot="1" x14ac:dyDescent="0.3">
      <c r="A150" s="145" t="s">
        <v>172</v>
      </c>
      <c r="B150" s="240" t="s">
        <v>49</v>
      </c>
      <c r="C150" s="240" t="s">
        <v>119</v>
      </c>
      <c r="D150" s="146" t="s">
        <v>18</v>
      </c>
      <c r="E150" s="146" t="s">
        <v>17</v>
      </c>
      <c r="F150" s="147" t="s">
        <v>1</v>
      </c>
      <c r="G150" s="147" t="s">
        <v>89</v>
      </c>
      <c r="H150" s="148" t="s">
        <v>24</v>
      </c>
      <c r="I150" s="149" t="s">
        <v>90</v>
      </c>
      <c r="J150" s="149" t="s">
        <v>91</v>
      </c>
      <c r="K150" s="150" t="s">
        <v>92</v>
      </c>
      <c r="L150" s="150" t="s">
        <v>5</v>
      </c>
      <c r="M150" s="150" t="s">
        <v>2</v>
      </c>
      <c r="N150" s="151" t="s">
        <v>163</v>
      </c>
      <c r="O150" s="152" t="s">
        <v>21</v>
      </c>
      <c r="P150" s="6" t="s">
        <v>5</v>
      </c>
      <c r="Q150" s="36" t="s">
        <v>7</v>
      </c>
    </row>
    <row r="151" spans="1:17" ht="15.75" thickBot="1" x14ac:dyDescent="0.3">
      <c r="A151" s="243">
        <v>1494758</v>
      </c>
      <c r="B151" s="243" t="s">
        <v>257</v>
      </c>
      <c r="C151" s="243">
        <v>1920</v>
      </c>
      <c r="D151" s="412">
        <v>1980</v>
      </c>
      <c r="E151" s="413">
        <v>1788</v>
      </c>
      <c r="F151" s="414">
        <f>E151/D151</f>
        <v>0.90303030303030307</v>
      </c>
      <c r="G151" s="415">
        <f>J197/D151</f>
        <v>4.2929292929292928E-2</v>
      </c>
      <c r="H151" s="244">
        <v>45181</v>
      </c>
      <c r="I151" s="153"/>
      <c r="J151" s="154"/>
      <c r="K151" s="155"/>
      <c r="L151" s="156"/>
      <c r="M151" s="315"/>
      <c r="N151" s="154"/>
      <c r="O151" s="157" t="s">
        <v>78</v>
      </c>
      <c r="Q151" s="82" t="s">
        <v>165</v>
      </c>
    </row>
    <row r="152" spans="1:17" x14ac:dyDescent="0.25">
      <c r="A152" s="158"/>
      <c r="B152" s="159"/>
      <c r="C152" s="159"/>
      <c r="D152" s="159"/>
      <c r="E152" s="159"/>
      <c r="F152" s="160"/>
      <c r="G152" s="160"/>
      <c r="H152" s="245"/>
      <c r="I152" s="222">
        <v>6</v>
      </c>
      <c r="J152" s="219"/>
      <c r="K152" s="220"/>
      <c r="L152" s="445">
        <f t="shared" ref="L152:L170" si="17">SUM(I152,K152)</f>
        <v>6</v>
      </c>
      <c r="M152" s="303">
        <f>L152/$D$151</f>
        <v>3.0303030303030303E-3</v>
      </c>
      <c r="N152" s="251">
        <f>D151</f>
        <v>1980</v>
      </c>
      <c r="O152" s="221" t="s">
        <v>14</v>
      </c>
      <c r="P152" s="6">
        <f>L152</f>
        <v>6</v>
      </c>
      <c r="Q152" s="82" t="s">
        <v>434</v>
      </c>
    </row>
    <row r="153" spans="1:17" x14ac:dyDescent="0.25">
      <c r="A153" s="164"/>
      <c r="B153" s="165"/>
      <c r="C153" s="165"/>
      <c r="D153" s="165"/>
      <c r="E153" s="165"/>
      <c r="F153" s="166"/>
      <c r="G153" s="166"/>
      <c r="H153" s="246"/>
      <c r="I153" s="222">
        <v>2</v>
      </c>
      <c r="J153" s="38"/>
      <c r="K153" s="65">
        <v>1</v>
      </c>
      <c r="L153" s="177">
        <f t="shared" si="17"/>
        <v>3</v>
      </c>
      <c r="M153" s="305">
        <f t="shared" ref="M153:M197" si="18">L153/$D$151</f>
        <v>1.5151515151515152E-3</v>
      </c>
      <c r="N153" s="251">
        <f>D151</f>
        <v>1980</v>
      </c>
      <c r="O153" s="169" t="s">
        <v>93</v>
      </c>
      <c r="P153" s="6">
        <f t="shared" ref="P153:P196" si="19">L153</f>
        <v>3</v>
      </c>
      <c r="Q153" s="132"/>
    </row>
    <row r="154" spans="1:17" x14ac:dyDescent="0.25">
      <c r="A154" s="164"/>
      <c r="B154" s="165"/>
      <c r="C154" s="165"/>
      <c r="D154" s="165"/>
      <c r="E154" s="165"/>
      <c r="F154" s="166"/>
      <c r="G154" s="166"/>
      <c r="H154" s="246"/>
      <c r="I154" s="222"/>
      <c r="J154" s="170"/>
      <c r="K154" s="168"/>
      <c r="L154" s="177">
        <f t="shared" si="17"/>
        <v>0</v>
      </c>
      <c r="M154" s="305">
        <f t="shared" si="18"/>
        <v>0</v>
      </c>
      <c r="N154" s="251">
        <f>D151</f>
        <v>1980</v>
      </c>
      <c r="O154" s="171" t="s">
        <v>8</v>
      </c>
      <c r="P154" s="6">
        <f t="shared" si="19"/>
        <v>0</v>
      </c>
      <c r="Q154" s="132"/>
    </row>
    <row r="155" spans="1:17" x14ac:dyDescent="0.25">
      <c r="A155" s="164"/>
      <c r="B155" s="165"/>
      <c r="C155" s="165"/>
      <c r="D155" s="165"/>
      <c r="E155" s="165"/>
      <c r="F155" s="166"/>
      <c r="G155" s="166"/>
      <c r="H155" s="246"/>
      <c r="I155" s="222"/>
      <c r="J155" s="38"/>
      <c r="K155" s="168"/>
      <c r="L155" s="177">
        <f t="shared" si="17"/>
        <v>0</v>
      </c>
      <c r="M155" s="305">
        <f t="shared" si="18"/>
        <v>0</v>
      </c>
      <c r="N155" s="251">
        <f>D151</f>
        <v>1980</v>
      </c>
      <c r="O155" s="171" t="s">
        <v>9</v>
      </c>
      <c r="P155" s="6">
        <f t="shared" si="19"/>
        <v>0</v>
      </c>
      <c r="Q155" s="132"/>
    </row>
    <row r="156" spans="1:17" x14ac:dyDescent="0.25">
      <c r="A156" s="164"/>
      <c r="B156" s="165"/>
      <c r="C156" s="165"/>
      <c r="D156" s="165"/>
      <c r="E156" s="165"/>
      <c r="F156" s="166"/>
      <c r="G156" s="166"/>
      <c r="H156" s="246"/>
      <c r="I156" s="222">
        <v>85</v>
      </c>
      <c r="J156" s="170"/>
      <c r="K156" s="168">
        <v>4</v>
      </c>
      <c r="L156" s="177">
        <f t="shared" si="17"/>
        <v>89</v>
      </c>
      <c r="M156" s="305">
        <f t="shared" si="18"/>
        <v>4.4949494949494948E-2</v>
      </c>
      <c r="N156" s="251">
        <f>D151</f>
        <v>1980</v>
      </c>
      <c r="O156" s="169" t="s">
        <v>16</v>
      </c>
      <c r="P156" s="6">
        <f t="shared" si="19"/>
        <v>89</v>
      </c>
      <c r="Q156" s="132"/>
    </row>
    <row r="157" spans="1:17" x14ac:dyDescent="0.25">
      <c r="A157" s="164"/>
      <c r="B157" s="165"/>
      <c r="C157" s="165"/>
      <c r="D157" s="165"/>
      <c r="E157" s="165"/>
      <c r="F157" s="166"/>
      <c r="G157" s="166"/>
      <c r="H157" s="246"/>
      <c r="I157" s="222">
        <v>6</v>
      </c>
      <c r="J157" s="170"/>
      <c r="K157" s="168">
        <v>2</v>
      </c>
      <c r="L157" s="177">
        <f t="shared" si="17"/>
        <v>8</v>
      </c>
      <c r="M157" s="305">
        <f t="shared" si="18"/>
        <v>4.0404040404040404E-3</v>
      </c>
      <c r="N157" s="251">
        <f>D151</f>
        <v>1980</v>
      </c>
      <c r="O157" s="169" t="s">
        <v>94</v>
      </c>
      <c r="P157" s="6">
        <f t="shared" si="19"/>
        <v>8</v>
      </c>
      <c r="Q157" s="132"/>
    </row>
    <row r="158" spans="1:17" x14ac:dyDescent="0.25">
      <c r="A158" s="164"/>
      <c r="B158" s="165"/>
      <c r="C158" s="165"/>
      <c r="D158" s="165"/>
      <c r="E158" s="165"/>
      <c r="F158" s="166"/>
      <c r="G158" s="166"/>
      <c r="H158" s="246"/>
      <c r="I158" s="222"/>
      <c r="J158" s="38"/>
      <c r="K158" s="168"/>
      <c r="L158" s="177">
        <f t="shared" si="17"/>
        <v>0</v>
      </c>
      <c r="M158" s="305">
        <f t="shared" si="18"/>
        <v>0</v>
      </c>
      <c r="N158" s="251">
        <f>D151</f>
        <v>1980</v>
      </c>
      <c r="O158" s="169" t="s">
        <v>83</v>
      </c>
      <c r="P158" s="6">
        <f t="shared" si="19"/>
        <v>0</v>
      </c>
      <c r="Q158" s="173"/>
    </row>
    <row r="159" spans="1:17" x14ac:dyDescent="0.25">
      <c r="A159" s="164"/>
      <c r="B159" s="165"/>
      <c r="C159" s="165"/>
      <c r="D159" s="165"/>
      <c r="E159" s="165"/>
      <c r="F159" s="166"/>
      <c r="G159" s="166"/>
      <c r="H159" s="246"/>
      <c r="I159" s="222">
        <v>2</v>
      </c>
      <c r="J159" s="170"/>
      <c r="K159" s="168">
        <v>3</v>
      </c>
      <c r="L159" s="177">
        <f t="shared" si="17"/>
        <v>5</v>
      </c>
      <c r="M159" s="305">
        <f t="shared" si="18"/>
        <v>2.5252525252525255E-3</v>
      </c>
      <c r="N159" s="251">
        <f>D151</f>
        <v>1980</v>
      </c>
      <c r="O159" s="169" t="s">
        <v>35</v>
      </c>
      <c r="P159" s="6">
        <f t="shared" si="19"/>
        <v>5</v>
      </c>
      <c r="Q159" s="173"/>
    </row>
    <row r="160" spans="1:17" x14ac:dyDescent="0.25">
      <c r="A160" s="164"/>
      <c r="B160" s="165"/>
      <c r="C160" s="165"/>
      <c r="D160" s="165"/>
      <c r="E160" s="165"/>
      <c r="F160" s="166"/>
      <c r="G160" s="166"/>
      <c r="H160" s="246"/>
      <c r="I160" s="222">
        <v>5</v>
      </c>
      <c r="J160" s="170"/>
      <c r="K160" s="168">
        <v>4</v>
      </c>
      <c r="L160" s="177">
        <f t="shared" si="17"/>
        <v>9</v>
      </c>
      <c r="M160" s="305">
        <f t="shared" si="18"/>
        <v>4.5454545454545452E-3</v>
      </c>
      <c r="N160" s="251">
        <f>D151</f>
        <v>1980</v>
      </c>
      <c r="O160" s="169" t="s">
        <v>3</v>
      </c>
      <c r="P160" s="6">
        <f t="shared" si="19"/>
        <v>9</v>
      </c>
      <c r="Q160" s="173"/>
    </row>
    <row r="161" spans="1:17" x14ac:dyDescent="0.25">
      <c r="A161" s="164"/>
      <c r="B161" s="165"/>
      <c r="C161" s="165"/>
      <c r="D161" s="165"/>
      <c r="E161" s="165"/>
      <c r="F161" s="166"/>
      <c r="G161" s="166"/>
      <c r="H161" s="246"/>
      <c r="I161" s="222"/>
      <c r="J161" s="174"/>
      <c r="K161" s="175"/>
      <c r="L161" s="177">
        <f t="shared" si="17"/>
        <v>0</v>
      </c>
      <c r="M161" s="305">
        <f t="shared" si="18"/>
        <v>0</v>
      </c>
      <c r="N161" s="251">
        <f>D151</f>
        <v>1980</v>
      </c>
      <c r="O161" s="176" t="s">
        <v>28</v>
      </c>
      <c r="P161" s="6">
        <f t="shared" si="19"/>
        <v>0</v>
      </c>
      <c r="Q161" s="173"/>
    </row>
    <row r="162" spans="1:17" x14ac:dyDescent="0.25">
      <c r="A162" s="164"/>
      <c r="B162" s="165"/>
      <c r="C162" s="165"/>
      <c r="D162" s="165"/>
      <c r="E162" s="165"/>
      <c r="F162" s="166"/>
      <c r="G162" s="166"/>
      <c r="H162" s="246"/>
      <c r="I162" s="222"/>
      <c r="J162" s="38"/>
      <c r="K162" s="168"/>
      <c r="L162" s="177">
        <f t="shared" si="17"/>
        <v>0</v>
      </c>
      <c r="M162" s="305">
        <f t="shared" si="18"/>
        <v>0</v>
      </c>
      <c r="N162" s="251">
        <f>D151</f>
        <v>1980</v>
      </c>
      <c r="O162" s="169" t="s">
        <v>38</v>
      </c>
      <c r="P162" s="6">
        <f t="shared" si="19"/>
        <v>0</v>
      </c>
      <c r="Q162" s="173"/>
    </row>
    <row r="163" spans="1:17" x14ac:dyDescent="0.25">
      <c r="A163" s="164"/>
      <c r="B163" s="165"/>
      <c r="C163" s="165"/>
      <c r="D163" s="165"/>
      <c r="E163" s="165"/>
      <c r="F163" s="166"/>
      <c r="G163" s="166"/>
      <c r="H163" s="246"/>
      <c r="I163" s="222"/>
      <c r="J163" s="38"/>
      <c r="K163" s="168"/>
      <c r="L163" s="177">
        <f t="shared" si="17"/>
        <v>0</v>
      </c>
      <c r="M163" s="305">
        <f t="shared" si="18"/>
        <v>0</v>
      </c>
      <c r="N163" s="251">
        <f>D151</f>
        <v>1980</v>
      </c>
      <c r="O163" s="169" t="s">
        <v>196</v>
      </c>
      <c r="P163" s="6">
        <f t="shared" si="19"/>
        <v>0</v>
      </c>
      <c r="Q163" s="341"/>
    </row>
    <row r="164" spans="1:17" x14ac:dyDescent="0.25">
      <c r="A164" s="164"/>
      <c r="B164" s="165"/>
      <c r="C164" s="165"/>
      <c r="D164" s="165"/>
      <c r="E164" s="165"/>
      <c r="F164" s="166"/>
      <c r="G164" s="166"/>
      <c r="H164" s="246"/>
      <c r="I164" s="222"/>
      <c r="J164" s="38"/>
      <c r="K164" s="229">
        <v>1</v>
      </c>
      <c r="L164" s="177">
        <f t="shared" si="17"/>
        <v>1</v>
      </c>
      <c r="M164" s="305">
        <f t="shared" si="18"/>
        <v>5.0505050505050505E-4</v>
      </c>
      <c r="N164" s="251">
        <f>D151</f>
        <v>1980</v>
      </c>
      <c r="O164" s="176" t="s">
        <v>392</v>
      </c>
      <c r="P164" s="6">
        <f t="shared" si="19"/>
        <v>1</v>
      </c>
      <c r="Q164" s="172"/>
    </row>
    <row r="165" spans="1:17" x14ac:dyDescent="0.25">
      <c r="A165" s="164"/>
      <c r="B165" s="165"/>
      <c r="C165" s="165" t="s">
        <v>108</v>
      </c>
      <c r="D165" s="165"/>
      <c r="E165" s="165"/>
      <c r="F165" s="166"/>
      <c r="G165" s="166"/>
      <c r="H165" s="246"/>
      <c r="I165" s="222">
        <v>1</v>
      </c>
      <c r="J165" s="38"/>
      <c r="K165" s="168"/>
      <c r="L165" s="177">
        <f t="shared" si="17"/>
        <v>1</v>
      </c>
      <c r="M165" s="305">
        <f t="shared" si="18"/>
        <v>5.0505050505050505E-4</v>
      </c>
      <c r="N165" s="251">
        <f>D151</f>
        <v>1980</v>
      </c>
      <c r="O165" s="176" t="s">
        <v>162</v>
      </c>
      <c r="P165" s="6">
        <f t="shared" si="19"/>
        <v>1</v>
      </c>
      <c r="Q165" s="83"/>
    </row>
    <row r="166" spans="1:17" x14ac:dyDescent="0.25">
      <c r="A166" s="164"/>
      <c r="B166" s="165"/>
      <c r="C166" s="165"/>
      <c r="D166" s="165"/>
      <c r="E166" s="165"/>
      <c r="F166" s="166"/>
      <c r="G166" s="166"/>
      <c r="H166" s="246"/>
      <c r="I166" s="222">
        <v>4</v>
      </c>
      <c r="J166" s="38"/>
      <c r="K166" s="168"/>
      <c r="L166" s="177">
        <f t="shared" si="17"/>
        <v>4</v>
      </c>
      <c r="M166" s="305">
        <f t="shared" si="18"/>
        <v>2.0202020202020202E-3</v>
      </c>
      <c r="N166" s="251">
        <f>D151</f>
        <v>1980</v>
      </c>
      <c r="O166" s="169" t="s">
        <v>36</v>
      </c>
      <c r="P166" s="6">
        <f t="shared" si="19"/>
        <v>4</v>
      </c>
      <c r="Q166" s="173" t="s">
        <v>466</v>
      </c>
    </row>
    <row r="167" spans="1:17" x14ac:dyDescent="0.25">
      <c r="A167" s="164"/>
      <c r="B167" s="165"/>
      <c r="C167" s="165"/>
      <c r="D167" s="165"/>
      <c r="E167" s="165"/>
      <c r="F167" s="166"/>
      <c r="G167" s="166"/>
      <c r="H167" s="246"/>
      <c r="I167" s="222"/>
      <c r="J167" s="38"/>
      <c r="K167" s="168"/>
      <c r="L167" s="177">
        <f t="shared" si="17"/>
        <v>0</v>
      </c>
      <c r="M167" s="305">
        <f t="shared" si="18"/>
        <v>0</v>
      </c>
      <c r="N167" s="251">
        <f>D151</f>
        <v>1980</v>
      </c>
      <c r="O167" s="176" t="s">
        <v>117</v>
      </c>
      <c r="P167" s="6">
        <f t="shared" si="19"/>
        <v>0</v>
      </c>
      <c r="Q167" s="173"/>
    </row>
    <row r="168" spans="1:17" x14ac:dyDescent="0.25">
      <c r="A168" s="164"/>
      <c r="B168" s="165"/>
      <c r="C168" s="165"/>
      <c r="D168" s="165"/>
      <c r="E168" s="165"/>
      <c r="F168" s="166"/>
      <c r="G168" s="166"/>
      <c r="H168" s="246"/>
      <c r="I168" s="64">
        <v>1</v>
      </c>
      <c r="J168" s="38"/>
      <c r="K168" s="168"/>
      <c r="L168" s="177">
        <f t="shared" si="17"/>
        <v>1</v>
      </c>
      <c r="M168" s="305">
        <f t="shared" si="18"/>
        <v>5.0505050505050505E-4</v>
      </c>
      <c r="N168" s="251">
        <f>D151</f>
        <v>1980</v>
      </c>
      <c r="O168" s="169" t="s">
        <v>210</v>
      </c>
      <c r="P168" s="6">
        <f t="shared" si="19"/>
        <v>1</v>
      </c>
      <c r="Q168" s="173"/>
    </row>
    <row r="169" spans="1:17" x14ac:dyDescent="0.25">
      <c r="A169" s="164"/>
      <c r="B169" s="165"/>
      <c r="C169" s="165"/>
      <c r="D169" s="165"/>
      <c r="E169" s="165"/>
      <c r="F169" s="166"/>
      <c r="G169" s="166"/>
      <c r="H169" s="246"/>
      <c r="I169" s="64"/>
      <c r="J169" s="170"/>
      <c r="K169" s="168"/>
      <c r="L169" s="177">
        <f t="shared" si="17"/>
        <v>0</v>
      </c>
      <c r="M169" s="305">
        <f t="shared" si="18"/>
        <v>0</v>
      </c>
      <c r="N169" s="333" t="str">
        <f>D150</f>
        <v>Build QTY</v>
      </c>
      <c r="O169" s="176" t="s">
        <v>38</v>
      </c>
      <c r="P169" s="6">
        <f t="shared" si="19"/>
        <v>0</v>
      </c>
      <c r="Q169" s="83"/>
    </row>
    <row r="170" spans="1:17" ht="15.75" thickBot="1" x14ac:dyDescent="0.3">
      <c r="A170" s="164"/>
      <c r="B170" s="165"/>
      <c r="C170" s="165"/>
      <c r="D170" s="165"/>
      <c r="E170" s="165"/>
      <c r="F170" s="166"/>
      <c r="G170" s="166"/>
      <c r="H170" s="246"/>
      <c r="I170" s="207">
        <v>1</v>
      </c>
      <c r="J170" s="332"/>
      <c r="K170" s="227"/>
      <c r="L170" s="230">
        <f t="shared" si="17"/>
        <v>1</v>
      </c>
      <c r="M170" s="302">
        <f t="shared" si="18"/>
        <v>5.0505050505050505E-4</v>
      </c>
      <c r="N170" s="251">
        <f>D151</f>
        <v>1980</v>
      </c>
      <c r="O170" s="176" t="s">
        <v>258</v>
      </c>
      <c r="P170" s="6">
        <f t="shared" si="19"/>
        <v>1</v>
      </c>
      <c r="Q170" s="173"/>
    </row>
    <row r="171" spans="1:17" ht="15.75" thickBot="1" x14ac:dyDescent="0.3">
      <c r="A171" s="164"/>
      <c r="B171" s="165"/>
      <c r="C171" s="165"/>
      <c r="D171" s="165"/>
      <c r="E171" s="165"/>
      <c r="F171" s="166"/>
      <c r="G171" s="166"/>
      <c r="H171" s="247"/>
      <c r="I171" s="239"/>
      <c r="J171" s="239"/>
      <c r="K171" s="155"/>
      <c r="L171" s="156"/>
      <c r="M171" s="304"/>
      <c r="N171" s="256"/>
      <c r="O171" s="157" t="s">
        <v>97</v>
      </c>
      <c r="P171" s="6">
        <f t="shared" si="19"/>
        <v>0</v>
      </c>
      <c r="Q171" s="172"/>
    </row>
    <row r="172" spans="1:17" x14ac:dyDescent="0.25">
      <c r="A172" s="164"/>
      <c r="B172" s="165"/>
      <c r="C172" s="165"/>
      <c r="D172" s="165"/>
      <c r="E172" s="165"/>
      <c r="F172" s="166"/>
      <c r="G172" s="166"/>
      <c r="H172" s="246"/>
      <c r="I172" s="266"/>
      <c r="J172" s="265">
        <v>10</v>
      </c>
      <c r="K172" s="161"/>
      <c r="L172" s="162">
        <f>SUM(I172,K172)</f>
        <v>0</v>
      </c>
      <c r="M172" s="163">
        <f t="shared" si="18"/>
        <v>0</v>
      </c>
      <c r="N172" s="251">
        <f>D151</f>
        <v>1980</v>
      </c>
      <c r="O172" s="238" t="s">
        <v>98</v>
      </c>
      <c r="P172" s="6">
        <f t="shared" si="19"/>
        <v>0</v>
      </c>
      <c r="Q172" s="178"/>
    </row>
    <row r="173" spans="1:17" x14ac:dyDescent="0.25">
      <c r="A173" s="164"/>
      <c r="B173" s="165"/>
      <c r="C173" s="165"/>
      <c r="D173" s="165"/>
      <c r="E173" s="165"/>
      <c r="F173" s="166"/>
      <c r="G173" s="166"/>
      <c r="H173" s="246"/>
      <c r="I173" s="64"/>
      <c r="J173" s="38">
        <v>14</v>
      </c>
      <c r="K173" s="168">
        <v>2</v>
      </c>
      <c r="L173" s="231">
        <f>SUM(I173,K173)</f>
        <v>2</v>
      </c>
      <c r="M173" s="163">
        <f t="shared" si="18"/>
        <v>1.0101010101010101E-3</v>
      </c>
      <c r="N173" s="251">
        <f>D151</f>
        <v>1980</v>
      </c>
      <c r="O173" s="224" t="s">
        <v>10</v>
      </c>
      <c r="P173" s="6">
        <f t="shared" si="19"/>
        <v>2</v>
      </c>
      <c r="Q173" s="178"/>
    </row>
    <row r="174" spans="1:17" x14ac:dyDescent="0.25">
      <c r="A174" s="164"/>
      <c r="B174" s="165"/>
      <c r="C174" s="165"/>
      <c r="D174" s="165"/>
      <c r="E174" s="165"/>
      <c r="F174" s="166"/>
      <c r="G174" s="166"/>
      <c r="H174" s="246"/>
      <c r="I174" s="223">
        <v>2</v>
      </c>
      <c r="J174" s="170"/>
      <c r="K174" s="168"/>
      <c r="L174" s="231">
        <f t="shared" ref="L174:L179" si="20">SUM(I174,K174)</f>
        <v>2</v>
      </c>
      <c r="M174" s="163">
        <f t="shared" si="18"/>
        <v>1.0101010101010101E-3</v>
      </c>
      <c r="N174" s="251">
        <f>D151</f>
        <v>1980</v>
      </c>
      <c r="O174" s="176" t="s">
        <v>320</v>
      </c>
      <c r="P174" s="6">
        <f t="shared" si="19"/>
        <v>2</v>
      </c>
      <c r="Q174" s="178"/>
    </row>
    <row r="175" spans="1:17" x14ac:dyDescent="0.25">
      <c r="A175" s="164"/>
      <c r="B175" s="165"/>
      <c r="C175" s="165"/>
      <c r="D175" s="165"/>
      <c r="E175" s="165"/>
      <c r="F175" s="166"/>
      <c r="G175" s="166"/>
      <c r="H175" s="246"/>
      <c r="I175" s="64"/>
      <c r="J175" s="38">
        <v>29</v>
      </c>
      <c r="K175" s="168"/>
      <c r="L175" s="231">
        <f t="shared" si="20"/>
        <v>0</v>
      </c>
      <c r="M175" s="163">
        <f t="shared" si="18"/>
        <v>0</v>
      </c>
      <c r="N175" s="251">
        <f>D151</f>
        <v>1980</v>
      </c>
      <c r="O175" s="224" t="s">
        <v>99</v>
      </c>
      <c r="P175" s="6">
        <f t="shared" si="19"/>
        <v>0</v>
      </c>
      <c r="Q175" s="173" t="s">
        <v>468</v>
      </c>
    </row>
    <row r="176" spans="1:17" x14ac:dyDescent="0.25">
      <c r="A176" s="164"/>
      <c r="B176" s="165"/>
      <c r="C176" s="165"/>
      <c r="D176" s="165"/>
      <c r="E176" s="165"/>
      <c r="F176" s="166"/>
      <c r="G176" s="166"/>
      <c r="H176" s="246"/>
      <c r="I176" s="64"/>
      <c r="J176" s="38">
        <v>3</v>
      </c>
      <c r="K176" s="168"/>
      <c r="L176" s="231">
        <f t="shared" si="20"/>
        <v>0</v>
      </c>
      <c r="M176" s="163">
        <f t="shared" si="18"/>
        <v>0</v>
      </c>
      <c r="N176" s="251">
        <f>D151</f>
        <v>1980</v>
      </c>
      <c r="O176" s="176" t="s">
        <v>101</v>
      </c>
      <c r="P176" s="6">
        <f t="shared" si="19"/>
        <v>0</v>
      </c>
      <c r="Q176" s="179"/>
    </row>
    <row r="177" spans="1:17" x14ac:dyDescent="0.25">
      <c r="A177" s="164"/>
      <c r="B177" s="165"/>
      <c r="C177" s="165"/>
      <c r="D177" s="165"/>
      <c r="E177" s="165"/>
      <c r="F177" s="166"/>
      <c r="G177" s="166"/>
      <c r="H177" s="246"/>
      <c r="I177" s="223"/>
      <c r="J177" s="170">
        <v>22</v>
      </c>
      <c r="K177" s="168"/>
      <c r="L177" s="231">
        <f t="shared" si="20"/>
        <v>0</v>
      </c>
      <c r="M177" s="163">
        <f t="shared" si="18"/>
        <v>0</v>
      </c>
      <c r="N177" s="251">
        <f>D151</f>
        <v>1980</v>
      </c>
      <c r="O177" s="224" t="s">
        <v>100</v>
      </c>
      <c r="P177" s="6">
        <f t="shared" si="19"/>
        <v>0</v>
      </c>
      <c r="Q177" s="173" t="s">
        <v>467</v>
      </c>
    </row>
    <row r="178" spans="1:17" x14ac:dyDescent="0.25">
      <c r="A178" s="164"/>
      <c r="B178" s="165"/>
      <c r="C178" s="165"/>
      <c r="D178" s="165"/>
      <c r="E178" s="165"/>
      <c r="F178" s="166"/>
      <c r="G178" s="166"/>
      <c r="H178" s="246"/>
      <c r="I178" s="64"/>
      <c r="J178" s="38">
        <v>7</v>
      </c>
      <c r="K178" s="168"/>
      <c r="L178" s="231">
        <f t="shared" si="20"/>
        <v>0</v>
      </c>
      <c r="M178" s="163">
        <f t="shared" si="18"/>
        <v>0</v>
      </c>
      <c r="N178" s="251">
        <f>D151</f>
        <v>1980</v>
      </c>
      <c r="O178" s="224" t="s">
        <v>96</v>
      </c>
      <c r="P178" s="6">
        <f t="shared" si="19"/>
        <v>0</v>
      </c>
      <c r="Q178" s="173"/>
    </row>
    <row r="179" spans="1:17" ht="15.75" thickBot="1" x14ac:dyDescent="0.3">
      <c r="A179" s="164"/>
      <c r="B179" s="165"/>
      <c r="C179" s="165"/>
      <c r="D179" s="165"/>
      <c r="E179" s="165"/>
      <c r="F179" s="166"/>
      <c r="G179" s="166"/>
      <c r="H179" s="246"/>
      <c r="I179" s="207"/>
      <c r="J179" s="226"/>
      <c r="K179" s="227"/>
      <c r="L179" s="225">
        <f t="shared" si="20"/>
        <v>0</v>
      </c>
      <c r="M179" s="302">
        <f t="shared" si="18"/>
        <v>0</v>
      </c>
      <c r="N179" s="252">
        <f>D151</f>
        <v>1980</v>
      </c>
      <c r="O179" s="228" t="s">
        <v>120</v>
      </c>
      <c r="P179" s="6">
        <f t="shared" si="19"/>
        <v>0</v>
      </c>
      <c r="Q179" s="173"/>
    </row>
    <row r="180" spans="1:17" ht="15.75" thickBot="1" x14ac:dyDescent="0.3">
      <c r="A180" s="164"/>
      <c r="B180" s="165"/>
      <c r="C180" s="165"/>
      <c r="D180" s="165"/>
      <c r="E180" s="165"/>
      <c r="F180" s="166"/>
      <c r="G180" s="166"/>
      <c r="H180" s="247"/>
      <c r="I180" s="232"/>
      <c r="J180" s="232"/>
      <c r="K180" s="233"/>
      <c r="L180" s="156"/>
      <c r="M180" s="234"/>
      <c r="N180" s="253"/>
      <c r="O180" s="235" t="s">
        <v>102</v>
      </c>
      <c r="P180" s="6">
        <f t="shared" si="19"/>
        <v>0</v>
      </c>
      <c r="Q180" s="173"/>
    </row>
    <row r="181" spans="1:17" x14ac:dyDescent="0.25">
      <c r="A181" s="164"/>
      <c r="B181" s="165"/>
      <c r="C181" s="165"/>
      <c r="D181" s="165"/>
      <c r="E181" s="165"/>
      <c r="F181" s="166"/>
      <c r="G181" s="166"/>
      <c r="H181" s="247"/>
      <c r="I181" s="62">
        <v>105</v>
      </c>
      <c r="J181" s="336"/>
      <c r="K181" s="337"/>
      <c r="L181" s="411">
        <v>0</v>
      </c>
      <c r="M181" s="303">
        <f t="shared" si="18"/>
        <v>0</v>
      </c>
      <c r="N181" s="338" t="str">
        <f>D150</f>
        <v>Build QTY</v>
      </c>
      <c r="O181" s="221" t="s">
        <v>475</v>
      </c>
      <c r="P181" s="6">
        <f t="shared" si="19"/>
        <v>0</v>
      </c>
      <c r="Q181" s="278"/>
    </row>
    <row r="182" spans="1:17" x14ac:dyDescent="0.25">
      <c r="A182" s="164"/>
      <c r="B182" s="165"/>
      <c r="C182" s="165"/>
      <c r="D182" s="165" t="s">
        <v>105</v>
      </c>
      <c r="E182" s="165"/>
      <c r="F182" s="166"/>
      <c r="G182" s="166"/>
      <c r="H182" s="247"/>
      <c r="I182" s="223">
        <v>6</v>
      </c>
      <c r="J182" s="38"/>
      <c r="K182" s="339"/>
      <c r="L182" s="410">
        <v>0</v>
      </c>
      <c r="M182" s="305">
        <f t="shared" si="18"/>
        <v>0</v>
      </c>
      <c r="N182" s="333" t="str">
        <f>D150</f>
        <v>Build QTY</v>
      </c>
      <c r="O182" s="176" t="s">
        <v>131</v>
      </c>
      <c r="P182" s="6">
        <f t="shared" si="19"/>
        <v>0</v>
      </c>
      <c r="Q182" s="278"/>
    </row>
    <row r="183" spans="1:17" x14ac:dyDescent="0.25">
      <c r="A183" s="164"/>
      <c r="B183" s="165"/>
      <c r="C183" s="165"/>
      <c r="D183" s="165"/>
      <c r="E183" s="165"/>
      <c r="F183" s="166"/>
      <c r="G183" s="166"/>
      <c r="H183" s="247"/>
      <c r="I183" s="473">
        <v>3</v>
      </c>
      <c r="J183" s="334"/>
      <c r="K183" s="335"/>
      <c r="L183" s="410">
        <v>0</v>
      </c>
      <c r="M183" s="305">
        <f t="shared" si="18"/>
        <v>0</v>
      </c>
      <c r="N183" s="251">
        <f>D151</f>
        <v>1980</v>
      </c>
      <c r="O183" s="176" t="s">
        <v>471</v>
      </c>
      <c r="P183" s="6">
        <f t="shared" si="19"/>
        <v>0</v>
      </c>
      <c r="Q183" s="12"/>
    </row>
    <row r="184" spans="1:17" x14ac:dyDescent="0.25">
      <c r="A184" s="164"/>
      <c r="B184" s="165"/>
      <c r="C184" s="165"/>
      <c r="D184" s="165"/>
      <c r="E184" s="165"/>
      <c r="F184" s="166"/>
      <c r="G184" s="166"/>
      <c r="H184" s="247"/>
      <c r="I184" s="223">
        <v>3</v>
      </c>
      <c r="J184" s="38"/>
      <c r="K184" s="259"/>
      <c r="L184" s="410">
        <v>0</v>
      </c>
      <c r="M184" s="305">
        <f t="shared" si="18"/>
        <v>0</v>
      </c>
      <c r="N184" s="251" t="str">
        <f>D150</f>
        <v>Build QTY</v>
      </c>
      <c r="O184" s="176" t="s">
        <v>211</v>
      </c>
      <c r="P184" s="6">
        <f t="shared" si="19"/>
        <v>0</v>
      </c>
      <c r="Q184" s="178"/>
    </row>
    <row r="185" spans="1:17" x14ac:dyDescent="0.25">
      <c r="A185" s="164"/>
      <c r="B185" s="165"/>
      <c r="C185" s="165"/>
      <c r="D185" s="165"/>
      <c r="E185" s="165"/>
      <c r="F185" s="166"/>
      <c r="G185" s="166"/>
      <c r="H185" s="247"/>
      <c r="I185" s="223">
        <v>3</v>
      </c>
      <c r="J185" s="38"/>
      <c r="K185" s="259"/>
      <c r="L185" s="410">
        <v>0</v>
      </c>
      <c r="M185" s="305">
        <f t="shared" si="18"/>
        <v>0</v>
      </c>
      <c r="N185" s="251">
        <f>D151</f>
        <v>1980</v>
      </c>
      <c r="O185" s="176" t="s">
        <v>129</v>
      </c>
      <c r="P185" s="6">
        <f t="shared" si="19"/>
        <v>0</v>
      </c>
      <c r="Q185" s="13"/>
    </row>
    <row r="186" spans="1:17" x14ac:dyDescent="0.25">
      <c r="A186" s="164"/>
      <c r="B186" s="165"/>
      <c r="C186" s="165"/>
      <c r="D186" s="165"/>
      <c r="E186" s="165"/>
      <c r="F186" s="166"/>
      <c r="G186" s="166"/>
      <c r="H186" s="247"/>
      <c r="I186" s="223">
        <v>5</v>
      </c>
      <c r="J186" s="38"/>
      <c r="K186" s="259"/>
      <c r="L186" s="410">
        <f t="shared" ref="L186:L193" si="21">SUM(I186,K186)</f>
        <v>5</v>
      </c>
      <c r="M186" s="305">
        <f t="shared" si="18"/>
        <v>2.5252525252525255E-3</v>
      </c>
      <c r="N186" s="251">
        <f>D151</f>
        <v>1980</v>
      </c>
      <c r="O186" s="176" t="s">
        <v>162</v>
      </c>
      <c r="P186" s="6">
        <f t="shared" si="19"/>
        <v>5</v>
      </c>
      <c r="Q186" s="278"/>
    </row>
    <row r="187" spans="1:17" x14ac:dyDescent="0.25">
      <c r="A187" s="164"/>
      <c r="B187" s="165"/>
      <c r="C187" s="165"/>
      <c r="D187" s="165"/>
      <c r="E187" s="165"/>
      <c r="F187" s="166"/>
      <c r="G187" s="166"/>
      <c r="H187" s="167"/>
      <c r="I187" s="223">
        <v>1</v>
      </c>
      <c r="J187" s="38"/>
      <c r="K187" s="259"/>
      <c r="L187" s="410">
        <f t="shared" si="21"/>
        <v>1</v>
      </c>
      <c r="M187" s="305">
        <f t="shared" si="18"/>
        <v>5.0505050505050505E-4</v>
      </c>
      <c r="N187" s="251">
        <f>D151</f>
        <v>1980</v>
      </c>
      <c r="O187" s="176" t="s">
        <v>258</v>
      </c>
      <c r="P187" s="6">
        <f t="shared" si="19"/>
        <v>1</v>
      </c>
      <c r="Q187" s="12" t="s">
        <v>319</v>
      </c>
    </row>
    <row r="188" spans="1:17" x14ac:dyDescent="0.25">
      <c r="A188" s="164"/>
      <c r="B188" s="165"/>
      <c r="C188" s="165"/>
      <c r="D188" s="165"/>
      <c r="E188" s="165"/>
      <c r="F188" s="166"/>
      <c r="G188" s="166"/>
      <c r="H188" s="167"/>
      <c r="I188" s="474">
        <v>26</v>
      </c>
      <c r="J188" s="174"/>
      <c r="K188" s="260"/>
      <c r="L188" s="410">
        <f t="shared" si="21"/>
        <v>26</v>
      </c>
      <c r="M188" s="305">
        <f t="shared" si="18"/>
        <v>1.3131313131313131E-2</v>
      </c>
      <c r="N188" s="251">
        <f>D151</f>
        <v>1980</v>
      </c>
      <c r="O188" s="169" t="s">
        <v>117</v>
      </c>
      <c r="P188" s="6">
        <f t="shared" si="19"/>
        <v>26</v>
      </c>
      <c r="Q188" s="13" t="s">
        <v>477</v>
      </c>
    </row>
    <row r="189" spans="1:17" x14ac:dyDescent="0.25">
      <c r="A189" s="164"/>
      <c r="B189" s="165"/>
      <c r="C189" s="165"/>
      <c r="D189" s="165"/>
      <c r="E189" s="165"/>
      <c r="F189" s="166"/>
      <c r="G189" s="166"/>
      <c r="H189" s="167"/>
      <c r="I189" s="474">
        <v>6</v>
      </c>
      <c r="J189" s="174"/>
      <c r="K189" s="260"/>
      <c r="L189" s="410">
        <f t="shared" si="21"/>
        <v>6</v>
      </c>
      <c r="M189" s="305">
        <f t="shared" si="18"/>
        <v>3.0303030303030303E-3</v>
      </c>
      <c r="N189" s="251">
        <f>D151</f>
        <v>1980</v>
      </c>
      <c r="O189" s="176" t="s">
        <v>130</v>
      </c>
      <c r="P189" s="6">
        <f t="shared" si="19"/>
        <v>6</v>
      </c>
      <c r="Q189" s="13" t="s">
        <v>478</v>
      </c>
    </row>
    <row r="190" spans="1:17" x14ac:dyDescent="0.25">
      <c r="A190" s="164"/>
      <c r="B190" s="165"/>
      <c r="C190" s="165"/>
      <c r="D190" s="165"/>
      <c r="E190" s="165"/>
      <c r="F190" s="166"/>
      <c r="G190" s="166"/>
      <c r="H190" s="167"/>
      <c r="I190" s="474">
        <v>2</v>
      </c>
      <c r="J190" s="174"/>
      <c r="K190" s="259"/>
      <c r="L190" s="410">
        <f t="shared" si="21"/>
        <v>2</v>
      </c>
      <c r="M190" s="305">
        <f t="shared" si="18"/>
        <v>1.0101010101010101E-3</v>
      </c>
      <c r="N190" s="251" t="str">
        <f>D150</f>
        <v>Build QTY</v>
      </c>
      <c r="O190" s="176" t="s">
        <v>88</v>
      </c>
      <c r="P190" s="6">
        <f t="shared" si="19"/>
        <v>2</v>
      </c>
      <c r="Q190" s="132"/>
    </row>
    <row r="191" spans="1:17" x14ac:dyDescent="0.25">
      <c r="A191" s="164"/>
      <c r="B191" s="165"/>
      <c r="C191" s="165"/>
      <c r="D191" s="165"/>
      <c r="E191" s="165"/>
      <c r="F191" s="166"/>
      <c r="G191" s="166"/>
      <c r="H191" s="167"/>
      <c r="I191" s="474">
        <v>10</v>
      </c>
      <c r="J191" s="174"/>
      <c r="K191" s="259"/>
      <c r="L191" s="410">
        <f t="shared" si="21"/>
        <v>10</v>
      </c>
      <c r="M191" s="305">
        <f t="shared" si="18"/>
        <v>5.0505050505050509E-3</v>
      </c>
      <c r="N191" s="251">
        <f>D151</f>
        <v>1980</v>
      </c>
      <c r="O191" s="176" t="s">
        <v>173</v>
      </c>
      <c r="P191" s="6">
        <f t="shared" si="19"/>
        <v>10</v>
      </c>
      <c r="Q191" s="132"/>
    </row>
    <row r="192" spans="1:17" x14ac:dyDescent="0.25">
      <c r="A192" s="164"/>
      <c r="B192" s="165"/>
      <c r="C192" s="165"/>
      <c r="D192" s="165"/>
      <c r="E192" s="165"/>
      <c r="F192" s="166"/>
      <c r="G192" s="166"/>
      <c r="H192" s="167"/>
      <c r="I192" s="474">
        <v>4</v>
      </c>
      <c r="J192" s="174"/>
      <c r="K192" s="259"/>
      <c r="L192" s="410">
        <f t="shared" si="21"/>
        <v>4</v>
      </c>
      <c r="M192" s="305">
        <f t="shared" si="18"/>
        <v>2.0202020202020202E-3</v>
      </c>
      <c r="N192" s="251">
        <f>D151</f>
        <v>1980</v>
      </c>
      <c r="O192" s="176" t="s">
        <v>473</v>
      </c>
      <c r="P192" s="6">
        <f t="shared" si="19"/>
        <v>4</v>
      </c>
      <c r="Q192" s="132" t="s">
        <v>469</v>
      </c>
    </row>
    <row r="193" spans="1:17" x14ac:dyDescent="0.25">
      <c r="A193" s="164"/>
      <c r="B193" s="165"/>
      <c r="C193" s="165"/>
      <c r="D193" s="165"/>
      <c r="E193" s="165"/>
      <c r="F193" s="166"/>
      <c r="G193" s="166"/>
      <c r="H193" s="167"/>
      <c r="I193" s="474">
        <v>3</v>
      </c>
      <c r="J193" s="174"/>
      <c r="K193" s="259"/>
      <c r="L193" s="410">
        <f t="shared" si="21"/>
        <v>3</v>
      </c>
      <c r="M193" s="305">
        <f t="shared" si="18"/>
        <v>1.5151515151515152E-3</v>
      </c>
      <c r="N193" s="251">
        <f>D151</f>
        <v>1980</v>
      </c>
      <c r="O193" s="176" t="s">
        <v>476</v>
      </c>
      <c r="P193" s="6">
        <f t="shared" si="19"/>
        <v>3</v>
      </c>
      <c r="Q193" s="132" t="s">
        <v>470</v>
      </c>
    </row>
    <row r="194" spans="1:17" x14ac:dyDescent="0.25">
      <c r="A194" s="164"/>
      <c r="B194" s="165"/>
      <c r="C194" s="165"/>
      <c r="D194" s="165"/>
      <c r="E194" s="165"/>
      <c r="F194" s="166"/>
      <c r="G194" s="166"/>
      <c r="H194" s="167"/>
      <c r="I194" s="223">
        <v>2</v>
      </c>
      <c r="J194" s="38"/>
      <c r="K194" s="259"/>
      <c r="L194" s="410">
        <f t="shared" ref="L194" si="22">SUM(I194,K194)</f>
        <v>2</v>
      </c>
      <c r="M194" s="305">
        <f t="shared" si="18"/>
        <v>1.0101010101010101E-3</v>
      </c>
      <c r="N194" s="251">
        <f>D151</f>
        <v>1980</v>
      </c>
      <c r="O194" s="176" t="s">
        <v>183</v>
      </c>
      <c r="P194" s="6">
        <f t="shared" si="19"/>
        <v>2</v>
      </c>
      <c r="Q194" s="132" t="s">
        <v>472</v>
      </c>
    </row>
    <row r="195" spans="1:17" x14ac:dyDescent="0.25">
      <c r="A195" s="164"/>
      <c r="B195" s="165"/>
      <c r="C195" s="165"/>
      <c r="D195" s="165"/>
      <c r="E195" s="165"/>
      <c r="F195" s="166"/>
      <c r="G195" s="166"/>
      <c r="H195" s="167"/>
      <c r="I195" s="223">
        <v>4</v>
      </c>
      <c r="J195" s="38"/>
      <c r="K195" s="259"/>
      <c r="L195" s="410">
        <v>0</v>
      </c>
      <c r="M195" s="305">
        <f t="shared" si="18"/>
        <v>0</v>
      </c>
      <c r="N195" s="251">
        <v>588</v>
      </c>
      <c r="O195" s="176" t="s">
        <v>399</v>
      </c>
      <c r="P195" s="6">
        <f t="shared" si="19"/>
        <v>0</v>
      </c>
      <c r="Q195" s="132" t="s">
        <v>474</v>
      </c>
    </row>
    <row r="196" spans="1:17" ht="15.75" thickBot="1" x14ac:dyDescent="0.3">
      <c r="A196" s="181"/>
      <c r="B196" s="182"/>
      <c r="C196" s="182"/>
      <c r="D196" s="182"/>
      <c r="E196" s="182"/>
      <c r="F196" s="183"/>
      <c r="G196" s="183"/>
      <c r="H196" s="184"/>
      <c r="I196" s="475">
        <v>1</v>
      </c>
      <c r="J196" s="236"/>
      <c r="K196" s="261"/>
      <c r="L196" s="492">
        <f t="shared" ref="L196" si="23">SUM(I196,K196)</f>
        <v>1</v>
      </c>
      <c r="M196" s="302">
        <f t="shared" si="18"/>
        <v>5.0505050505050505E-4</v>
      </c>
      <c r="N196" s="251">
        <f>D151</f>
        <v>1980</v>
      </c>
      <c r="O196" s="237" t="s">
        <v>396</v>
      </c>
      <c r="P196" s="6">
        <f t="shared" si="19"/>
        <v>1</v>
      </c>
      <c r="Q196" s="281"/>
    </row>
    <row r="197" spans="1:17" ht="15.75" thickBot="1" x14ac:dyDescent="0.3">
      <c r="H197" s="185" t="s">
        <v>5</v>
      </c>
      <c r="I197" s="457">
        <f>SUM(I152:I196)</f>
        <v>299</v>
      </c>
      <c r="J197" s="457">
        <f>SUM(J152:J196)</f>
        <v>85</v>
      </c>
      <c r="K197" s="457">
        <f>SUM(K152:K170,K183:K196,K173)</f>
        <v>17</v>
      </c>
      <c r="L197" s="457">
        <f>SUM(L152:L196)</f>
        <v>192</v>
      </c>
      <c r="M197" s="430">
        <f t="shared" si="18"/>
        <v>9.696969696969697E-2</v>
      </c>
    </row>
    <row r="199" spans="1:17" ht="15.75" thickBot="1" x14ac:dyDescent="0.3"/>
    <row r="200" spans="1:17" ht="30.75" thickBot="1" x14ac:dyDescent="0.3">
      <c r="A200" s="145" t="s">
        <v>172</v>
      </c>
      <c r="B200" s="240" t="s">
        <v>49</v>
      </c>
      <c r="C200" s="240" t="s">
        <v>119</v>
      </c>
      <c r="D200" s="146" t="s">
        <v>18</v>
      </c>
      <c r="E200" s="146" t="s">
        <v>17</v>
      </c>
      <c r="F200" s="147" t="s">
        <v>1</v>
      </c>
      <c r="G200" s="147" t="s">
        <v>89</v>
      </c>
      <c r="H200" s="148" t="s">
        <v>24</v>
      </c>
      <c r="I200" s="149" t="s">
        <v>90</v>
      </c>
      <c r="J200" s="149" t="s">
        <v>91</v>
      </c>
      <c r="K200" s="150" t="s">
        <v>92</v>
      </c>
      <c r="L200" s="150" t="s">
        <v>5</v>
      </c>
      <c r="M200" s="150" t="s">
        <v>2</v>
      </c>
      <c r="N200" s="151" t="s">
        <v>163</v>
      </c>
      <c r="O200" s="152" t="s">
        <v>21</v>
      </c>
      <c r="P200" s="6" t="s">
        <v>5</v>
      </c>
      <c r="Q200" s="36" t="s">
        <v>7</v>
      </c>
    </row>
    <row r="201" spans="1:17" ht="15.75" thickBot="1" x14ac:dyDescent="0.3">
      <c r="A201" s="243">
        <v>1500039</v>
      </c>
      <c r="B201" s="243" t="s">
        <v>257</v>
      </c>
      <c r="C201" s="243">
        <v>1920</v>
      </c>
      <c r="D201" s="412">
        <v>1971</v>
      </c>
      <c r="E201" s="413">
        <v>1766</v>
      </c>
      <c r="F201" s="414">
        <f>E201/D201</f>
        <v>0.89599188229325211</v>
      </c>
      <c r="G201" s="415">
        <f>J247/D201</f>
        <v>2.6382546930492135E-2</v>
      </c>
      <c r="H201" s="244">
        <v>45191</v>
      </c>
      <c r="I201" s="153"/>
      <c r="J201" s="154"/>
      <c r="K201" s="155"/>
      <c r="L201" s="156"/>
      <c r="M201" s="315"/>
      <c r="N201" s="154"/>
      <c r="O201" s="157" t="s">
        <v>78</v>
      </c>
      <c r="Q201" s="82" t="s">
        <v>165</v>
      </c>
    </row>
    <row r="202" spans="1:17" x14ac:dyDescent="0.25">
      <c r="A202" s="158"/>
      <c r="B202" s="159"/>
      <c r="C202" s="159"/>
      <c r="D202" s="159"/>
      <c r="E202" s="159"/>
      <c r="F202" s="160"/>
      <c r="G202" s="160"/>
      <c r="H202" s="245"/>
      <c r="I202" s="222">
        <v>7</v>
      </c>
      <c r="J202" s="219"/>
      <c r="K202" s="220">
        <v>1</v>
      </c>
      <c r="L202" s="445">
        <f t="shared" ref="L202:L220" si="24">SUM(I202,K202)</f>
        <v>8</v>
      </c>
      <c r="M202" s="303">
        <f>L202/$D$201</f>
        <v>4.0588533739218668E-3</v>
      </c>
      <c r="N202" s="251">
        <f>D201</f>
        <v>1971</v>
      </c>
      <c r="O202" s="221" t="s">
        <v>14</v>
      </c>
      <c r="P202" s="6">
        <f>L202</f>
        <v>8</v>
      </c>
      <c r="Q202" s="82" t="s">
        <v>434</v>
      </c>
    </row>
    <row r="203" spans="1:17" x14ac:dyDescent="0.25">
      <c r="A203" s="164"/>
      <c r="B203" s="165"/>
      <c r="C203" s="165"/>
      <c r="D203" s="165"/>
      <c r="E203" s="165"/>
      <c r="F203" s="166"/>
      <c r="G203" s="166"/>
      <c r="H203" s="246"/>
      <c r="I203" s="222">
        <v>2</v>
      </c>
      <c r="J203" s="38"/>
      <c r="K203" s="65"/>
      <c r="L203" s="177">
        <f t="shared" si="24"/>
        <v>2</v>
      </c>
      <c r="M203" s="305">
        <f t="shared" ref="M203:M247" si="25">L203/$D$201</f>
        <v>1.0147133434804667E-3</v>
      </c>
      <c r="N203" s="251">
        <f>D201</f>
        <v>1971</v>
      </c>
      <c r="O203" s="169" t="s">
        <v>93</v>
      </c>
      <c r="P203" s="6">
        <f t="shared" ref="P203:P246" si="26">L203</f>
        <v>2</v>
      </c>
      <c r="Q203" s="132"/>
    </row>
    <row r="204" spans="1:17" x14ac:dyDescent="0.25">
      <c r="A204" s="164"/>
      <c r="B204" s="165"/>
      <c r="C204" s="165"/>
      <c r="D204" s="165"/>
      <c r="E204" s="165"/>
      <c r="F204" s="166"/>
      <c r="G204" s="166"/>
      <c r="H204" s="246"/>
      <c r="I204" s="222"/>
      <c r="J204" s="170"/>
      <c r="K204" s="168"/>
      <c r="L204" s="177">
        <f t="shared" si="24"/>
        <v>0</v>
      </c>
      <c r="M204" s="305">
        <f t="shared" si="25"/>
        <v>0</v>
      </c>
      <c r="N204" s="251">
        <f>D201</f>
        <v>1971</v>
      </c>
      <c r="O204" s="171" t="s">
        <v>8</v>
      </c>
      <c r="P204" s="6">
        <f t="shared" si="26"/>
        <v>0</v>
      </c>
      <c r="Q204" s="132"/>
    </row>
    <row r="205" spans="1:17" x14ac:dyDescent="0.25">
      <c r="A205" s="164"/>
      <c r="B205" s="165"/>
      <c r="C205" s="165"/>
      <c r="D205" s="165"/>
      <c r="E205" s="165"/>
      <c r="F205" s="166"/>
      <c r="G205" s="166"/>
      <c r="H205" s="246"/>
      <c r="I205" s="222"/>
      <c r="J205" s="38"/>
      <c r="K205" s="168"/>
      <c r="L205" s="177">
        <f t="shared" si="24"/>
        <v>0</v>
      </c>
      <c r="M205" s="305">
        <f t="shared" si="25"/>
        <v>0</v>
      </c>
      <c r="N205" s="251">
        <f>D201</f>
        <v>1971</v>
      </c>
      <c r="O205" s="171" t="s">
        <v>9</v>
      </c>
      <c r="P205" s="6">
        <f t="shared" si="26"/>
        <v>0</v>
      </c>
      <c r="Q205" s="132"/>
    </row>
    <row r="206" spans="1:17" x14ac:dyDescent="0.25">
      <c r="A206" s="164"/>
      <c r="B206" s="165"/>
      <c r="C206" s="165"/>
      <c r="D206" s="165"/>
      <c r="E206" s="165"/>
      <c r="F206" s="166"/>
      <c r="G206" s="166"/>
      <c r="H206" s="246"/>
      <c r="I206" s="222">
        <f>16+14+23+11+1+21+4+17</f>
        <v>107</v>
      </c>
      <c r="J206" s="170"/>
      <c r="K206" s="168">
        <v>16</v>
      </c>
      <c r="L206" s="177">
        <f t="shared" si="24"/>
        <v>123</v>
      </c>
      <c r="M206" s="305">
        <f t="shared" si="25"/>
        <v>6.2404870624048703E-2</v>
      </c>
      <c r="N206" s="251">
        <f>D201</f>
        <v>1971</v>
      </c>
      <c r="O206" s="169" t="s">
        <v>16</v>
      </c>
      <c r="P206" s="6">
        <f t="shared" si="26"/>
        <v>123</v>
      </c>
      <c r="Q206" s="132"/>
    </row>
    <row r="207" spans="1:17" x14ac:dyDescent="0.25">
      <c r="A207" s="164"/>
      <c r="B207" s="165"/>
      <c r="C207" s="165"/>
      <c r="D207" s="165"/>
      <c r="E207" s="165"/>
      <c r="F207" s="166"/>
      <c r="G207" s="166"/>
      <c r="H207" s="246"/>
      <c r="I207" s="222">
        <v>1</v>
      </c>
      <c r="J207" s="170"/>
      <c r="K207" s="168"/>
      <c r="L207" s="177">
        <f t="shared" si="24"/>
        <v>1</v>
      </c>
      <c r="M207" s="305">
        <f t="shared" si="25"/>
        <v>5.0735667174023336E-4</v>
      </c>
      <c r="N207" s="251">
        <f>D201</f>
        <v>1971</v>
      </c>
      <c r="O207" s="169" t="s">
        <v>94</v>
      </c>
      <c r="P207" s="6">
        <f t="shared" si="26"/>
        <v>1</v>
      </c>
      <c r="Q207" s="132"/>
    </row>
    <row r="208" spans="1:17" x14ac:dyDescent="0.25">
      <c r="A208" s="164"/>
      <c r="B208" s="165"/>
      <c r="C208" s="165"/>
      <c r="D208" s="165"/>
      <c r="E208" s="165"/>
      <c r="F208" s="166"/>
      <c r="G208" s="166"/>
      <c r="H208" s="246"/>
      <c r="I208" s="222"/>
      <c r="J208" s="38"/>
      <c r="K208" s="168"/>
      <c r="L208" s="177">
        <f t="shared" si="24"/>
        <v>0</v>
      </c>
      <c r="M208" s="305">
        <f t="shared" si="25"/>
        <v>0</v>
      </c>
      <c r="N208" s="251">
        <f>D201</f>
        <v>1971</v>
      </c>
      <c r="O208" s="169" t="s">
        <v>83</v>
      </c>
      <c r="P208" s="6">
        <f t="shared" si="26"/>
        <v>0</v>
      </c>
      <c r="Q208" s="173"/>
    </row>
    <row r="209" spans="1:17" x14ac:dyDescent="0.25">
      <c r="A209" s="164"/>
      <c r="B209" s="165"/>
      <c r="C209" s="165"/>
      <c r="D209" s="165"/>
      <c r="E209" s="165"/>
      <c r="F209" s="166"/>
      <c r="G209" s="166"/>
      <c r="H209" s="246"/>
      <c r="I209" s="222">
        <v>1</v>
      </c>
      <c r="J209" s="170"/>
      <c r="K209" s="168"/>
      <c r="L209" s="177">
        <f t="shared" si="24"/>
        <v>1</v>
      </c>
      <c r="M209" s="305">
        <f t="shared" si="25"/>
        <v>5.0735667174023336E-4</v>
      </c>
      <c r="N209" s="251">
        <f>D201</f>
        <v>1971</v>
      </c>
      <c r="O209" s="169" t="s">
        <v>35</v>
      </c>
      <c r="P209" s="6">
        <f t="shared" si="26"/>
        <v>1</v>
      </c>
      <c r="Q209" s="173"/>
    </row>
    <row r="210" spans="1:17" x14ac:dyDescent="0.25">
      <c r="A210" s="164"/>
      <c r="B210" s="165"/>
      <c r="C210" s="165"/>
      <c r="D210" s="165"/>
      <c r="E210" s="165"/>
      <c r="F210" s="166"/>
      <c r="G210" s="166"/>
      <c r="H210" s="246"/>
      <c r="I210" s="222">
        <v>7</v>
      </c>
      <c r="J210" s="170"/>
      <c r="K210" s="168">
        <v>2</v>
      </c>
      <c r="L210" s="177">
        <f t="shared" si="24"/>
        <v>9</v>
      </c>
      <c r="M210" s="305">
        <f t="shared" si="25"/>
        <v>4.5662100456621002E-3</v>
      </c>
      <c r="N210" s="251">
        <f>D201</f>
        <v>1971</v>
      </c>
      <c r="O210" s="169" t="s">
        <v>3</v>
      </c>
      <c r="P210" s="6">
        <f t="shared" si="26"/>
        <v>9</v>
      </c>
      <c r="Q210" s="173"/>
    </row>
    <row r="211" spans="1:17" x14ac:dyDescent="0.25">
      <c r="A211" s="164"/>
      <c r="B211" s="165"/>
      <c r="C211" s="165"/>
      <c r="D211" s="165"/>
      <c r="E211" s="165"/>
      <c r="F211" s="166"/>
      <c r="G211" s="166"/>
      <c r="H211" s="246"/>
      <c r="I211" s="222">
        <v>1</v>
      </c>
      <c r="J211" s="174"/>
      <c r="K211" s="175"/>
      <c r="L211" s="177">
        <f t="shared" si="24"/>
        <v>1</v>
      </c>
      <c r="M211" s="305">
        <f t="shared" si="25"/>
        <v>5.0735667174023336E-4</v>
      </c>
      <c r="N211" s="251">
        <f>D201</f>
        <v>1971</v>
      </c>
      <c r="O211" s="176" t="s">
        <v>28</v>
      </c>
      <c r="P211" s="6">
        <f t="shared" si="26"/>
        <v>1</v>
      </c>
      <c r="Q211" s="173"/>
    </row>
    <row r="212" spans="1:17" x14ac:dyDescent="0.25">
      <c r="A212" s="164"/>
      <c r="B212" s="165"/>
      <c r="C212" s="165"/>
      <c r="D212" s="165"/>
      <c r="E212" s="165"/>
      <c r="F212" s="166"/>
      <c r="G212" s="166"/>
      <c r="H212" s="246"/>
      <c r="I212" s="222"/>
      <c r="J212" s="38"/>
      <c r="K212" s="168"/>
      <c r="L212" s="177">
        <f t="shared" si="24"/>
        <v>0</v>
      </c>
      <c r="M212" s="305">
        <f t="shared" si="25"/>
        <v>0</v>
      </c>
      <c r="N212" s="251">
        <f>D201</f>
        <v>1971</v>
      </c>
      <c r="O212" s="169" t="s">
        <v>38</v>
      </c>
      <c r="P212" s="6">
        <f t="shared" si="26"/>
        <v>0</v>
      </c>
      <c r="Q212" s="173"/>
    </row>
    <row r="213" spans="1:17" x14ac:dyDescent="0.25">
      <c r="A213" s="164"/>
      <c r="B213" s="165"/>
      <c r="C213" s="165"/>
      <c r="D213" s="165"/>
      <c r="E213" s="165"/>
      <c r="F213" s="166"/>
      <c r="G213" s="166"/>
      <c r="H213" s="246"/>
      <c r="I213" s="222"/>
      <c r="J213" s="38"/>
      <c r="K213" s="168"/>
      <c r="L213" s="177">
        <f t="shared" si="24"/>
        <v>0</v>
      </c>
      <c r="M213" s="305">
        <f t="shared" si="25"/>
        <v>0</v>
      </c>
      <c r="N213" s="251">
        <f>D201</f>
        <v>1971</v>
      </c>
      <c r="O213" s="169" t="s">
        <v>196</v>
      </c>
      <c r="P213" s="6">
        <f t="shared" si="26"/>
        <v>0</v>
      </c>
      <c r="Q213" s="341"/>
    </row>
    <row r="214" spans="1:17" x14ac:dyDescent="0.25">
      <c r="A214" s="164"/>
      <c r="B214" s="165"/>
      <c r="C214" s="165"/>
      <c r="D214" s="165"/>
      <c r="E214" s="165"/>
      <c r="F214" s="166"/>
      <c r="G214" s="166"/>
      <c r="H214" s="246"/>
      <c r="I214" s="222"/>
      <c r="J214" s="38"/>
      <c r="K214" s="229"/>
      <c r="L214" s="177">
        <f t="shared" si="24"/>
        <v>0</v>
      </c>
      <c r="M214" s="305">
        <f t="shared" si="25"/>
        <v>0</v>
      </c>
      <c r="N214" s="251">
        <f>D201</f>
        <v>1971</v>
      </c>
      <c r="O214" s="176" t="s">
        <v>392</v>
      </c>
      <c r="P214" s="6">
        <f t="shared" si="26"/>
        <v>0</v>
      </c>
      <c r="Q214" s="172"/>
    </row>
    <row r="215" spans="1:17" x14ac:dyDescent="0.25">
      <c r="A215" s="164"/>
      <c r="B215" s="165"/>
      <c r="C215" s="165" t="s">
        <v>108</v>
      </c>
      <c r="D215" s="165"/>
      <c r="E215" s="165"/>
      <c r="F215" s="166"/>
      <c r="G215" s="166"/>
      <c r="H215" s="246"/>
      <c r="I215" s="222">
        <v>1</v>
      </c>
      <c r="J215" s="38"/>
      <c r="K215" s="168">
        <v>2</v>
      </c>
      <c r="L215" s="177">
        <f t="shared" si="24"/>
        <v>3</v>
      </c>
      <c r="M215" s="305">
        <f t="shared" si="25"/>
        <v>1.5220700152207001E-3</v>
      </c>
      <c r="N215" s="251">
        <f>D201</f>
        <v>1971</v>
      </c>
      <c r="O215" s="176" t="s">
        <v>162</v>
      </c>
      <c r="P215" s="6">
        <f t="shared" si="26"/>
        <v>3</v>
      </c>
      <c r="Q215" s="83"/>
    </row>
    <row r="216" spans="1:17" x14ac:dyDescent="0.25">
      <c r="A216" s="164"/>
      <c r="B216" s="165"/>
      <c r="C216" s="165"/>
      <c r="D216" s="165"/>
      <c r="E216" s="165"/>
      <c r="F216" s="166"/>
      <c r="G216" s="166"/>
      <c r="H216" s="246"/>
      <c r="I216" s="222">
        <v>1</v>
      </c>
      <c r="J216" s="38"/>
      <c r="K216" s="168"/>
      <c r="L216" s="177">
        <f t="shared" si="24"/>
        <v>1</v>
      </c>
      <c r="M216" s="305">
        <f t="shared" si="25"/>
        <v>5.0735667174023336E-4</v>
      </c>
      <c r="N216" s="251">
        <f>D201</f>
        <v>1971</v>
      </c>
      <c r="O216" s="169" t="s">
        <v>36</v>
      </c>
      <c r="P216" s="6">
        <f t="shared" si="26"/>
        <v>1</v>
      </c>
      <c r="Q216" s="173"/>
    </row>
    <row r="217" spans="1:17" x14ac:dyDescent="0.25">
      <c r="A217" s="164"/>
      <c r="B217" s="165"/>
      <c r="C217" s="165"/>
      <c r="D217" s="165"/>
      <c r="E217" s="165"/>
      <c r="F217" s="166"/>
      <c r="G217" s="166"/>
      <c r="H217" s="246"/>
      <c r="I217" s="222"/>
      <c r="J217" s="38"/>
      <c r="K217" s="168"/>
      <c r="L217" s="177">
        <f t="shared" si="24"/>
        <v>0</v>
      </c>
      <c r="M217" s="305">
        <f t="shared" si="25"/>
        <v>0</v>
      </c>
      <c r="N217" s="251">
        <f>D201</f>
        <v>1971</v>
      </c>
      <c r="O217" s="176" t="s">
        <v>117</v>
      </c>
      <c r="P217" s="6">
        <f t="shared" si="26"/>
        <v>0</v>
      </c>
      <c r="Q217" s="173"/>
    </row>
    <row r="218" spans="1:17" x14ac:dyDescent="0.25">
      <c r="A218" s="164"/>
      <c r="B218" s="165"/>
      <c r="C218" s="165"/>
      <c r="D218" s="165"/>
      <c r="E218" s="165"/>
      <c r="F218" s="166"/>
      <c r="G218" s="166"/>
      <c r="H218" s="246"/>
      <c r="I218" s="64">
        <v>3</v>
      </c>
      <c r="J218" s="38"/>
      <c r="K218" s="168"/>
      <c r="L218" s="177">
        <f t="shared" si="24"/>
        <v>3</v>
      </c>
      <c r="M218" s="305">
        <f t="shared" si="25"/>
        <v>1.5220700152207001E-3</v>
      </c>
      <c r="N218" s="251">
        <f>D201</f>
        <v>1971</v>
      </c>
      <c r="O218" s="169" t="s">
        <v>508</v>
      </c>
      <c r="P218" s="6">
        <f t="shared" si="26"/>
        <v>3</v>
      </c>
      <c r="Q218" s="173"/>
    </row>
    <row r="219" spans="1:17" x14ac:dyDescent="0.25">
      <c r="A219" s="164"/>
      <c r="B219" s="165"/>
      <c r="C219" s="165"/>
      <c r="D219" s="165"/>
      <c r="E219" s="165"/>
      <c r="F219" s="166"/>
      <c r="G219" s="166"/>
      <c r="H219" s="246"/>
      <c r="I219" s="64">
        <v>1</v>
      </c>
      <c r="J219" s="170"/>
      <c r="K219" s="168"/>
      <c r="L219" s="177">
        <f t="shared" si="24"/>
        <v>1</v>
      </c>
      <c r="M219" s="305">
        <f t="shared" si="25"/>
        <v>5.0735667174023336E-4</v>
      </c>
      <c r="N219" s="333" t="str">
        <f>D200</f>
        <v>Build QTY</v>
      </c>
      <c r="O219" s="176" t="s">
        <v>507</v>
      </c>
      <c r="P219" s="6">
        <f t="shared" si="26"/>
        <v>1</v>
      </c>
      <c r="Q219" s="83"/>
    </row>
    <row r="220" spans="1:17" ht="15.75" thickBot="1" x14ac:dyDescent="0.3">
      <c r="A220" s="164"/>
      <c r="B220" s="165"/>
      <c r="C220" s="165"/>
      <c r="D220" s="165"/>
      <c r="E220" s="165"/>
      <c r="F220" s="166"/>
      <c r="G220" s="166"/>
      <c r="H220" s="246"/>
      <c r="I220" s="207">
        <v>1</v>
      </c>
      <c r="J220" s="332"/>
      <c r="K220" s="227"/>
      <c r="L220" s="230">
        <f t="shared" si="24"/>
        <v>1</v>
      </c>
      <c r="M220" s="302">
        <f t="shared" si="25"/>
        <v>5.0735667174023336E-4</v>
      </c>
      <c r="N220" s="251">
        <f>D201</f>
        <v>1971</v>
      </c>
      <c r="O220" s="176" t="s">
        <v>83</v>
      </c>
      <c r="P220" s="6">
        <f t="shared" si="26"/>
        <v>1</v>
      </c>
      <c r="Q220" s="173"/>
    </row>
    <row r="221" spans="1:17" ht="15.75" thickBot="1" x14ac:dyDescent="0.3">
      <c r="A221" s="164"/>
      <c r="B221" s="165"/>
      <c r="C221" s="165"/>
      <c r="D221" s="165"/>
      <c r="E221" s="165"/>
      <c r="F221" s="166"/>
      <c r="G221" s="166"/>
      <c r="H221" s="247"/>
      <c r="I221" s="239"/>
      <c r="J221" s="239"/>
      <c r="K221" s="155"/>
      <c r="L221" s="156"/>
      <c r="M221" s="304"/>
      <c r="N221" s="256"/>
      <c r="O221" s="157" t="s">
        <v>97</v>
      </c>
      <c r="P221" s="6">
        <f t="shared" si="26"/>
        <v>0</v>
      </c>
      <c r="Q221" s="172"/>
    </row>
    <row r="222" spans="1:17" x14ac:dyDescent="0.25">
      <c r="A222" s="164"/>
      <c r="B222" s="165"/>
      <c r="C222" s="165"/>
      <c r="D222" s="165"/>
      <c r="E222" s="165"/>
      <c r="F222" s="166"/>
      <c r="G222" s="166"/>
      <c r="H222" s="246"/>
      <c r="I222" s="266"/>
      <c r="J222" s="265">
        <v>10</v>
      </c>
      <c r="K222" s="161"/>
      <c r="L222" s="162">
        <f>SUM(I222,K222)</f>
        <v>0</v>
      </c>
      <c r="M222" s="163">
        <f t="shared" si="25"/>
        <v>0</v>
      </c>
      <c r="N222" s="251">
        <f>D201</f>
        <v>1971</v>
      </c>
      <c r="O222" s="238" t="s">
        <v>98</v>
      </c>
      <c r="P222" s="6">
        <f t="shared" si="26"/>
        <v>0</v>
      </c>
      <c r="Q222" s="178"/>
    </row>
    <row r="223" spans="1:17" x14ac:dyDescent="0.25">
      <c r="A223" s="164"/>
      <c r="B223" s="165"/>
      <c r="C223" s="165"/>
      <c r="D223" s="165"/>
      <c r="E223" s="165"/>
      <c r="F223" s="166"/>
      <c r="G223" s="166"/>
      <c r="H223" s="246"/>
      <c r="I223" s="64"/>
      <c r="J223" s="38">
        <v>7</v>
      </c>
      <c r="K223" s="168"/>
      <c r="L223" s="231">
        <f>SUM(I223,K223)</f>
        <v>0</v>
      </c>
      <c r="M223" s="163">
        <f t="shared" si="25"/>
        <v>0</v>
      </c>
      <c r="N223" s="251">
        <f>D201</f>
        <v>1971</v>
      </c>
      <c r="O223" s="224" t="s">
        <v>10</v>
      </c>
      <c r="P223" s="6">
        <f t="shared" si="26"/>
        <v>0</v>
      </c>
      <c r="Q223" s="178"/>
    </row>
    <row r="224" spans="1:17" x14ac:dyDescent="0.25">
      <c r="A224" s="164"/>
      <c r="B224" s="165"/>
      <c r="C224" s="165"/>
      <c r="D224" s="165"/>
      <c r="E224" s="165"/>
      <c r="F224" s="166"/>
      <c r="G224" s="166"/>
      <c r="H224" s="246"/>
      <c r="I224" s="223"/>
      <c r="J224" s="170"/>
      <c r="K224" s="168"/>
      <c r="L224" s="231">
        <f t="shared" ref="L224:L229" si="27">SUM(I224,K224)</f>
        <v>0</v>
      </c>
      <c r="M224" s="163">
        <f t="shared" si="25"/>
        <v>0</v>
      </c>
      <c r="N224" s="251">
        <f>D201</f>
        <v>1971</v>
      </c>
      <c r="O224" s="176" t="s">
        <v>320</v>
      </c>
      <c r="P224" s="6">
        <f t="shared" si="26"/>
        <v>0</v>
      </c>
      <c r="Q224" s="178"/>
    </row>
    <row r="225" spans="1:17" x14ac:dyDescent="0.25">
      <c r="A225" s="164"/>
      <c r="B225" s="165"/>
      <c r="C225" s="165"/>
      <c r="D225" s="165"/>
      <c r="E225" s="165"/>
      <c r="F225" s="166"/>
      <c r="G225" s="166"/>
      <c r="H225" s="246"/>
      <c r="I225" s="64"/>
      <c r="J225" s="38">
        <v>12</v>
      </c>
      <c r="K225" s="168"/>
      <c r="L225" s="231">
        <f t="shared" si="27"/>
        <v>0</v>
      </c>
      <c r="M225" s="163">
        <f t="shared" si="25"/>
        <v>0</v>
      </c>
      <c r="N225" s="251">
        <f>D201</f>
        <v>1971</v>
      </c>
      <c r="O225" s="224" t="s">
        <v>99</v>
      </c>
      <c r="P225" s="6">
        <f t="shared" si="26"/>
        <v>0</v>
      </c>
      <c r="Q225" s="173" t="s">
        <v>511</v>
      </c>
    </row>
    <row r="226" spans="1:17" x14ac:dyDescent="0.25">
      <c r="A226" s="164"/>
      <c r="B226" s="165"/>
      <c r="C226" s="165"/>
      <c r="D226" s="165"/>
      <c r="E226" s="165"/>
      <c r="F226" s="166"/>
      <c r="G226" s="166"/>
      <c r="H226" s="246"/>
      <c r="I226" s="64"/>
      <c r="J226" s="38">
        <v>4</v>
      </c>
      <c r="K226" s="168"/>
      <c r="L226" s="231">
        <f t="shared" si="27"/>
        <v>0</v>
      </c>
      <c r="M226" s="163">
        <f t="shared" si="25"/>
        <v>0</v>
      </c>
      <c r="N226" s="251">
        <f>D201</f>
        <v>1971</v>
      </c>
      <c r="O226" s="176" t="s">
        <v>101</v>
      </c>
      <c r="P226" s="6">
        <f t="shared" si="26"/>
        <v>0</v>
      </c>
      <c r="Q226" s="179"/>
    </row>
    <row r="227" spans="1:17" x14ac:dyDescent="0.25">
      <c r="A227" s="164"/>
      <c r="B227" s="165"/>
      <c r="C227" s="165"/>
      <c r="D227" s="165"/>
      <c r="E227" s="165"/>
      <c r="F227" s="166"/>
      <c r="G227" s="166"/>
      <c r="H227" s="246"/>
      <c r="I227" s="223"/>
      <c r="J227" s="170">
        <v>17</v>
      </c>
      <c r="K227" s="168"/>
      <c r="L227" s="231">
        <f t="shared" si="27"/>
        <v>0</v>
      </c>
      <c r="M227" s="163">
        <f t="shared" si="25"/>
        <v>0</v>
      </c>
      <c r="N227" s="251">
        <f>D201</f>
        <v>1971</v>
      </c>
      <c r="O227" s="224" t="s">
        <v>100</v>
      </c>
      <c r="P227" s="6">
        <f t="shared" si="26"/>
        <v>0</v>
      </c>
      <c r="Q227" s="173" t="s">
        <v>509</v>
      </c>
    </row>
    <row r="228" spans="1:17" x14ac:dyDescent="0.25">
      <c r="A228" s="164"/>
      <c r="B228" s="165"/>
      <c r="C228" s="165"/>
      <c r="D228" s="165"/>
      <c r="E228" s="165"/>
      <c r="F228" s="166"/>
      <c r="G228" s="166"/>
      <c r="H228" s="246"/>
      <c r="I228" s="64"/>
      <c r="J228" s="38">
        <v>1</v>
      </c>
      <c r="K228" s="168"/>
      <c r="L228" s="231">
        <f t="shared" si="27"/>
        <v>0</v>
      </c>
      <c r="M228" s="163">
        <f t="shared" si="25"/>
        <v>0</v>
      </c>
      <c r="N228" s="251">
        <f>D201</f>
        <v>1971</v>
      </c>
      <c r="O228" s="224" t="s">
        <v>96</v>
      </c>
      <c r="P228" s="6">
        <f t="shared" si="26"/>
        <v>0</v>
      </c>
      <c r="Q228" s="173"/>
    </row>
    <row r="229" spans="1:17" ht="15.75" thickBot="1" x14ac:dyDescent="0.3">
      <c r="A229" s="164"/>
      <c r="B229" s="165"/>
      <c r="C229" s="165"/>
      <c r="D229" s="165"/>
      <c r="E229" s="165"/>
      <c r="F229" s="166"/>
      <c r="G229" s="166"/>
      <c r="H229" s="246"/>
      <c r="I229" s="207"/>
      <c r="J229" s="226">
        <v>1</v>
      </c>
      <c r="K229" s="227"/>
      <c r="L229" s="225">
        <f t="shared" si="27"/>
        <v>0</v>
      </c>
      <c r="M229" s="302">
        <f t="shared" si="25"/>
        <v>0</v>
      </c>
      <c r="N229" s="252">
        <f>D201</f>
        <v>1971</v>
      </c>
      <c r="O229" s="228" t="s">
        <v>83</v>
      </c>
      <c r="P229" s="6">
        <f t="shared" si="26"/>
        <v>0</v>
      </c>
      <c r="Q229" s="173"/>
    </row>
    <row r="230" spans="1:17" ht="15.75" thickBot="1" x14ac:dyDescent="0.3">
      <c r="A230" s="164"/>
      <c r="B230" s="165"/>
      <c r="C230" s="165"/>
      <c r="D230" s="165"/>
      <c r="E230" s="165"/>
      <c r="F230" s="166"/>
      <c r="G230" s="166"/>
      <c r="H230" s="247"/>
      <c r="I230" s="232"/>
      <c r="J230" s="232"/>
      <c r="K230" s="233"/>
      <c r="L230" s="156"/>
      <c r="M230" s="234"/>
      <c r="N230" s="253"/>
      <c r="O230" s="235" t="s">
        <v>102</v>
      </c>
      <c r="P230" s="6">
        <f t="shared" si="26"/>
        <v>0</v>
      </c>
      <c r="Q230" s="173"/>
    </row>
    <row r="231" spans="1:17" x14ac:dyDescent="0.25">
      <c r="A231" s="164"/>
      <c r="B231" s="165"/>
      <c r="C231" s="165"/>
      <c r="D231" s="165"/>
      <c r="E231" s="165"/>
      <c r="F231" s="166"/>
      <c r="G231" s="166"/>
      <c r="H231" s="247"/>
      <c r="I231" s="62"/>
      <c r="J231" s="336"/>
      <c r="K231" s="337"/>
      <c r="L231" s="411">
        <f>SUM(I231,K231)</f>
        <v>0</v>
      </c>
      <c r="M231" s="303">
        <f t="shared" si="25"/>
        <v>0</v>
      </c>
      <c r="N231" s="338" t="str">
        <f>D200</f>
        <v>Build QTY</v>
      </c>
      <c r="O231" s="221" t="s">
        <v>475</v>
      </c>
      <c r="P231" s="6">
        <f t="shared" si="26"/>
        <v>0</v>
      </c>
      <c r="Q231" s="278"/>
    </row>
    <row r="232" spans="1:17" x14ac:dyDescent="0.25">
      <c r="A232" s="164"/>
      <c r="B232" s="165"/>
      <c r="C232" s="165"/>
      <c r="D232" s="165" t="s">
        <v>105</v>
      </c>
      <c r="E232" s="165"/>
      <c r="F232" s="166"/>
      <c r="G232" s="166"/>
      <c r="H232" s="247"/>
      <c r="I232" s="223">
        <v>7</v>
      </c>
      <c r="J232" s="38"/>
      <c r="K232" s="339"/>
      <c r="L232" s="410">
        <f t="shared" ref="L232:L246" si="28">SUM(I232,K232)</f>
        <v>7</v>
      </c>
      <c r="M232" s="305">
        <f t="shared" si="25"/>
        <v>3.5514967021816335E-3</v>
      </c>
      <c r="N232" s="333" t="str">
        <f>D200</f>
        <v>Build QTY</v>
      </c>
      <c r="O232" s="176" t="s">
        <v>397</v>
      </c>
      <c r="P232" s="6">
        <f t="shared" si="26"/>
        <v>7</v>
      </c>
      <c r="Q232" s="278"/>
    </row>
    <row r="233" spans="1:17" x14ac:dyDescent="0.25">
      <c r="A233" s="164"/>
      <c r="B233" s="165"/>
      <c r="C233" s="165"/>
      <c r="D233" s="165"/>
      <c r="E233" s="165"/>
      <c r="F233" s="166"/>
      <c r="G233" s="166"/>
      <c r="H233" s="247"/>
      <c r="I233" s="473"/>
      <c r="J233" s="334"/>
      <c r="K233" s="335"/>
      <c r="L233" s="410">
        <f t="shared" si="28"/>
        <v>0</v>
      </c>
      <c r="M233" s="305">
        <f t="shared" si="25"/>
        <v>0</v>
      </c>
      <c r="N233" s="251">
        <f>D201</f>
        <v>1971</v>
      </c>
      <c r="O233" s="176" t="s">
        <v>471</v>
      </c>
      <c r="P233" s="6">
        <f t="shared" si="26"/>
        <v>0</v>
      </c>
      <c r="Q233" s="12"/>
    </row>
    <row r="234" spans="1:17" x14ac:dyDescent="0.25">
      <c r="A234" s="164"/>
      <c r="B234" s="165"/>
      <c r="C234" s="165"/>
      <c r="D234" s="165"/>
      <c r="E234" s="165"/>
      <c r="F234" s="166"/>
      <c r="G234" s="166"/>
      <c r="H234" s="247"/>
      <c r="I234" s="223">
        <v>2</v>
      </c>
      <c r="J234" s="38"/>
      <c r="K234" s="259"/>
      <c r="L234" s="410">
        <f t="shared" si="28"/>
        <v>2</v>
      </c>
      <c r="M234" s="305">
        <f t="shared" si="25"/>
        <v>1.0147133434804667E-3</v>
      </c>
      <c r="N234" s="251" t="str">
        <f>D200</f>
        <v>Build QTY</v>
      </c>
      <c r="O234" s="176" t="s">
        <v>211</v>
      </c>
      <c r="P234" s="6">
        <f t="shared" si="26"/>
        <v>2</v>
      </c>
      <c r="Q234" s="178"/>
    </row>
    <row r="235" spans="1:17" x14ac:dyDescent="0.25">
      <c r="A235" s="164"/>
      <c r="B235" s="165"/>
      <c r="C235" s="165"/>
      <c r="D235" s="165"/>
      <c r="E235" s="165"/>
      <c r="F235" s="166"/>
      <c r="G235" s="166"/>
      <c r="H235" s="247"/>
      <c r="I235" s="223">
        <v>1</v>
      </c>
      <c r="J235" s="38"/>
      <c r="K235" s="259"/>
      <c r="L235" s="410">
        <f t="shared" si="28"/>
        <v>1</v>
      </c>
      <c r="M235" s="305">
        <f t="shared" si="25"/>
        <v>5.0735667174023336E-4</v>
      </c>
      <c r="N235" s="251">
        <f>D201</f>
        <v>1971</v>
      </c>
      <c r="O235" s="176" t="s">
        <v>129</v>
      </c>
      <c r="P235" s="6">
        <f t="shared" si="26"/>
        <v>1</v>
      </c>
      <c r="Q235" s="13"/>
    </row>
    <row r="236" spans="1:17" x14ac:dyDescent="0.25">
      <c r="A236" s="164"/>
      <c r="B236" s="165"/>
      <c r="C236" s="165"/>
      <c r="D236" s="165"/>
      <c r="E236" s="165"/>
      <c r="F236" s="166"/>
      <c r="G236" s="166"/>
      <c r="H236" s="247"/>
      <c r="I236" s="223">
        <v>6</v>
      </c>
      <c r="J236" s="38"/>
      <c r="K236" s="259"/>
      <c r="L236" s="410">
        <f t="shared" si="28"/>
        <v>6</v>
      </c>
      <c r="M236" s="305">
        <f t="shared" si="25"/>
        <v>3.0441400304414001E-3</v>
      </c>
      <c r="N236" s="251">
        <f>D201</f>
        <v>1971</v>
      </c>
      <c r="O236" s="176" t="s">
        <v>162</v>
      </c>
      <c r="P236" s="6">
        <f t="shared" si="26"/>
        <v>6</v>
      </c>
      <c r="Q236" s="278"/>
    </row>
    <row r="237" spans="1:17" x14ac:dyDescent="0.25">
      <c r="A237" s="164"/>
      <c r="B237" s="165"/>
      <c r="C237" s="165"/>
      <c r="D237" s="165"/>
      <c r="E237" s="165"/>
      <c r="F237" s="166"/>
      <c r="G237" s="166"/>
      <c r="H237" s="167"/>
      <c r="I237" s="223"/>
      <c r="J237" s="38"/>
      <c r="K237" s="259"/>
      <c r="L237" s="410">
        <f t="shared" si="28"/>
        <v>0</v>
      </c>
      <c r="M237" s="305">
        <f t="shared" si="25"/>
        <v>0</v>
      </c>
      <c r="N237" s="251">
        <f>D201</f>
        <v>1971</v>
      </c>
      <c r="O237" s="176" t="s">
        <v>258</v>
      </c>
      <c r="P237" s="6">
        <f t="shared" si="26"/>
        <v>0</v>
      </c>
      <c r="Q237" s="12" t="s">
        <v>319</v>
      </c>
    </row>
    <row r="238" spans="1:17" x14ac:dyDescent="0.25">
      <c r="A238" s="164"/>
      <c r="B238" s="165"/>
      <c r="C238" s="165"/>
      <c r="D238" s="165"/>
      <c r="E238" s="165"/>
      <c r="F238" s="166"/>
      <c r="G238" s="166"/>
      <c r="H238" s="167"/>
      <c r="I238" s="474">
        <v>26</v>
      </c>
      <c r="J238" s="174"/>
      <c r="K238" s="260"/>
      <c r="L238" s="410">
        <f t="shared" si="28"/>
        <v>26</v>
      </c>
      <c r="M238" s="305">
        <f t="shared" si="25"/>
        <v>1.3191273465246067E-2</v>
      </c>
      <c r="N238" s="251">
        <f>D201</f>
        <v>1971</v>
      </c>
      <c r="O238" s="169" t="s">
        <v>117</v>
      </c>
      <c r="P238" s="6">
        <f t="shared" si="26"/>
        <v>26</v>
      </c>
      <c r="Q238" s="13" t="s">
        <v>513</v>
      </c>
    </row>
    <row r="239" spans="1:17" x14ac:dyDescent="0.25">
      <c r="A239" s="164"/>
      <c r="B239" s="165"/>
      <c r="C239" s="165"/>
      <c r="D239" s="165"/>
      <c r="E239" s="165"/>
      <c r="F239" s="166"/>
      <c r="G239" s="166"/>
      <c r="H239" s="167"/>
      <c r="I239" s="474">
        <v>2</v>
      </c>
      <c r="J239" s="174"/>
      <c r="K239" s="260"/>
      <c r="L239" s="410">
        <f t="shared" si="28"/>
        <v>2</v>
      </c>
      <c r="M239" s="305">
        <f t="shared" si="25"/>
        <v>1.0147133434804667E-3</v>
      </c>
      <c r="N239" s="251">
        <f>D201</f>
        <v>1971</v>
      </c>
      <c r="O239" s="176" t="s">
        <v>130</v>
      </c>
      <c r="P239" s="6">
        <f t="shared" si="26"/>
        <v>2</v>
      </c>
      <c r="Q239" s="13" t="s">
        <v>510</v>
      </c>
    </row>
    <row r="240" spans="1:17" x14ac:dyDescent="0.25">
      <c r="A240" s="164"/>
      <c r="B240" s="165"/>
      <c r="C240" s="165"/>
      <c r="D240" s="165"/>
      <c r="E240" s="165"/>
      <c r="F240" s="166"/>
      <c r="G240" s="166"/>
      <c r="H240" s="167"/>
      <c r="I240" s="474">
        <v>2</v>
      </c>
      <c r="J240" s="174"/>
      <c r="K240" s="259"/>
      <c r="L240" s="410">
        <f t="shared" si="28"/>
        <v>2</v>
      </c>
      <c r="M240" s="305">
        <f t="shared" si="25"/>
        <v>1.0147133434804667E-3</v>
      </c>
      <c r="N240" s="251" t="str">
        <f>D200</f>
        <v>Build QTY</v>
      </c>
      <c r="O240" s="176" t="s">
        <v>88</v>
      </c>
      <c r="P240" s="6">
        <f t="shared" si="26"/>
        <v>2</v>
      </c>
      <c r="Q240" s="132"/>
    </row>
    <row r="241" spans="1:17" x14ac:dyDescent="0.25">
      <c r="A241" s="164"/>
      <c r="B241" s="165"/>
      <c r="C241" s="165"/>
      <c r="D241" s="165"/>
      <c r="E241" s="165"/>
      <c r="F241" s="166"/>
      <c r="G241" s="166"/>
      <c r="H241" s="167"/>
      <c r="I241" s="474">
        <v>12</v>
      </c>
      <c r="J241" s="174"/>
      <c r="K241" s="259"/>
      <c r="L241" s="410">
        <f t="shared" si="28"/>
        <v>12</v>
      </c>
      <c r="M241" s="305">
        <f t="shared" si="25"/>
        <v>6.0882800608828003E-3</v>
      </c>
      <c r="N241" s="251">
        <f>D201</f>
        <v>1971</v>
      </c>
      <c r="O241" s="176" t="s">
        <v>173</v>
      </c>
      <c r="P241" s="6">
        <f t="shared" si="26"/>
        <v>12</v>
      </c>
      <c r="Q241" s="132"/>
    </row>
    <row r="242" spans="1:17" x14ac:dyDescent="0.25">
      <c r="A242" s="164"/>
      <c r="B242" s="165"/>
      <c r="C242" s="165"/>
      <c r="D242" s="165"/>
      <c r="E242" s="165"/>
      <c r="F242" s="166"/>
      <c r="G242" s="166"/>
      <c r="H242" s="167"/>
      <c r="I242" s="474"/>
      <c r="J242" s="174"/>
      <c r="K242" s="259"/>
      <c r="L242" s="410">
        <f t="shared" si="28"/>
        <v>0</v>
      </c>
      <c r="M242" s="305">
        <f t="shared" si="25"/>
        <v>0</v>
      </c>
      <c r="N242" s="251">
        <f>D201</f>
        <v>1971</v>
      </c>
      <c r="O242" s="176" t="s">
        <v>473</v>
      </c>
      <c r="P242" s="6">
        <f t="shared" si="26"/>
        <v>0</v>
      </c>
      <c r="Q242" s="132"/>
    </row>
    <row r="243" spans="1:17" x14ac:dyDescent="0.25">
      <c r="A243" s="164"/>
      <c r="B243" s="165"/>
      <c r="C243" s="165"/>
      <c r="D243" s="165"/>
      <c r="E243" s="165"/>
      <c r="F243" s="166"/>
      <c r="G243" s="166"/>
      <c r="H243" s="167"/>
      <c r="I243" s="474"/>
      <c r="J243" s="174"/>
      <c r="K243" s="259"/>
      <c r="L243" s="410">
        <f t="shared" si="28"/>
        <v>0</v>
      </c>
      <c r="M243" s="305">
        <f t="shared" si="25"/>
        <v>0</v>
      </c>
      <c r="N243" s="251">
        <f>D201</f>
        <v>1971</v>
      </c>
      <c r="O243" s="176" t="s">
        <v>476</v>
      </c>
      <c r="P243" s="6">
        <f t="shared" si="26"/>
        <v>0</v>
      </c>
      <c r="Q243" s="132"/>
    </row>
    <row r="244" spans="1:17" x14ac:dyDescent="0.25">
      <c r="A244" s="164"/>
      <c r="B244" s="165"/>
      <c r="C244" s="165"/>
      <c r="D244" s="165"/>
      <c r="E244" s="165"/>
      <c r="F244" s="166"/>
      <c r="G244" s="166"/>
      <c r="H244" s="167"/>
      <c r="I244" s="223">
        <v>2</v>
      </c>
      <c r="J244" s="38"/>
      <c r="K244" s="259"/>
      <c r="L244" s="410">
        <f t="shared" si="28"/>
        <v>2</v>
      </c>
      <c r="M244" s="305">
        <f t="shared" si="25"/>
        <v>1.0147133434804667E-3</v>
      </c>
      <c r="N244" s="251">
        <f>D201</f>
        <v>1971</v>
      </c>
      <c r="O244" s="176" t="s">
        <v>183</v>
      </c>
      <c r="P244" s="6">
        <f t="shared" si="26"/>
        <v>2</v>
      </c>
      <c r="Q244" s="132"/>
    </row>
    <row r="245" spans="1:17" x14ac:dyDescent="0.25">
      <c r="A245" s="164"/>
      <c r="B245" s="165"/>
      <c r="C245" s="165"/>
      <c r="D245" s="165"/>
      <c r="E245" s="165"/>
      <c r="F245" s="166"/>
      <c r="G245" s="166"/>
      <c r="H245" s="167"/>
      <c r="I245" s="223">
        <v>2</v>
      </c>
      <c r="J245" s="38"/>
      <c r="K245" s="259"/>
      <c r="L245" s="410">
        <f t="shared" si="28"/>
        <v>2</v>
      </c>
      <c r="M245" s="305">
        <f t="shared" si="25"/>
        <v>1.0147133434804667E-3</v>
      </c>
      <c r="N245" s="251">
        <v>588</v>
      </c>
      <c r="O245" s="176" t="s">
        <v>512</v>
      </c>
      <c r="P245" s="6">
        <f t="shared" si="26"/>
        <v>2</v>
      </c>
      <c r="Q245" s="132"/>
    </row>
    <row r="246" spans="1:17" ht="15.75" thickBot="1" x14ac:dyDescent="0.3">
      <c r="A246" s="181"/>
      <c r="B246" s="182"/>
      <c r="C246" s="182"/>
      <c r="D246" s="182"/>
      <c r="E246" s="182"/>
      <c r="F246" s="183"/>
      <c r="G246" s="183"/>
      <c r="H246" s="184"/>
      <c r="I246" s="475">
        <v>1</v>
      </c>
      <c r="J246" s="236"/>
      <c r="K246" s="261"/>
      <c r="L246" s="492">
        <f t="shared" si="28"/>
        <v>1</v>
      </c>
      <c r="M246" s="302">
        <f t="shared" si="25"/>
        <v>5.0735667174023336E-4</v>
      </c>
      <c r="N246" s="251">
        <f>D201</f>
        <v>1971</v>
      </c>
      <c r="O246" s="237" t="s">
        <v>396</v>
      </c>
      <c r="P246" s="6">
        <f t="shared" si="26"/>
        <v>1</v>
      </c>
      <c r="Q246" s="281"/>
    </row>
    <row r="247" spans="1:17" ht="15.75" thickBot="1" x14ac:dyDescent="0.3">
      <c r="H247" s="185" t="s">
        <v>5</v>
      </c>
      <c r="I247" s="457">
        <f>SUM(I202:I246)</f>
        <v>196</v>
      </c>
      <c r="J247" s="457">
        <f>SUM(J202:J246)</f>
        <v>52</v>
      </c>
      <c r="K247" s="457">
        <f>SUM(K202:K220,K233:K246,K223)</f>
        <v>21</v>
      </c>
      <c r="L247" s="457">
        <f>SUM(L202:L246)</f>
        <v>217</v>
      </c>
      <c r="M247" s="430">
        <f t="shared" si="25"/>
        <v>0.11009639776763064</v>
      </c>
    </row>
  </sheetData>
  <conditionalFormatting sqref="M2">
    <cfRule type="colorScale" priority="34">
      <colorScale>
        <cfvo type="min"/>
        <cfvo type="max"/>
        <color rgb="FFFCFCFF"/>
        <color rgb="FFF8696B"/>
      </colorScale>
    </cfRule>
  </conditionalFormatting>
  <conditionalFormatting sqref="M2">
    <cfRule type="colorScale" priority="33">
      <colorScale>
        <cfvo type="min"/>
        <cfvo type="max"/>
        <color rgb="FFFCFCFF"/>
        <color rgb="FFF8696B"/>
      </colorScale>
    </cfRule>
  </conditionalFormatting>
  <conditionalFormatting sqref="M2">
    <cfRule type="colorScale" priority="32">
      <colorScale>
        <cfvo type="min"/>
        <cfvo type="max"/>
        <color rgb="FFFCFCFF"/>
        <color rgb="FFF8696B"/>
      </colorScale>
    </cfRule>
  </conditionalFormatting>
  <conditionalFormatting sqref="M23:M30">
    <cfRule type="colorScale" priority="31">
      <colorScale>
        <cfvo type="min"/>
        <cfvo type="max"/>
        <color rgb="FFFCFCFF"/>
        <color rgb="FFF8696B"/>
      </colorScale>
    </cfRule>
  </conditionalFormatting>
  <conditionalFormatting sqref="M32:M47">
    <cfRule type="colorScale" priority="30">
      <colorScale>
        <cfvo type="min"/>
        <cfvo type="max"/>
        <color rgb="FFFCFCFF"/>
        <color rgb="FFF8696B"/>
      </colorScale>
    </cfRule>
  </conditionalFormatting>
  <conditionalFormatting sqref="M3:M21">
    <cfRule type="colorScale" priority="35">
      <colorScale>
        <cfvo type="min"/>
        <cfvo type="max"/>
        <color rgb="FFFCFCFF"/>
        <color rgb="FFF8696B"/>
      </colorScale>
    </cfRule>
  </conditionalFormatting>
  <conditionalFormatting sqref="M48">
    <cfRule type="colorScale" priority="29">
      <colorScale>
        <cfvo type="min"/>
        <cfvo type="max"/>
        <color rgb="FFFCFCFF"/>
        <color rgb="FFF8696B"/>
      </colorScale>
    </cfRule>
  </conditionalFormatting>
  <conditionalFormatting sqref="M5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52">
    <cfRule type="colorScale" priority="26">
      <colorScale>
        <cfvo type="min"/>
        <cfvo type="max"/>
        <color rgb="FFFCFCFF"/>
        <color rgb="FFF8696B"/>
      </colorScale>
    </cfRule>
  </conditionalFormatting>
  <conditionalFormatting sqref="M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M73:M80">
    <cfRule type="colorScale" priority="24">
      <colorScale>
        <cfvo type="min"/>
        <cfvo type="max"/>
        <color rgb="FFFCFCFF"/>
        <color rgb="FFF8696B"/>
      </colorScale>
    </cfRule>
  </conditionalFormatting>
  <conditionalFormatting sqref="M82:M97">
    <cfRule type="colorScale" priority="23">
      <colorScale>
        <cfvo type="min"/>
        <cfvo type="max"/>
        <color rgb="FFFCFCFF"/>
        <color rgb="FFF8696B"/>
      </colorScale>
    </cfRule>
  </conditionalFormatting>
  <conditionalFormatting sqref="M53:M71">
    <cfRule type="colorScale" priority="28">
      <colorScale>
        <cfvo type="min"/>
        <cfvo type="max"/>
        <color rgb="FFFCFCFF"/>
        <color rgb="FFF8696B"/>
      </colorScale>
    </cfRule>
  </conditionalFormatting>
  <conditionalFormatting sqref="M98">
    <cfRule type="colorScale" priority="22">
      <colorScale>
        <cfvo type="min"/>
        <cfvo type="max"/>
        <color rgb="FFFCFCFF"/>
        <color rgb="FFF8696B"/>
      </colorScale>
    </cfRule>
  </conditionalFormatting>
  <conditionalFormatting sqref="M101">
    <cfRule type="colorScale" priority="20">
      <colorScale>
        <cfvo type="min"/>
        <cfvo type="max"/>
        <color rgb="FFFCFCFF"/>
        <color rgb="FFF8696B"/>
      </colorScale>
    </cfRule>
  </conditionalFormatting>
  <conditionalFormatting sqref="M101">
    <cfRule type="colorScale" priority="19">
      <colorScale>
        <cfvo type="min"/>
        <cfvo type="max"/>
        <color rgb="FFFCFCFF"/>
        <color rgb="FFF8696B"/>
      </colorScale>
    </cfRule>
  </conditionalFormatting>
  <conditionalFormatting sqref="M101">
    <cfRule type="colorScale" priority="18">
      <colorScale>
        <cfvo type="min"/>
        <cfvo type="max"/>
        <color rgb="FFFCFCFF"/>
        <color rgb="FFF8696B"/>
      </colorScale>
    </cfRule>
  </conditionalFormatting>
  <conditionalFormatting sqref="M122:M129">
    <cfRule type="colorScale" priority="17">
      <colorScale>
        <cfvo type="min"/>
        <cfvo type="max"/>
        <color rgb="FFFCFCFF"/>
        <color rgb="FFF8696B"/>
      </colorScale>
    </cfRule>
  </conditionalFormatting>
  <conditionalFormatting sqref="M131:M146">
    <cfRule type="colorScale" priority="16">
      <colorScale>
        <cfvo type="min"/>
        <cfvo type="max"/>
        <color rgb="FFFCFCFF"/>
        <color rgb="FFF8696B"/>
      </colorScale>
    </cfRule>
  </conditionalFormatting>
  <conditionalFormatting sqref="M102:M120">
    <cfRule type="colorScale" priority="21">
      <colorScale>
        <cfvo type="min"/>
        <cfvo type="max"/>
        <color rgb="FFFCFCFF"/>
        <color rgb="FFF8696B"/>
      </colorScale>
    </cfRule>
  </conditionalFormatting>
  <conditionalFormatting sqref="M147">
    <cfRule type="colorScale" priority="15">
      <colorScale>
        <cfvo type="min"/>
        <cfvo type="max"/>
        <color rgb="FFFCFCFF"/>
        <color rgb="FFF8696B"/>
      </colorScale>
    </cfRule>
  </conditionalFormatting>
  <conditionalFormatting sqref="M151">
    <cfRule type="colorScale" priority="13">
      <colorScale>
        <cfvo type="min"/>
        <cfvo type="max"/>
        <color rgb="FFFCFCFF"/>
        <color rgb="FFF8696B"/>
      </colorScale>
    </cfRule>
  </conditionalFormatting>
  <conditionalFormatting sqref="M151">
    <cfRule type="colorScale" priority="12">
      <colorScale>
        <cfvo type="min"/>
        <cfvo type="max"/>
        <color rgb="FFFCFCFF"/>
        <color rgb="FFF8696B"/>
      </colorScale>
    </cfRule>
  </conditionalFormatting>
  <conditionalFormatting sqref="M151">
    <cfRule type="colorScale" priority="11">
      <colorScale>
        <cfvo type="min"/>
        <cfvo type="max"/>
        <color rgb="FFFCFCFF"/>
        <color rgb="FFF8696B"/>
      </colorScale>
    </cfRule>
  </conditionalFormatting>
  <conditionalFormatting sqref="M172:M179">
    <cfRule type="colorScale" priority="10">
      <colorScale>
        <cfvo type="min"/>
        <cfvo type="max"/>
        <color rgb="FFFCFCFF"/>
        <color rgb="FFF8696B"/>
      </colorScale>
    </cfRule>
  </conditionalFormatting>
  <conditionalFormatting sqref="M181:M196">
    <cfRule type="colorScale" priority="9">
      <colorScale>
        <cfvo type="min"/>
        <cfvo type="max"/>
        <color rgb="FFFCFCFF"/>
        <color rgb="FFF8696B"/>
      </colorScale>
    </cfRule>
  </conditionalFormatting>
  <conditionalFormatting sqref="M152:M170">
    <cfRule type="colorScale" priority="14">
      <colorScale>
        <cfvo type="min"/>
        <cfvo type="max"/>
        <color rgb="FFFCFCFF"/>
        <color rgb="FFF8696B"/>
      </colorScale>
    </cfRule>
  </conditionalFormatting>
  <conditionalFormatting sqref="M197">
    <cfRule type="colorScale" priority="8">
      <colorScale>
        <cfvo type="min"/>
        <cfvo type="max"/>
        <color rgb="FFFCFCFF"/>
        <color rgb="FFF8696B"/>
      </colorScale>
    </cfRule>
  </conditionalFormatting>
  <conditionalFormatting sqref="M201">
    <cfRule type="colorScale" priority="6">
      <colorScale>
        <cfvo type="min"/>
        <cfvo type="max"/>
        <color rgb="FFFCFCFF"/>
        <color rgb="FFF8696B"/>
      </colorScale>
    </cfRule>
  </conditionalFormatting>
  <conditionalFormatting sqref="M201">
    <cfRule type="colorScale" priority="5">
      <colorScale>
        <cfvo type="min"/>
        <cfvo type="max"/>
        <color rgb="FFFCFCFF"/>
        <color rgb="FFF8696B"/>
      </colorScale>
    </cfRule>
  </conditionalFormatting>
  <conditionalFormatting sqref="M201">
    <cfRule type="colorScale" priority="4">
      <colorScale>
        <cfvo type="min"/>
        <cfvo type="max"/>
        <color rgb="FFFCFCFF"/>
        <color rgb="FFF8696B"/>
      </colorScale>
    </cfRule>
  </conditionalFormatting>
  <conditionalFormatting sqref="M222:M229">
    <cfRule type="colorScale" priority="3">
      <colorScale>
        <cfvo type="min"/>
        <cfvo type="max"/>
        <color rgb="FFFCFCFF"/>
        <color rgb="FFF8696B"/>
      </colorScale>
    </cfRule>
  </conditionalFormatting>
  <conditionalFormatting sqref="M231:M246">
    <cfRule type="colorScale" priority="2">
      <colorScale>
        <cfvo type="min"/>
        <cfvo type="max"/>
        <color rgb="FFFCFCFF"/>
        <color rgb="FFF8696B"/>
      </colorScale>
    </cfRule>
  </conditionalFormatting>
  <conditionalFormatting sqref="M202:M220">
    <cfRule type="colorScale" priority="7">
      <colorScale>
        <cfvo type="min"/>
        <cfvo type="max"/>
        <color rgb="FFFCFCFF"/>
        <color rgb="FFF8696B"/>
      </colorScale>
    </cfRule>
  </conditionalFormatting>
  <conditionalFormatting sqref="M247">
    <cfRule type="colorScale" priority="1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3" orientation="landscape" r:id="rId1"/>
  <ignoredErrors>
    <ignoredError sqref="K48 K98 K147 K197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R54"/>
  <sheetViews>
    <sheetView showGridLines="0" zoomScaleNormal="100" workbookViewId="0">
      <selection activeCell="E34" sqref="E34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8" width="10.7109375" style="25" customWidth="1"/>
    <col min="9" max="9" width="12.5703125" style="25" customWidth="1"/>
    <col min="10" max="14" width="10.7109375" style="25" customWidth="1"/>
    <col min="15" max="15" width="18" style="25" customWidth="1"/>
    <col min="16" max="17" width="10.7109375" style="25" customWidth="1"/>
    <col min="18" max="18" width="11" style="25" bestFit="1" customWidth="1"/>
    <col min="19" max="16384" width="9.140625" style="25"/>
  </cols>
  <sheetData>
    <row r="1" spans="1:18" ht="54" customHeight="1" x14ac:dyDescent="0.25">
      <c r="A1" s="506" t="s">
        <v>113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506"/>
      <c r="O1" s="506"/>
      <c r="P1" s="506"/>
      <c r="Q1" s="506"/>
      <c r="R1" s="506"/>
    </row>
    <row r="3" spans="1:18" ht="26.25" customHeight="1" x14ac:dyDescent="0.25">
      <c r="O3" s="507" t="s">
        <v>52</v>
      </c>
      <c r="P3" s="508"/>
      <c r="Q3" s="508"/>
      <c r="R3" s="508"/>
    </row>
    <row r="4" spans="1:18" x14ac:dyDescent="0.25">
      <c r="O4" s="519" t="s">
        <v>21</v>
      </c>
      <c r="P4" s="519"/>
      <c r="Q4" s="519"/>
      <c r="R4" s="328" t="s">
        <v>25</v>
      </c>
    </row>
    <row r="5" spans="1:18" x14ac:dyDescent="0.25">
      <c r="O5" s="19" t="s">
        <v>16</v>
      </c>
      <c r="P5" s="19"/>
      <c r="Q5" s="19"/>
      <c r="R5" s="327">
        <f ca="1">SUMIF('EB040-EB240'!$Y$424:$Z$600,O5,'EB040-EB240'!$Z$424:$Z$600)</f>
        <v>81</v>
      </c>
    </row>
    <row r="6" spans="1:18" x14ac:dyDescent="0.25">
      <c r="O6" s="19" t="s">
        <v>50</v>
      </c>
      <c r="P6" s="19"/>
      <c r="Q6" s="19"/>
      <c r="R6" s="327">
        <f ca="1">SUMIF('EB040-EB240'!$Y$424:$Z$600,O6,'EB040-EB240'!$Z$424:$Z$600)</f>
        <v>30</v>
      </c>
    </row>
    <row r="7" spans="1:18" x14ac:dyDescent="0.25">
      <c r="O7" s="19" t="s">
        <v>15</v>
      </c>
      <c r="P7" s="19"/>
      <c r="Q7" s="19"/>
      <c r="R7" s="327">
        <f ca="1">SUMIF('EB040-EB240'!$Y$424:$Z$600,O7,'EB040-EB240'!$Z$424:$Z$600)</f>
        <v>15</v>
      </c>
    </row>
    <row r="8" spans="1:18" x14ac:dyDescent="0.25">
      <c r="O8" s="19" t="s">
        <v>27</v>
      </c>
      <c r="P8" s="19"/>
      <c r="Q8" s="19"/>
      <c r="R8" s="327">
        <f ca="1">SUMIF('EB040-EB240'!$Y$424:$Z$600,O8,'EB040-EB240'!$Z$424:$Z$600)</f>
        <v>7</v>
      </c>
    </row>
    <row r="9" spans="1:18" x14ac:dyDescent="0.25">
      <c r="O9" s="19" t="s">
        <v>3</v>
      </c>
      <c r="P9" s="19"/>
      <c r="Q9" s="19"/>
      <c r="R9" s="327">
        <f ca="1">SUMIF('EB040-EB240'!$Y$424:$Z$600,O9,'EB040-EB240'!$Z$424:$Z$600)</f>
        <v>3</v>
      </c>
    </row>
    <row r="10" spans="1:18" x14ac:dyDescent="0.25">
      <c r="O10" s="19" t="s">
        <v>13</v>
      </c>
      <c r="P10" s="19"/>
      <c r="Q10" s="19"/>
      <c r="R10" s="327">
        <f ca="1">SUMIF('EB040-EB240'!$Y$424:$Z$600,O10,'EB040-EB240'!$Z$424:$Z$600)</f>
        <v>3</v>
      </c>
    </row>
    <row r="11" spans="1:18" x14ac:dyDescent="0.25">
      <c r="O11" s="19" t="s">
        <v>28</v>
      </c>
      <c r="P11" s="19"/>
      <c r="Q11" s="19"/>
      <c r="R11" s="327">
        <f ca="1">SUMIF('EB040-EB240'!$Y$424:$Z$600,O11,'EB040-EB240'!$Z$424:$Z$600)</f>
        <v>2</v>
      </c>
    </row>
    <row r="12" spans="1:18" x14ac:dyDescent="0.25">
      <c r="O12" s="19" t="s">
        <v>71</v>
      </c>
      <c r="P12" s="19"/>
      <c r="Q12" s="19"/>
      <c r="R12" s="327">
        <f ca="1">SUMIF('EB040-EB240'!$Y$424:$Z$600,O12,'EB040-EB240'!$Z$424:$Z$600)</f>
        <v>2</v>
      </c>
    </row>
    <row r="13" spans="1:18" x14ac:dyDescent="0.25">
      <c r="O13" s="19" t="s">
        <v>0</v>
      </c>
      <c r="P13" s="19"/>
      <c r="Q13" s="19"/>
      <c r="R13" s="327">
        <f ca="1">SUMIF('EB040-EB240'!$Y$424:$Z$600,O13,'EB040-EB240'!$Z$424:$Z$600)</f>
        <v>1</v>
      </c>
    </row>
    <row r="14" spans="1:18" x14ac:dyDescent="0.25">
      <c r="O14" s="19" t="s">
        <v>95</v>
      </c>
      <c r="P14" s="19"/>
      <c r="Q14" s="19"/>
      <c r="R14" s="327">
        <f ca="1">SUMIF('EB040-EB240'!$Y$424:$Z$600,O14,'EB040-EB240'!$Z$424:$Z$600)</f>
        <v>1</v>
      </c>
    </row>
    <row r="15" spans="1:18" x14ac:dyDescent="0.25">
      <c r="O15" s="19" t="s">
        <v>20</v>
      </c>
      <c r="P15" s="19"/>
      <c r="Q15" s="19"/>
      <c r="R15" s="327">
        <f ca="1">SUMIF('EB040-EB240'!$Y$424:$Z$600,O15,'EB040-EB240'!$Z$424:$Z$600)</f>
        <v>0</v>
      </c>
    </row>
    <row r="16" spans="1:18" x14ac:dyDescent="0.25">
      <c r="O16" s="19" t="s">
        <v>19</v>
      </c>
      <c r="P16" s="19"/>
      <c r="Q16" s="19"/>
      <c r="R16" s="327">
        <f ca="1">SUMIF('EB040-EB240'!$Y$424:$Z$600,O16,'EB040-EB240'!$Z$424:$Z$600)</f>
        <v>0</v>
      </c>
    </row>
    <row r="17" spans="1:18" x14ac:dyDescent="0.25">
      <c r="O17" s="19" t="s">
        <v>14</v>
      </c>
      <c r="P17" s="19"/>
      <c r="Q17" s="19"/>
      <c r="R17" s="327">
        <f ca="1">SUMIF('EB040-EB240'!$Y$424:$Z$600,O17,'EB040-EB240'!$Z$424:$Z$600)</f>
        <v>0</v>
      </c>
    </row>
    <row r="18" spans="1:18" x14ac:dyDescent="0.25">
      <c r="O18" s="19" t="s">
        <v>9</v>
      </c>
      <c r="P18" s="19"/>
      <c r="Q18" s="19"/>
      <c r="R18" s="327">
        <f ca="1">SUMIF('EB040-EB240'!$Y$424:$Z$600,O18,'EB040-EB240'!$Z$424:$Z$600)</f>
        <v>0</v>
      </c>
    </row>
    <row r="19" spans="1:18" x14ac:dyDescent="0.25">
      <c r="O19" s="19" t="s">
        <v>8</v>
      </c>
      <c r="P19" s="19"/>
      <c r="Q19" s="19"/>
      <c r="R19" s="327">
        <f ca="1">SUMIF('EB040-EB240'!$Y$424:$Z$600,O19,'EB040-EB240'!$Z$424:$Z$600)</f>
        <v>0</v>
      </c>
    </row>
    <row r="20" spans="1:18" x14ac:dyDescent="0.25">
      <c r="O20" s="19" t="s">
        <v>4</v>
      </c>
      <c r="P20" s="19"/>
      <c r="Q20" s="19"/>
      <c r="R20" s="327">
        <f ca="1">SUMIF('EB040-EB240'!$Y$424:$Z$600,O20,'EB040-EB240'!$Z$424:$Z$600)</f>
        <v>0</v>
      </c>
    </row>
    <row r="21" spans="1:18" ht="27.75" customHeight="1" x14ac:dyDescent="0.25">
      <c r="A21" s="513" t="s">
        <v>65</v>
      </c>
      <c r="B21" s="514"/>
      <c r="C21" s="514"/>
      <c r="D21" s="514"/>
      <c r="E21" s="515"/>
      <c r="O21" s="19" t="s">
        <v>68</v>
      </c>
      <c r="P21" s="19"/>
      <c r="Q21" s="19"/>
      <c r="R21" s="327">
        <f ca="1">SUMIF('EB040-EB240'!$Y$424:$Z$600,O21,'EB040-EB240'!$Z$424:$Z$600)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18" t="s">
        <v>24</v>
      </c>
      <c r="O22" s="19" t="s">
        <v>63</v>
      </c>
      <c r="P22" s="19"/>
      <c r="Q22" s="19"/>
      <c r="R22" s="327">
        <f ca="1">SUMIF('EB040-EB240'!$Y$424:$Z$600,O22,'EB040-EB240'!$Z$424:$Z$600)</f>
        <v>0</v>
      </c>
    </row>
    <row r="23" spans="1:18" x14ac:dyDescent="0.25">
      <c r="A23" s="460">
        <v>1500051</v>
      </c>
      <c r="B23" s="136">
        <f>VLOOKUP(Table143611[[#This Row],[Shop Order]],'EB040-EB240'!A:AE,4,FALSE)</f>
        <v>643</v>
      </c>
      <c r="C23" s="136">
        <f>VLOOKUP(Table143611[[#This Row],[Shop Order]],'EB040-EB240'!A:AE,5,FALSE)</f>
        <v>570</v>
      </c>
      <c r="D23" s="137">
        <f>VLOOKUP(Table143611[[#This Row],[Shop Order]],'EB040-EB240'!A:AE,6,FALSE)</f>
        <v>0.88646967340590976</v>
      </c>
      <c r="E23" s="138">
        <f>VLOOKUP(Table143611[[#This Row],[Shop Order]],'EB040-EB240'!A:AE,7,FALSE)</f>
        <v>45160</v>
      </c>
      <c r="O23" s="19" t="s">
        <v>40</v>
      </c>
      <c r="P23" s="19"/>
      <c r="Q23" s="19"/>
      <c r="R23" s="327">
        <f ca="1">SUMIF('EB040-EB240'!$Y$424:$Z$600,O23,'EB040-EB240'!$Z$424:$Z$600)</f>
        <v>0</v>
      </c>
    </row>
    <row r="24" spans="1:18" x14ac:dyDescent="0.25">
      <c r="A24" s="460">
        <v>1500052</v>
      </c>
      <c r="B24" s="136">
        <f>VLOOKUP(Table143611[[#This Row],[Shop Order]],'EB040-EB240'!A:AE,4,FALSE)</f>
        <v>618</v>
      </c>
      <c r="C24" s="136">
        <f>VLOOKUP(Table143611[[#This Row],[Shop Order]],'EB040-EB240'!A:AE,5,FALSE)</f>
        <v>556</v>
      </c>
      <c r="D24" s="137">
        <f>VLOOKUP(Table143611[[#This Row],[Shop Order]],'EB040-EB240'!A:AE,6,FALSE)</f>
        <v>0.89967637540453071</v>
      </c>
      <c r="E24" s="138">
        <f>VLOOKUP(Table143611[[#This Row],[Shop Order]],'EB040-EB240'!A:AE,7,FALSE)</f>
        <v>45168</v>
      </c>
      <c r="O24" s="19" t="s">
        <v>39</v>
      </c>
      <c r="P24" s="19"/>
      <c r="Q24" s="19"/>
      <c r="R24" s="327">
        <f ca="1">SUMIF('EB040-EB240'!$Y$424:$Z$600,O24,'EB040-EB240'!$Z$424:$Z$600)</f>
        <v>0</v>
      </c>
    </row>
    <row r="25" spans="1:18" x14ac:dyDescent="0.25">
      <c r="A25" s="460">
        <v>1500053</v>
      </c>
      <c r="B25" s="136">
        <f>VLOOKUP(Table143611[[#This Row],[Shop Order]],'EB040-EB240'!A:AE,4,FALSE)</f>
        <v>651</v>
      </c>
      <c r="C25" s="136">
        <f>VLOOKUP(Table143611[[#This Row],[Shop Order]],'EB040-EB240'!A:AE,5,FALSE)</f>
        <v>567</v>
      </c>
      <c r="D25" s="137">
        <f>VLOOKUP(Table143611[[#This Row],[Shop Order]],'EB040-EB240'!A:AE,6,FALSE)</f>
        <v>0.87096774193548387</v>
      </c>
      <c r="E25" s="138">
        <f>VLOOKUP(Table143611[[#This Row],[Shop Order]],'EB040-EB240'!A:AE,7,FALSE)</f>
        <v>45184</v>
      </c>
      <c r="F25" s="26"/>
      <c r="O25" s="24"/>
      <c r="P25" s="19"/>
      <c r="Q25" s="19"/>
      <c r="R25" s="20"/>
    </row>
    <row r="26" spans="1:18" ht="15" customHeight="1" x14ac:dyDescent="0.25">
      <c r="A26" s="460">
        <v>1500548</v>
      </c>
      <c r="B26" s="136">
        <f>VLOOKUP(Table143611[[#This Row],[Shop Order]],'EB040-EB240'!A:AE,4,FALSE)</f>
        <v>636</v>
      </c>
      <c r="C26" s="136">
        <f>VLOOKUP(Table143611[[#This Row],[Shop Order]],'EB040-EB240'!A:AE,5,FALSE)</f>
        <v>569</v>
      </c>
      <c r="D26" s="137">
        <f>VLOOKUP(Table143611[[#This Row],[Shop Order]],'EB040-EB240'!A:AE,6,FALSE)</f>
        <v>0.89465408805031443</v>
      </c>
      <c r="E26" s="308">
        <f>VLOOKUP(Table143611[[#This Row],[Shop Order]],'EB040-EB240'!A:AE,7,FALSE)</f>
        <v>45187</v>
      </c>
      <c r="O26" s="24"/>
      <c r="P26" s="19"/>
      <c r="Q26" s="19"/>
      <c r="R26" s="20"/>
    </row>
    <row r="27" spans="1:18" ht="15" customHeight="1" x14ac:dyDescent="0.25">
      <c r="A27" s="460">
        <v>1501802</v>
      </c>
      <c r="B27" s="136">
        <f>VLOOKUP(Table143611[[#This Row],[Shop Order]],'EB040-EB240'!A:AE,4,FALSE)</f>
        <v>641</v>
      </c>
      <c r="C27" s="136">
        <f>VLOOKUP(Table143611[[#This Row],[Shop Order]],'EB040-EB240'!A:AE,5,FALSE)</f>
        <v>572</v>
      </c>
      <c r="D27" s="137">
        <f>VLOOKUP(Table143611[[#This Row],[Shop Order]],'EB040-EB240'!A:AE,6,FALSE)</f>
        <v>0.89235569422776906</v>
      </c>
      <c r="E27" s="138">
        <f>VLOOKUP(Table143611[[#This Row],[Shop Order]],'EB040-EB240'!A:AE,7,FALSE)</f>
        <v>45190</v>
      </c>
      <c r="O27" s="24"/>
      <c r="P27" s="19"/>
      <c r="Q27" s="19"/>
      <c r="R27" s="20"/>
    </row>
    <row r="28" spans="1:18" ht="15" customHeight="1" thickBot="1" x14ac:dyDescent="0.3">
      <c r="A28" s="460">
        <v>1501109</v>
      </c>
      <c r="B28" s="136">
        <f>VLOOKUP(Table143611[[#This Row],[Shop Order]],'EB040-EB240'!A:AE,4,FALSE)</f>
        <v>609</v>
      </c>
      <c r="C28" s="136">
        <f>VLOOKUP(Table143611[[#This Row],[Shop Order]],'EB040-EB240'!A:AE,5,FALSE)</f>
        <v>559</v>
      </c>
      <c r="D28" s="137">
        <f>VLOOKUP(Table143611[[#This Row],[Shop Order]],'EB040-EB240'!A:AE,6,FALSE)</f>
        <v>0.91789819376026272</v>
      </c>
      <c r="E28" s="138">
        <f>VLOOKUP(Table143611[[#This Row],[Shop Order]],'EB040-EB240'!A:AE,7,FALSE)</f>
        <v>45195</v>
      </c>
      <c r="O28" s="24"/>
      <c r="P28" s="19"/>
      <c r="Q28" s="19"/>
      <c r="R28" s="20"/>
    </row>
    <row r="29" spans="1:18" ht="15.75" thickBot="1" x14ac:dyDescent="0.3">
      <c r="A29" s="516" t="s">
        <v>51</v>
      </c>
      <c r="B29" s="517"/>
      <c r="C29" s="518"/>
      <c r="D29" s="80">
        <f>AVERAGE(D23:D28)</f>
        <v>0.89367029446404522</v>
      </c>
      <c r="E29" s="29"/>
      <c r="O29" s="24"/>
      <c r="P29" s="19"/>
      <c r="Q29" s="19"/>
      <c r="R29" s="20"/>
    </row>
    <row r="54" spans="15:15" x14ac:dyDescent="0.25">
      <c r="O54" s="19"/>
    </row>
  </sheetData>
  <autoFilter ref="O4:R4">
    <filterColumn colId="0" showButton="0"/>
    <filterColumn colId="1" showButton="0"/>
    <sortState ref="O5:R24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70" orientation="landscape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535"/>
  <sheetViews>
    <sheetView topLeftCell="A421" zoomScale="70" zoomScaleNormal="70" workbookViewId="0">
      <selection activeCell="AA524" sqref="AA524"/>
    </sheetView>
  </sheetViews>
  <sheetFormatPr defaultColWidth="9.140625" defaultRowHeight="15" x14ac:dyDescent="0.25"/>
  <cols>
    <col min="1" max="1" width="13.140625" style="11" bestFit="1" customWidth="1"/>
    <col min="2" max="2" width="11.7109375" style="11" customWidth="1"/>
    <col min="3" max="3" width="6.5703125" style="11" bestFit="1" customWidth="1"/>
    <col min="4" max="4" width="8.28515625" style="11" bestFit="1" customWidth="1"/>
    <col min="5" max="5" width="8" style="11" customWidth="1"/>
    <col min="6" max="6" width="11.140625" style="11" bestFit="1" customWidth="1"/>
    <col min="7" max="7" width="12.7109375" style="17" bestFit="1" customWidth="1"/>
    <col min="8" max="8" width="14.42578125" style="3" customWidth="1"/>
    <col min="9" max="9" width="15.140625" style="3" customWidth="1"/>
    <col min="10" max="11" width="10.7109375" style="3" customWidth="1"/>
    <col min="12" max="12" width="10.7109375" style="5" customWidth="1"/>
    <col min="13" max="14" width="10.7109375" style="11" customWidth="1"/>
    <col min="15" max="15" width="10.7109375" style="2" customWidth="1"/>
    <col min="16" max="19" width="10.7109375" style="11" customWidth="1"/>
    <col min="20" max="20" width="14.28515625" style="11" bestFit="1" customWidth="1"/>
    <col min="21" max="21" width="14.7109375" style="11" customWidth="1"/>
    <col min="22" max="22" width="8.42578125" style="11" customWidth="1"/>
    <col min="23" max="23" width="12" style="11" bestFit="1" customWidth="1"/>
    <col min="24" max="24" width="9.28515625" style="11" hidden="1" customWidth="1"/>
    <col min="25" max="25" width="40.28515625" style="11" bestFit="1" customWidth="1"/>
    <col min="26" max="26" width="8.28515625" style="11" hidden="1" customWidth="1"/>
    <col min="27" max="27" width="47" style="11" bestFit="1" customWidth="1"/>
    <col min="28" max="16384" width="9.140625" style="11"/>
  </cols>
  <sheetData>
    <row r="1" spans="1:27" ht="60.75" thickBot="1" x14ac:dyDescent="0.3">
      <c r="A1" s="47" t="s">
        <v>23</v>
      </c>
      <c r="B1" s="47" t="s">
        <v>49</v>
      </c>
      <c r="C1" s="47" t="s">
        <v>54</v>
      </c>
      <c r="D1" s="47" t="s">
        <v>18</v>
      </c>
      <c r="E1" s="46" t="s">
        <v>17</v>
      </c>
      <c r="F1" s="48" t="s">
        <v>1</v>
      </c>
      <c r="G1" s="49" t="s">
        <v>24</v>
      </c>
      <c r="H1" s="81" t="s">
        <v>69</v>
      </c>
      <c r="I1" s="50" t="s">
        <v>70</v>
      </c>
      <c r="J1" s="50" t="s">
        <v>55</v>
      </c>
      <c r="K1" s="50" t="s">
        <v>60</v>
      </c>
      <c r="L1" s="50" t="s">
        <v>56</v>
      </c>
      <c r="M1" s="50" t="s">
        <v>61</v>
      </c>
      <c r="N1" s="50" t="s">
        <v>57</v>
      </c>
      <c r="O1" s="50" t="s">
        <v>62</v>
      </c>
      <c r="P1" s="50" t="s">
        <v>58</v>
      </c>
      <c r="Q1" s="50" t="s">
        <v>66</v>
      </c>
      <c r="R1" s="50" t="s">
        <v>59</v>
      </c>
      <c r="S1" s="50" t="s">
        <v>67</v>
      </c>
      <c r="T1" s="50" t="s">
        <v>127</v>
      </c>
      <c r="U1" s="50" t="s">
        <v>42</v>
      </c>
      <c r="V1" s="50" t="s">
        <v>5</v>
      </c>
      <c r="W1" s="46" t="s">
        <v>2</v>
      </c>
      <c r="X1" s="47" t="s">
        <v>118</v>
      </c>
      <c r="Y1" s="37" t="s">
        <v>21</v>
      </c>
      <c r="Z1" s="11" t="s">
        <v>5</v>
      </c>
      <c r="AA1" s="36" t="s">
        <v>7</v>
      </c>
    </row>
    <row r="2" spans="1:27" ht="15.75" thickBot="1" x14ac:dyDescent="0.3">
      <c r="A2" s="78">
        <v>1494749</v>
      </c>
      <c r="B2" s="78" t="s">
        <v>190</v>
      </c>
      <c r="C2" s="439">
        <v>576</v>
      </c>
      <c r="D2" s="439">
        <v>643</v>
      </c>
      <c r="E2" s="439">
        <v>567</v>
      </c>
      <c r="F2" s="440">
        <f>E2/D2</f>
        <v>0.88180404354587871</v>
      </c>
      <c r="G2" s="52">
        <v>45106</v>
      </c>
      <c r="H2" s="87"/>
      <c r="I2" s="88"/>
      <c r="J2" s="88"/>
      <c r="K2" s="88"/>
      <c r="L2" s="88"/>
      <c r="M2" s="88"/>
      <c r="N2" s="88"/>
      <c r="O2" s="88"/>
      <c r="P2" s="88"/>
      <c r="Q2" s="88"/>
      <c r="R2" s="88"/>
      <c r="S2" s="89"/>
      <c r="T2" s="405"/>
      <c r="U2" s="121"/>
      <c r="V2" s="121"/>
      <c r="W2" s="89"/>
      <c r="Y2" s="91" t="s">
        <v>78</v>
      </c>
      <c r="AA2" s="43" t="s">
        <v>73</v>
      </c>
    </row>
    <row r="3" spans="1:27" x14ac:dyDescent="0.25">
      <c r="A3" s="56"/>
      <c r="B3" s="347"/>
      <c r="C3" s="347"/>
      <c r="D3" s="347"/>
      <c r="E3" s="347"/>
      <c r="F3" s="347"/>
      <c r="G3" s="348"/>
      <c r="H3" s="343"/>
      <c r="I3" s="63">
        <v>76</v>
      </c>
      <c r="J3" s="63"/>
      <c r="K3" s="63">
        <v>9</v>
      </c>
      <c r="L3" s="63">
        <v>1</v>
      </c>
      <c r="M3" s="63"/>
      <c r="N3" s="63"/>
      <c r="O3" s="63"/>
      <c r="P3" s="63"/>
      <c r="Q3" s="63"/>
      <c r="R3" s="63"/>
      <c r="S3" s="63"/>
      <c r="T3" s="63"/>
      <c r="U3" s="63"/>
      <c r="V3" s="371">
        <f>SUM(H3,J3,L3,N3,P3,R3,U3,T3)</f>
        <v>1</v>
      </c>
      <c r="W3" s="303">
        <f>$V3/$D$2</f>
        <v>1.5552099533437014E-3</v>
      </c>
      <c r="X3" s="398">
        <f>E2</f>
        <v>567</v>
      </c>
      <c r="Y3" s="39" t="s">
        <v>19</v>
      </c>
      <c r="Z3" s="11">
        <f>V3</f>
        <v>1</v>
      </c>
      <c r="AA3" s="340"/>
    </row>
    <row r="4" spans="1:27" x14ac:dyDescent="0.25">
      <c r="A4" s="56"/>
      <c r="B4" s="347"/>
      <c r="C4" s="347"/>
      <c r="D4" s="347"/>
      <c r="E4" s="347"/>
      <c r="F4" s="347"/>
      <c r="G4" s="348"/>
      <c r="H4" s="349">
        <v>12</v>
      </c>
      <c r="I4" s="65"/>
      <c r="J4" s="65">
        <v>4</v>
      </c>
      <c r="K4" s="65"/>
      <c r="L4" s="65"/>
      <c r="M4" s="65"/>
      <c r="N4" s="70"/>
      <c r="O4" s="65"/>
      <c r="P4" s="65"/>
      <c r="Q4" s="65"/>
      <c r="R4" s="65"/>
      <c r="S4" s="65"/>
      <c r="T4" s="65"/>
      <c r="U4" s="65"/>
      <c r="V4" s="350">
        <f>SUM(H4,J4,L4,N4,P4,R4,U4,T4)</f>
        <v>16</v>
      </c>
      <c r="W4" s="305">
        <f t="shared" ref="W4:W37" si="0">$V4/$D$2</f>
        <v>2.4883359253499222E-2</v>
      </c>
      <c r="X4" s="398">
        <f>E2</f>
        <v>567</v>
      </c>
      <c r="Y4" s="254" t="s">
        <v>50</v>
      </c>
      <c r="Z4" s="11">
        <f t="shared" ref="Z4:Z36" si="1">V4</f>
        <v>16</v>
      </c>
      <c r="AA4" s="340"/>
    </row>
    <row r="5" spans="1:27" x14ac:dyDescent="0.25">
      <c r="A5" s="56"/>
      <c r="B5" s="347"/>
      <c r="C5" s="347"/>
      <c r="D5" s="347"/>
      <c r="E5" s="347"/>
      <c r="F5" s="347"/>
      <c r="G5" s="348"/>
      <c r="H5" s="349">
        <v>33</v>
      </c>
      <c r="I5" s="65"/>
      <c r="J5" s="65">
        <v>11</v>
      </c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350">
        <f t="shared" ref="V5:V21" si="2">SUM(H5,J5,L5,N5,P5,R5,U5,T5)</f>
        <v>44</v>
      </c>
      <c r="W5" s="305">
        <f t="shared" si="0"/>
        <v>6.8429237947122856E-2</v>
      </c>
      <c r="X5" s="398">
        <f>E2</f>
        <v>567</v>
      </c>
      <c r="Y5" s="40" t="s">
        <v>16</v>
      </c>
      <c r="Z5" s="11">
        <f t="shared" si="1"/>
        <v>44</v>
      </c>
      <c r="AA5" s="366"/>
    </row>
    <row r="6" spans="1:27" x14ac:dyDescent="0.25">
      <c r="A6" s="56"/>
      <c r="B6" s="347"/>
      <c r="C6" s="347"/>
      <c r="D6" s="347"/>
      <c r="E6" s="347"/>
      <c r="F6" s="347"/>
      <c r="G6" s="348"/>
      <c r="H6" s="349"/>
      <c r="I6" s="65"/>
      <c r="J6" s="399"/>
      <c r="K6" s="399"/>
      <c r="L6" s="399"/>
      <c r="M6" s="65"/>
      <c r="N6" s="65"/>
      <c r="O6" s="65"/>
      <c r="P6" s="65"/>
      <c r="Q6" s="65"/>
      <c r="R6" s="65"/>
      <c r="S6" s="65"/>
      <c r="T6" s="65"/>
      <c r="U6" s="65"/>
      <c r="V6" s="350">
        <f t="shared" si="2"/>
        <v>0</v>
      </c>
      <c r="W6" s="305">
        <f t="shared" si="0"/>
        <v>0</v>
      </c>
      <c r="X6" s="398">
        <f>E2</f>
        <v>567</v>
      </c>
      <c r="Y6" s="40" t="s">
        <v>4</v>
      </c>
      <c r="Z6" s="11">
        <f t="shared" si="1"/>
        <v>0</v>
      </c>
      <c r="AA6" s="366"/>
    </row>
    <row r="7" spans="1:27" x14ac:dyDescent="0.25">
      <c r="A7" s="56"/>
      <c r="B7" s="347"/>
      <c r="C7" s="347"/>
      <c r="D7" s="347"/>
      <c r="E7" s="347"/>
      <c r="F7" s="347"/>
      <c r="G7" s="348"/>
      <c r="H7" s="349"/>
      <c r="I7" s="65"/>
      <c r="J7" s="65"/>
      <c r="K7" s="65">
        <v>1</v>
      </c>
      <c r="L7" s="65"/>
      <c r="M7" s="65"/>
      <c r="N7" s="65"/>
      <c r="O7" s="65"/>
      <c r="P7" s="65"/>
      <c r="Q7" s="65"/>
      <c r="R7" s="65"/>
      <c r="S7" s="65"/>
      <c r="T7" s="65"/>
      <c r="U7" s="65"/>
      <c r="V7" s="350">
        <f t="shared" si="2"/>
        <v>0</v>
      </c>
      <c r="W7" s="305">
        <f t="shared" si="0"/>
        <v>0</v>
      </c>
      <c r="X7" s="398">
        <f>E2</f>
        <v>567</v>
      </c>
      <c r="Y7" s="40" t="s">
        <v>14</v>
      </c>
      <c r="Z7" s="11">
        <f t="shared" si="1"/>
        <v>0</v>
      </c>
      <c r="AA7" s="172"/>
    </row>
    <row r="8" spans="1:27" x14ac:dyDescent="0.25">
      <c r="A8" s="56"/>
      <c r="B8" s="347"/>
      <c r="C8" s="347"/>
      <c r="D8" s="347"/>
      <c r="E8" s="347"/>
      <c r="F8" s="347"/>
      <c r="G8" s="348"/>
      <c r="H8" s="349"/>
      <c r="I8" s="65"/>
      <c r="J8" s="65"/>
      <c r="K8" s="65">
        <v>1</v>
      </c>
      <c r="L8" s="65"/>
      <c r="M8" s="65"/>
      <c r="N8" s="65"/>
      <c r="O8" s="65"/>
      <c r="P8" s="65"/>
      <c r="Q8" s="65"/>
      <c r="R8" s="65"/>
      <c r="S8" s="65"/>
      <c r="T8" s="65"/>
      <c r="U8" s="65"/>
      <c r="V8" s="350">
        <f t="shared" si="2"/>
        <v>0</v>
      </c>
      <c r="W8" s="305">
        <f t="shared" si="0"/>
        <v>0</v>
      </c>
      <c r="X8" s="398">
        <f>E2</f>
        <v>567</v>
      </c>
      <c r="Y8" s="40" t="s">
        <v>15</v>
      </c>
      <c r="Z8" s="11">
        <f t="shared" si="1"/>
        <v>0</v>
      </c>
      <c r="AA8" s="346"/>
    </row>
    <row r="9" spans="1:27" x14ac:dyDescent="0.25">
      <c r="A9" s="56" t="s">
        <v>174</v>
      </c>
      <c r="B9" s="347"/>
      <c r="C9" s="347"/>
      <c r="D9" s="347"/>
      <c r="E9" s="347"/>
      <c r="F9" s="347"/>
      <c r="G9" s="348"/>
      <c r="H9" s="349"/>
      <c r="I9" s="65">
        <v>2</v>
      </c>
      <c r="J9" s="65">
        <v>1</v>
      </c>
      <c r="K9" s="65">
        <v>4</v>
      </c>
      <c r="L9" s="65">
        <v>3</v>
      </c>
      <c r="M9" s="65"/>
      <c r="N9" s="65"/>
      <c r="O9" s="65"/>
      <c r="P9" s="65"/>
      <c r="Q9" s="65"/>
      <c r="R9" s="65"/>
      <c r="S9" s="65"/>
      <c r="T9" s="65"/>
      <c r="U9" s="65"/>
      <c r="V9" s="350">
        <f t="shared" si="2"/>
        <v>4</v>
      </c>
      <c r="W9" s="305">
        <f t="shared" si="0"/>
        <v>6.2208398133748056E-3</v>
      </c>
      <c r="X9" s="398">
        <f>E2</f>
        <v>567</v>
      </c>
      <c r="Y9" s="40" t="s">
        <v>8</v>
      </c>
      <c r="Z9" s="11">
        <f t="shared" si="1"/>
        <v>4</v>
      </c>
      <c r="AA9" s="346"/>
    </row>
    <row r="10" spans="1:27" x14ac:dyDescent="0.25">
      <c r="A10" s="56"/>
      <c r="B10" s="347"/>
      <c r="C10" s="347"/>
      <c r="D10" s="347"/>
      <c r="E10" s="347"/>
      <c r="F10" s="347"/>
      <c r="G10" s="348"/>
      <c r="H10" s="349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350">
        <f t="shared" si="2"/>
        <v>0</v>
      </c>
      <c r="W10" s="305">
        <f t="shared" si="0"/>
        <v>0</v>
      </c>
      <c r="X10" s="398">
        <f>E2</f>
        <v>567</v>
      </c>
      <c r="Y10" s="40" t="s">
        <v>9</v>
      </c>
      <c r="Z10" s="11">
        <f t="shared" si="1"/>
        <v>0</v>
      </c>
      <c r="AA10" s="400"/>
    </row>
    <row r="11" spans="1:27" x14ac:dyDescent="0.25">
      <c r="A11" s="56"/>
      <c r="B11" s="347"/>
      <c r="C11" s="347"/>
      <c r="D11" s="347"/>
      <c r="E11" s="347"/>
      <c r="F11" s="347"/>
      <c r="G11" s="348"/>
      <c r="H11" s="369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350">
        <f t="shared" si="2"/>
        <v>0</v>
      </c>
      <c r="W11" s="305">
        <f t="shared" si="0"/>
        <v>0</v>
      </c>
      <c r="X11" s="398">
        <f>E2</f>
        <v>567</v>
      </c>
      <c r="Y11" s="40" t="s">
        <v>71</v>
      </c>
      <c r="Z11" s="11">
        <f t="shared" si="1"/>
        <v>0</v>
      </c>
      <c r="AA11" s="400"/>
    </row>
    <row r="12" spans="1:27" x14ac:dyDescent="0.25">
      <c r="A12" s="56"/>
      <c r="B12" s="347"/>
      <c r="C12" s="347"/>
      <c r="D12" s="347"/>
      <c r="E12" s="347"/>
      <c r="F12" s="347"/>
      <c r="G12" s="348"/>
      <c r="H12" s="369"/>
      <c r="I12" s="65">
        <v>1</v>
      </c>
      <c r="J12" s="65">
        <v>1</v>
      </c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>
        <v>1</v>
      </c>
      <c r="V12" s="350">
        <f t="shared" si="2"/>
        <v>2</v>
      </c>
      <c r="W12" s="305">
        <f t="shared" si="0"/>
        <v>3.1104199066874028E-3</v>
      </c>
      <c r="X12" s="398">
        <f>E2</f>
        <v>567</v>
      </c>
      <c r="Y12" s="40" t="s">
        <v>0</v>
      </c>
      <c r="Z12" s="11">
        <f t="shared" si="1"/>
        <v>2</v>
      </c>
      <c r="AA12" s="401"/>
    </row>
    <row r="13" spans="1:27" x14ac:dyDescent="0.25">
      <c r="A13" s="56"/>
      <c r="B13" s="347"/>
      <c r="C13" s="347"/>
      <c r="D13" s="347"/>
      <c r="E13" s="347"/>
      <c r="F13" s="347"/>
      <c r="G13" s="348"/>
      <c r="H13" s="369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350">
        <f t="shared" si="2"/>
        <v>0</v>
      </c>
      <c r="W13" s="305">
        <f t="shared" si="0"/>
        <v>0</v>
      </c>
      <c r="X13" s="398">
        <f>E2</f>
        <v>567</v>
      </c>
      <c r="Y13" s="40" t="s">
        <v>20</v>
      </c>
      <c r="Z13" s="11">
        <f t="shared" si="1"/>
        <v>0</v>
      </c>
      <c r="AA13" s="401"/>
    </row>
    <row r="14" spans="1:27" x14ac:dyDescent="0.25">
      <c r="A14" s="56"/>
      <c r="B14" s="347"/>
      <c r="C14" s="347"/>
      <c r="D14" s="347"/>
      <c r="E14" s="347"/>
      <c r="F14" s="347" t="s">
        <v>108</v>
      </c>
      <c r="G14" s="348"/>
      <c r="H14" s="369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350">
        <f t="shared" si="2"/>
        <v>0</v>
      </c>
      <c r="W14" s="305">
        <f t="shared" si="0"/>
        <v>0</v>
      </c>
      <c r="X14" s="398">
        <f>E2</f>
        <v>567</v>
      </c>
      <c r="Y14" s="40" t="s">
        <v>3</v>
      </c>
      <c r="Z14" s="11">
        <f t="shared" si="1"/>
        <v>0</v>
      </c>
      <c r="AA14" s="401"/>
    </row>
    <row r="15" spans="1:27" x14ac:dyDescent="0.25">
      <c r="A15" s="420"/>
      <c r="B15" s="422"/>
      <c r="C15" s="422"/>
      <c r="D15" s="422"/>
      <c r="E15" s="422"/>
      <c r="F15" s="422"/>
      <c r="G15" s="421"/>
      <c r="H15" s="402"/>
      <c r="I15" s="65">
        <v>19</v>
      </c>
      <c r="J15" s="70"/>
      <c r="K15" s="70">
        <v>1</v>
      </c>
      <c r="L15" s="70"/>
      <c r="M15" s="65"/>
      <c r="N15" s="70"/>
      <c r="O15" s="70"/>
      <c r="P15" s="70"/>
      <c r="Q15" s="70"/>
      <c r="R15" s="70"/>
      <c r="S15" s="70"/>
      <c r="T15" s="70"/>
      <c r="U15" s="70"/>
      <c r="V15" s="350">
        <f t="shared" si="2"/>
        <v>0</v>
      </c>
      <c r="W15" s="305">
        <f t="shared" si="0"/>
        <v>0</v>
      </c>
      <c r="X15" s="398">
        <f>E2</f>
        <v>567</v>
      </c>
      <c r="Y15" s="40" t="s">
        <v>206</v>
      </c>
      <c r="Z15" s="11">
        <f t="shared" si="1"/>
        <v>0</v>
      </c>
      <c r="AA15" s="401"/>
    </row>
    <row r="16" spans="1:27" x14ac:dyDescent="0.25">
      <c r="A16" s="420"/>
      <c r="B16" s="422"/>
      <c r="C16" s="422"/>
      <c r="D16" s="422"/>
      <c r="E16" s="422"/>
      <c r="F16" s="422"/>
      <c r="G16" s="421"/>
      <c r="H16" s="394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350">
        <f t="shared" si="2"/>
        <v>0</v>
      </c>
      <c r="W16" s="305">
        <f t="shared" si="0"/>
        <v>0</v>
      </c>
      <c r="X16" s="398">
        <f>E2</f>
        <v>567</v>
      </c>
      <c r="Y16" s="254" t="s">
        <v>87</v>
      </c>
      <c r="Z16" s="11">
        <f t="shared" si="1"/>
        <v>0</v>
      </c>
      <c r="AA16" s="401"/>
    </row>
    <row r="17" spans="1:27" x14ac:dyDescent="0.25">
      <c r="A17" s="56"/>
      <c r="B17" s="347"/>
      <c r="C17" s="347"/>
      <c r="D17" s="347"/>
      <c r="E17" s="347"/>
      <c r="F17" s="347"/>
      <c r="G17" s="60"/>
      <c r="H17" s="358"/>
      <c r="I17" s="358">
        <v>8</v>
      </c>
      <c r="J17" s="65"/>
      <c r="K17" s="65">
        <v>3</v>
      </c>
      <c r="L17" s="65"/>
      <c r="M17" s="358"/>
      <c r="N17" s="65"/>
      <c r="O17" s="65"/>
      <c r="P17" s="65"/>
      <c r="Q17" s="65"/>
      <c r="R17" s="65"/>
      <c r="S17" s="65"/>
      <c r="T17" s="65"/>
      <c r="U17" s="65"/>
      <c r="V17" s="350">
        <f t="shared" si="2"/>
        <v>0</v>
      </c>
      <c r="W17" s="305">
        <f t="shared" si="0"/>
        <v>0</v>
      </c>
      <c r="X17" s="398">
        <f>E2</f>
        <v>567</v>
      </c>
      <c r="Y17" s="254" t="s">
        <v>13</v>
      </c>
      <c r="Z17" s="11">
        <f t="shared" si="1"/>
        <v>0</v>
      </c>
      <c r="AA17" s="403"/>
    </row>
    <row r="18" spans="1:27" x14ac:dyDescent="0.25">
      <c r="A18" s="56"/>
      <c r="B18" s="347"/>
      <c r="C18" s="347"/>
      <c r="D18" s="347"/>
      <c r="E18" s="347"/>
      <c r="F18" s="347"/>
      <c r="G18" s="60"/>
      <c r="H18" s="358"/>
      <c r="I18" s="65">
        <v>10</v>
      </c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350">
        <f t="shared" si="2"/>
        <v>0</v>
      </c>
      <c r="W18" s="305">
        <f t="shared" si="0"/>
        <v>0</v>
      </c>
      <c r="X18" s="398">
        <f>E2</f>
        <v>567</v>
      </c>
      <c r="Y18" s="40" t="s">
        <v>99</v>
      </c>
      <c r="Z18" s="11">
        <f t="shared" si="1"/>
        <v>0</v>
      </c>
      <c r="AA18" s="173" t="s">
        <v>200</v>
      </c>
    </row>
    <row r="19" spans="1:27" x14ac:dyDescent="0.25">
      <c r="A19" s="56"/>
      <c r="B19" s="347"/>
      <c r="C19" s="347"/>
      <c r="D19" s="347"/>
      <c r="E19" s="347"/>
      <c r="F19" s="347"/>
      <c r="G19" s="348"/>
      <c r="H19" s="349"/>
      <c r="I19" s="65"/>
      <c r="J19" s="65"/>
      <c r="K19" s="65"/>
      <c r="L19" s="65">
        <v>1</v>
      </c>
      <c r="M19" s="65"/>
      <c r="N19" s="65"/>
      <c r="O19" s="65"/>
      <c r="P19" s="65"/>
      <c r="Q19" s="65"/>
      <c r="R19" s="65"/>
      <c r="S19" s="65"/>
      <c r="T19" s="65"/>
      <c r="U19" s="65"/>
      <c r="V19" s="350">
        <f t="shared" si="2"/>
        <v>1</v>
      </c>
      <c r="W19" s="305">
        <f t="shared" si="0"/>
        <v>1.5552099533437014E-3</v>
      </c>
      <c r="X19" s="398">
        <f>E2</f>
        <v>567</v>
      </c>
      <c r="Y19" s="255" t="s">
        <v>28</v>
      </c>
      <c r="Z19" s="11">
        <f t="shared" si="1"/>
        <v>1</v>
      </c>
      <c r="AA19" s="401"/>
    </row>
    <row r="20" spans="1:27" x14ac:dyDescent="0.25">
      <c r="A20" s="56"/>
      <c r="B20" s="347"/>
      <c r="C20" s="347"/>
      <c r="D20" s="347"/>
      <c r="E20" s="347"/>
      <c r="F20" s="347"/>
      <c r="G20" s="348"/>
      <c r="H20" s="349"/>
      <c r="I20" s="65">
        <v>2</v>
      </c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350">
        <f t="shared" si="2"/>
        <v>0</v>
      </c>
      <c r="W20" s="305">
        <f t="shared" si="0"/>
        <v>0</v>
      </c>
      <c r="X20" s="398">
        <f>E2</f>
        <v>567</v>
      </c>
      <c r="Y20" s="40" t="s">
        <v>101</v>
      </c>
      <c r="Z20" s="11">
        <f t="shared" si="1"/>
        <v>0</v>
      </c>
      <c r="AA20" s="403"/>
    </row>
    <row r="21" spans="1:27" x14ac:dyDescent="0.25">
      <c r="A21" s="56"/>
      <c r="B21" s="347"/>
      <c r="C21" s="347"/>
      <c r="D21" s="347"/>
      <c r="E21" s="347"/>
      <c r="F21" s="347" t="s">
        <v>108</v>
      </c>
      <c r="G21" s="348"/>
      <c r="H21" s="355"/>
      <c r="I21" s="70">
        <v>2</v>
      </c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350">
        <f t="shared" si="2"/>
        <v>0</v>
      </c>
      <c r="W21" s="305">
        <f t="shared" si="0"/>
        <v>0</v>
      </c>
      <c r="X21" s="398">
        <f>E2</f>
        <v>567</v>
      </c>
      <c r="Y21" s="255" t="s">
        <v>10</v>
      </c>
      <c r="Z21" s="11">
        <f t="shared" si="1"/>
        <v>0</v>
      </c>
      <c r="AA21" s="400"/>
    </row>
    <row r="22" spans="1:27" ht="15.75" thickBot="1" x14ac:dyDescent="0.3">
      <c r="A22" s="56"/>
      <c r="B22" s="347"/>
      <c r="C22" s="347"/>
      <c r="D22" s="347"/>
      <c r="E22" s="347"/>
      <c r="F22" s="347"/>
      <c r="G22" s="348"/>
      <c r="H22" s="355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>
        <v>3</v>
      </c>
      <c r="V22" s="350">
        <f>SUM(H22,J22,L22,N22,P22,R22,U22,T22)</f>
        <v>3</v>
      </c>
      <c r="W22" s="330">
        <f t="shared" si="0"/>
        <v>4.6656298600311046E-3</v>
      </c>
      <c r="X22" s="398">
        <f>E2</f>
        <v>567</v>
      </c>
      <c r="Y22" s="255" t="s">
        <v>83</v>
      </c>
      <c r="Z22" s="11">
        <f t="shared" si="1"/>
        <v>3</v>
      </c>
      <c r="AA22" s="401"/>
    </row>
    <row r="23" spans="1:27" ht="15.75" thickBot="1" x14ac:dyDescent="0.3">
      <c r="A23" s="56"/>
      <c r="B23" s="347"/>
      <c r="C23" s="347"/>
      <c r="D23" s="347"/>
      <c r="E23" s="347"/>
      <c r="F23" s="347"/>
      <c r="G23" s="348"/>
      <c r="H23" s="404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405"/>
      <c r="W23" s="197"/>
      <c r="X23" s="405"/>
      <c r="Y23" s="79" t="s">
        <v>22</v>
      </c>
      <c r="Z23" s="11">
        <f t="shared" si="1"/>
        <v>0</v>
      </c>
      <c r="AA23" s="401"/>
    </row>
    <row r="24" spans="1:27" x14ac:dyDescent="0.25">
      <c r="A24" s="56"/>
      <c r="B24" s="347"/>
      <c r="C24" s="347"/>
      <c r="D24" s="347"/>
      <c r="E24" s="347"/>
      <c r="F24" s="347"/>
      <c r="G24" s="348"/>
      <c r="H24" s="406">
        <v>2</v>
      </c>
      <c r="I24" s="66"/>
      <c r="J24" s="66"/>
      <c r="K24" s="66"/>
      <c r="L24" s="66"/>
      <c r="M24" s="66"/>
      <c r="N24" s="66"/>
      <c r="O24" s="66"/>
      <c r="P24" s="66"/>
      <c r="Q24" s="65"/>
      <c r="R24" s="66"/>
      <c r="S24" s="66"/>
      <c r="T24" s="66"/>
      <c r="U24" s="66"/>
      <c r="V24" s="350">
        <f t="shared" ref="V24:V37" si="3">SUM(H24,J24,L24,N24,P24,R24,U24)</f>
        <v>2</v>
      </c>
      <c r="W24" s="303">
        <f t="shared" si="0"/>
        <v>3.1104199066874028E-3</v>
      </c>
      <c r="X24" s="398">
        <f>E2</f>
        <v>567</v>
      </c>
      <c r="Y24" s="476" t="s">
        <v>74</v>
      </c>
      <c r="Z24" s="11">
        <f t="shared" si="1"/>
        <v>2</v>
      </c>
      <c r="AA24" s="401"/>
    </row>
    <row r="25" spans="1:27" x14ac:dyDescent="0.25">
      <c r="A25" s="56"/>
      <c r="B25" s="347"/>
      <c r="C25" s="347"/>
      <c r="D25" s="347"/>
      <c r="E25" s="347"/>
      <c r="F25" s="347"/>
      <c r="G25" s="348"/>
      <c r="H25" s="349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350">
        <f t="shared" si="3"/>
        <v>0</v>
      </c>
      <c r="W25" s="305">
        <f t="shared" si="0"/>
        <v>0</v>
      </c>
      <c r="X25" s="398">
        <f>E2</f>
        <v>567</v>
      </c>
      <c r="Y25" s="107" t="s">
        <v>27</v>
      </c>
      <c r="Z25" s="11">
        <f t="shared" si="1"/>
        <v>0</v>
      </c>
      <c r="AA25" s="172"/>
    </row>
    <row r="26" spans="1:27" x14ac:dyDescent="0.25">
      <c r="A26" s="56"/>
      <c r="B26" s="347"/>
      <c r="C26" s="347"/>
      <c r="D26" s="347"/>
      <c r="E26" s="347"/>
      <c r="F26" s="347"/>
      <c r="G26" s="348"/>
      <c r="H26" s="349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350">
        <f t="shared" si="3"/>
        <v>0</v>
      </c>
      <c r="W26" s="305">
        <f t="shared" si="0"/>
        <v>0</v>
      </c>
      <c r="X26" s="398">
        <f>E2</f>
        <v>567</v>
      </c>
      <c r="Y26" s="469" t="s">
        <v>209</v>
      </c>
      <c r="Z26" s="11">
        <f t="shared" si="1"/>
        <v>0</v>
      </c>
      <c r="AA26" s="401"/>
    </row>
    <row r="27" spans="1:27" x14ac:dyDescent="0.25">
      <c r="A27" s="56"/>
      <c r="B27" s="347"/>
      <c r="C27" s="347"/>
      <c r="D27" s="347"/>
      <c r="E27" s="347"/>
      <c r="F27" s="347"/>
      <c r="G27" s="348"/>
      <c r="H27" s="349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350">
        <f t="shared" si="3"/>
        <v>0</v>
      </c>
      <c r="W27" s="305">
        <f t="shared" si="0"/>
        <v>0</v>
      </c>
      <c r="X27" s="398">
        <f>E2</f>
        <v>567</v>
      </c>
      <c r="Y27" s="470" t="s">
        <v>26</v>
      </c>
      <c r="Z27" s="11">
        <f t="shared" si="1"/>
        <v>0</v>
      </c>
      <c r="AA27" s="172"/>
    </row>
    <row r="28" spans="1:27" x14ac:dyDescent="0.25">
      <c r="A28" s="56"/>
      <c r="B28" s="347"/>
      <c r="C28" s="347"/>
      <c r="D28" s="347"/>
      <c r="E28" s="347"/>
      <c r="F28" s="347" t="s">
        <v>108</v>
      </c>
      <c r="G28" s="348"/>
      <c r="H28" s="349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350">
        <f t="shared" si="3"/>
        <v>0</v>
      </c>
      <c r="W28" s="305">
        <f t="shared" si="0"/>
        <v>0</v>
      </c>
      <c r="X28" s="398">
        <f>E2</f>
        <v>567</v>
      </c>
      <c r="Y28" s="469" t="s">
        <v>203</v>
      </c>
      <c r="Z28" s="11">
        <f t="shared" si="1"/>
        <v>0</v>
      </c>
      <c r="AA28" s="172"/>
    </row>
    <row r="29" spans="1:27" x14ac:dyDescent="0.25">
      <c r="A29" s="56"/>
      <c r="B29" s="347"/>
      <c r="C29" s="347"/>
      <c r="D29" s="347"/>
      <c r="E29" s="347"/>
      <c r="F29" s="347"/>
      <c r="G29" s="348"/>
      <c r="H29" s="349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350">
        <f t="shared" si="3"/>
        <v>0</v>
      </c>
      <c r="W29" s="305">
        <f t="shared" si="0"/>
        <v>0</v>
      </c>
      <c r="X29" s="398">
        <f>E2</f>
        <v>567</v>
      </c>
      <c r="Y29" s="470" t="s">
        <v>184</v>
      </c>
      <c r="Z29" s="11">
        <f t="shared" si="1"/>
        <v>0</v>
      </c>
      <c r="AA29" s="416"/>
    </row>
    <row r="30" spans="1:27" x14ac:dyDescent="0.25">
      <c r="A30" s="56"/>
      <c r="B30" s="347"/>
      <c r="C30" s="347"/>
      <c r="D30" s="347"/>
      <c r="E30" s="347"/>
      <c r="F30" s="347"/>
      <c r="G30" s="348"/>
      <c r="H30" s="349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350">
        <f t="shared" si="3"/>
        <v>0</v>
      </c>
      <c r="W30" s="305">
        <f t="shared" si="0"/>
        <v>0</v>
      </c>
      <c r="X30" s="398">
        <f>E2</f>
        <v>567</v>
      </c>
      <c r="Y30" s="468" t="s">
        <v>180</v>
      </c>
      <c r="Z30" s="11">
        <f t="shared" si="1"/>
        <v>0</v>
      </c>
      <c r="AA30" s="400" t="s">
        <v>215</v>
      </c>
    </row>
    <row r="31" spans="1:27" x14ac:dyDescent="0.25">
      <c r="A31" s="56"/>
      <c r="B31" s="347"/>
      <c r="C31" s="347"/>
      <c r="D31" s="347"/>
      <c r="E31" s="347"/>
      <c r="F31" s="347"/>
      <c r="G31" s="348"/>
      <c r="H31" s="349">
        <v>1</v>
      </c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350">
        <f t="shared" si="3"/>
        <v>1</v>
      </c>
      <c r="W31" s="305">
        <f t="shared" si="0"/>
        <v>1.5552099533437014E-3</v>
      </c>
      <c r="X31" s="398">
        <f>E2</f>
        <v>567</v>
      </c>
      <c r="Y31" s="470" t="s">
        <v>191</v>
      </c>
      <c r="Z31" s="11">
        <f t="shared" si="1"/>
        <v>1</v>
      </c>
      <c r="AA31" s="400" t="s">
        <v>193</v>
      </c>
    </row>
    <row r="32" spans="1:27" x14ac:dyDescent="0.25">
      <c r="A32" s="56"/>
      <c r="B32" s="347"/>
      <c r="C32" s="347"/>
      <c r="D32" s="347"/>
      <c r="E32" s="347"/>
      <c r="F32" s="347"/>
      <c r="G32" s="348"/>
      <c r="H32" s="349">
        <v>1</v>
      </c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350">
        <f t="shared" si="3"/>
        <v>1</v>
      </c>
      <c r="W32" s="305">
        <f t="shared" si="0"/>
        <v>1.5552099533437014E-3</v>
      </c>
      <c r="X32" s="398">
        <f>E2</f>
        <v>567</v>
      </c>
      <c r="Y32" s="470" t="s">
        <v>53</v>
      </c>
      <c r="Z32" s="11">
        <f t="shared" si="1"/>
        <v>1</v>
      </c>
      <c r="AA32" s="400" t="s">
        <v>195</v>
      </c>
    </row>
    <row r="33" spans="1:27" x14ac:dyDescent="0.25">
      <c r="A33" s="56"/>
      <c r="B33" s="347"/>
      <c r="C33" s="347"/>
      <c r="D33" s="347"/>
      <c r="E33" s="347"/>
      <c r="F33" s="347"/>
      <c r="G33" s="348"/>
      <c r="H33" s="349">
        <v>1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350">
        <f t="shared" si="3"/>
        <v>1</v>
      </c>
      <c r="W33" s="305">
        <f t="shared" si="0"/>
        <v>1.5552099533437014E-3</v>
      </c>
      <c r="X33" s="398">
        <f>E2</f>
        <v>567</v>
      </c>
      <c r="Y33" s="470" t="s">
        <v>109</v>
      </c>
      <c r="Z33" s="11">
        <f t="shared" si="1"/>
        <v>1</v>
      </c>
      <c r="AA33" s="400"/>
    </row>
    <row r="34" spans="1:27" x14ac:dyDescent="0.25">
      <c r="A34" s="56"/>
      <c r="B34" s="347"/>
      <c r="C34" s="347"/>
      <c r="D34" s="347"/>
      <c r="E34" s="347"/>
      <c r="F34" s="347"/>
      <c r="G34" s="348"/>
      <c r="H34" s="349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350">
        <f t="shared" si="3"/>
        <v>0</v>
      </c>
      <c r="W34" s="305">
        <f t="shared" si="0"/>
        <v>0</v>
      </c>
      <c r="X34" s="398">
        <f>E2</f>
        <v>567</v>
      </c>
      <c r="Y34" s="41" t="s">
        <v>71</v>
      </c>
      <c r="Z34" s="11">
        <f t="shared" si="1"/>
        <v>0</v>
      </c>
      <c r="AA34" s="400"/>
    </row>
    <row r="35" spans="1:27" x14ac:dyDescent="0.25">
      <c r="A35" s="56"/>
      <c r="B35" s="347"/>
      <c r="C35" s="347"/>
      <c r="D35" s="347"/>
      <c r="E35" s="347"/>
      <c r="F35" s="347"/>
      <c r="G35" s="348"/>
      <c r="H35" s="349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350">
        <f t="shared" si="3"/>
        <v>0</v>
      </c>
      <c r="W35" s="305">
        <f t="shared" si="0"/>
        <v>0</v>
      </c>
      <c r="X35" s="398">
        <f>E2</f>
        <v>567</v>
      </c>
      <c r="Y35" s="41" t="s">
        <v>201</v>
      </c>
      <c r="Z35" s="11">
        <f t="shared" si="1"/>
        <v>0</v>
      </c>
      <c r="AA35" s="400"/>
    </row>
    <row r="36" spans="1:27" ht="15.75" thickBot="1" x14ac:dyDescent="0.3">
      <c r="A36" s="186"/>
      <c r="B36" s="187"/>
      <c r="C36" s="187"/>
      <c r="D36" s="187"/>
      <c r="E36" s="187"/>
      <c r="F36" s="187"/>
      <c r="G36" s="348"/>
      <c r="H36" s="349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350">
        <f t="shared" si="3"/>
        <v>0</v>
      </c>
      <c r="W36" s="302">
        <f t="shared" si="0"/>
        <v>0</v>
      </c>
      <c r="X36" s="398">
        <f>E2</f>
        <v>567</v>
      </c>
      <c r="Y36" s="42" t="s">
        <v>95</v>
      </c>
      <c r="Z36" s="11">
        <f t="shared" si="1"/>
        <v>0</v>
      </c>
      <c r="AA36" s="407"/>
    </row>
    <row r="37" spans="1:27" ht="15.75" thickBot="1" x14ac:dyDescent="0.3">
      <c r="A37" s="45"/>
      <c r="B37" s="45"/>
      <c r="C37" s="45"/>
      <c r="D37" s="45"/>
      <c r="E37" s="45"/>
      <c r="F37" s="45"/>
      <c r="G37" s="51" t="s">
        <v>5</v>
      </c>
      <c r="H37" s="61">
        <f t="shared" ref="H37:U37" si="4">SUM(H3:H36)</f>
        <v>50</v>
      </c>
      <c r="I37" s="61">
        <f t="shared" si="4"/>
        <v>120</v>
      </c>
      <c r="J37" s="61">
        <f t="shared" si="4"/>
        <v>17</v>
      </c>
      <c r="K37" s="61">
        <f t="shared" si="4"/>
        <v>19</v>
      </c>
      <c r="L37" s="61">
        <f t="shared" si="4"/>
        <v>5</v>
      </c>
      <c r="M37" s="61">
        <f t="shared" si="4"/>
        <v>0</v>
      </c>
      <c r="N37" s="61">
        <f t="shared" si="4"/>
        <v>0</v>
      </c>
      <c r="O37" s="61">
        <f t="shared" si="4"/>
        <v>0</v>
      </c>
      <c r="P37" s="61">
        <f t="shared" si="4"/>
        <v>0</v>
      </c>
      <c r="Q37" s="61">
        <f t="shared" si="4"/>
        <v>0</v>
      </c>
      <c r="R37" s="61">
        <f t="shared" si="4"/>
        <v>0</v>
      </c>
      <c r="S37" s="61">
        <f t="shared" si="4"/>
        <v>0</v>
      </c>
      <c r="T37" s="61">
        <f t="shared" si="4"/>
        <v>0</v>
      </c>
      <c r="U37" s="61">
        <f t="shared" si="4"/>
        <v>4</v>
      </c>
      <c r="V37" s="375">
        <f t="shared" si="3"/>
        <v>76</v>
      </c>
      <c r="W37" s="459">
        <f t="shared" si="0"/>
        <v>0.1181959564541213</v>
      </c>
      <c r="X37" s="458">
        <f>E2</f>
        <v>567</v>
      </c>
    </row>
    <row r="38" spans="1:27" ht="15.75" thickBot="1" x14ac:dyDescent="0.3"/>
    <row r="39" spans="1:27" ht="60.75" thickBot="1" x14ac:dyDescent="0.3">
      <c r="A39" s="47" t="s">
        <v>23</v>
      </c>
      <c r="B39" s="47" t="s">
        <v>49</v>
      </c>
      <c r="C39" s="47" t="s">
        <v>54</v>
      </c>
      <c r="D39" s="47" t="s">
        <v>18</v>
      </c>
      <c r="E39" s="46" t="s">
        <v>17</v>
      </c>
      <c r="F39" s="48" t="s">
        <v>1</v>
      </c>
      <c r="G39" s="49" t="s">
        <v>24</v>
      </c>
      <c r="H39" s="81" t="s">
        <v>69</v>
      </c>
      <c r="I39" s="50" t="s">
        <v>70</v>
      </c>
      <c r="J39" s="50" t="s">
        <v>55</v>
      </c>
      <c r="K39" s="50" t="s">
        <v>60</v>
      </c>
      <c r="L39" s="50" t="s">
        <v>56</v>
      </c>
      <c r="M39" s="50" t="s">
        <v>61</v>
      </c>
      <c r="N39" s="50" t="s">
        <v>57</v>
      </c>
      <c r="O39" s="50" t="s">
        <v>62</v>
      </c>
      <c r="P39" s="50" t="s">
        <v>58</v>
      </c>
      <c r="Q39" s="50" t="s">
        <v>66</v>
      </c>
      <c r="R39" s="50" t="s">
        <v>59</v>
      </c>
      <c r="S39" s="50" t="s">
        <v>67</v>
      </c>
      <c r="T39" s="50" t="s">
        <v>127</v>
      </c>
      <c r="U39" s="50" t="s">
        <v>42</v>
      </c>
      <c r="V39" s="50" t="s">
        <v>5</v>
      </c>
      <c r="W39" s="46" t="s">
        <v>2</v>
      </c>
      <c r="X39" s="47" t="s">
        <v>118</v>
      </c>
      <c r="Y39" s="37" t="s">
        <v>21</v>
      </c>
      <c r="Z39" s="11" t="s">
        <v>5</v>
      </c>
      <c r="AA39" s="36" t="s">
        <v>7</v>
      </c>
    </row>
    <row r="40" spans="1:27" ht="15.75" thickBot="1" x14ac:dyDescent="0.3">
      <c r="A40" s="78">
        <v>1494750</v>
      </c>
      <c r="B40" s="78" t="s">
        <v>190</v>
      </c>
      <c r="C40" s="439">
        <v>576</v>
      </c>
      <c r="D40" s="439">
        <v>649</v>
      </c>
      <c r="E40" s="439">
        <v>564</v>
      </c>
      <c r="F40" s="440">
        <f>E40/D40</f>
        <v>0.86902927580893685</v>
      </c>
      <c r="G40" s="52">
        <v>45113</v>
      </c>
      <c r="H40" s="87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9"/>
      <c r="T40" s="405"/>
      <c r="U40" s="121"/>
      <c r="V40" s="121"/>
      <c r="W40" s="89"/>
      <c r="Y40" s="91" t="s">
        <v>78</v>
      </c>
      <c r="AA40" s="43" t="s">
        <v>73</v>
      </c>
    </row>
    <row r="41" spans="1:27" x14ac:dyDescent="0.25">
      <c r="A41" s="56"/>
      <c r="B41" s="347"/>
      <c r="C41" s="347"/>
      <c r="D41" s="347"/>
      <c r="E41" s="347"/>
      <c r="F41" s="347"/>
      <c r="G41" s="348"/>
      <c r="H41" s="343"/>
      <c r="I41" s="63">
        <v>80</v>
      </c>
      <c r="J41" s="63"/>
      <c r="K41" s="63">
        <v>4</v>
      </c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371">
        <f>SUM(H41,J41,L41,N41,P41,R41,U41,T41)</f>
        <v>0</v>
      </c>
      <c r="W41" s="303">
        <f>$V41/$D$40</f>
        <v>0</v>
      </c>
      <c r="X41" s="398">
        <f>E40</f>
        <v>564</v>
      </c>
      <c r="Y41" s="39" t="s">
        <v>19</v>
      </c>
      <c r="Z41" s="11">
        <f>V41</f>
        <v>0</v>
      </c>
      <c r="AA41" s="340"/>
    </row>
    <row r="42" spans="1:27" x14ac:dyDescent="0.25">
      <c r="A42" s="56"/>
      <c r="B42" s="347"/>
      <c r="C42" s="347"/>
      <c r="D42" s="347"/>
      <c r="E42" s="347"/>
      <c r="F42" s="347"/>
      <c r="G42" s="348"/>
      <c r="H42" s="349">
        <v>10</v>
      </c>
      <c r="I42" s="65"/>
      <c r="J42" s="65">
        <v>1</v>
      </c>
      <c r="K42" s="65"/>
      <c r="L42" s="65"/>
      <c r="M42" s="65"/>
      <c r="N42" s="70"/>
      <c r="O42" s="65"/>
      <c r="P42" s="65"/>
      <c r="Q42" s="65"/>
      <c r="R42" s="65"/>
      <c r="S42" s="65"/>
      <c r="T42" s="65"/>
      <c r="U42" s="65"/>
      <c r="V42" s="350">
        <f>SUM(H42,J42,L42,N42,P42,R42,U42,T42)</f>
        <v>11</v>
      </c>
      <c r="W42" s="305">
        <f t="shared" ref="W42:W75" si="5">$V42/$D$40</f>
        <v>1.6949152542372881E-2</v>
      </c>
      <c r="X42" s="398">
        <f>E40</f>
        <v>564</v>
      </c>
      <c r="Y42" s="254" t="s">
        <v>50</v>
      </c>
      <c r="Z42" s="11">
        <f t="shared" ref="Z42:Z74" si="6">V42</f>
        <v>11</v>
      </c>
      <c r="AA42" s="340"/>
    </row>
    <row r="43" spans="1:27" x14ac:dyDescent="0.25">
      <c r="A43" s="56"/>
      <c r="B43" s="347"/>
      <c r="C43" s="347"/>
      <c r="D43" s="347"/>
      <c r="E43" s="347"/>
      <c r="F43" s="347"/>
      <c r="G43" s="348"/>
      <c r="H43" s="349">
        <v>29</v>
      </c>
      <c r="I43" s="65"/>
      <c r="J43" s="65">
        <v>8</v>
      </c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350">
        <f t="shared" ref="V43:V59" si="7">SUM(H43,J43,L43,N43,P43,R43,U43,T43)</f>
        <v>37</v>
      </c>
      <c r="W43" s="305">
        <f t="shared" si="5"/>
        <v>5.7010785824345149E-2</v>
      </c>
      <c r="X43" s="398">
        <f>E40</f>
        <v>564</v>
      </c>
      <c r="Y43" s="40" t="s">
        <v>16</v>
      </c>
      <c r="Z43" s="11">
        <f t="shared" si="6"/>
        <v>37</v>
      </c>
      <c r="AA43" s="366"/>
    </row>
    <row r="44" spans="1:27" x14ac:dyDescent="0.25">
      <c r="A44" s="56"/>
      <c r="B44" s="347"/>
      <c r="C44" s="347"/>
      <c r="D44" s="347"/>
      <c r="E44" s="347"/>
      <c r="F44" s="347"/>
      <c r="G44" s="348"/>
      <c r="H44" s="349"/>
      <c r="I44" s="65"/>
      <c r="J44" s="399"/>
      <c r="K44" s="399"/>
      <c r="L44" s="399"/>
      <c r="M44" s="65"/>
      <c r="N44" s="65"/>
      <c r="O44" s="65"/>
      <c r="P44" s="65"/>
      <c r="Q44" s="65"/>
      <c r="R44" s="65"/>
      <c r="S44" s="65"/>
      <c r="T44" s="65"/>
      <c r="U44" s="65"/>
      <c r="V44" s="350">
        <f t="shared" si="7"/>
        <v>0</v>
      </c>
      <c r="W44" s="305">
        <f t="shared" si="5"/>
        <v>0</v>
      </c>
      <c r="X44" s="398">
        <f>E40</f>
        <v>564</v>
      </c>
      <c r="Y44" s="40" t="s">
        <v>4</v>
      </c>
      <c r="Z44" s="11">
        <f t="shared" si="6"/>
        <v>0</v>
      </c>
      <c r="AA44" s="366"/>
    </row>
    <row r="45" spans="1:27" x14ac:dyDescent="0.25">
      <c r="A45" s="56"/>
      <c r="B45" s="347"/>
      <c r="C45" s="347"/>
      <c r="D45" s="347"/>
      <c r="E45" s="347"/>
      <c r="F45" s="347"/>
      <c r="G45" s="348"/>
      <c r="H45" s="349"/>
      <c r="I45" s="65">
        <v>2</v>
      </c>
      <c r="J45" s="65">
        <v>1</v>
      </c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350">
        <f t="shared" si="7"/>
        <v>1</v>
      </c>
      <c r="W45" s="305">
        <f t="shared" si="5"/>
        <v>1.5408320493066256E-3</v>
      </c>
      <c r="X45" s="398">
        <f>E40</f>
        <v>564</v>
      </c>
      <c r="Y45" s="40" t="s">
        <v>14</v>
      </c>
      <c r="Z45" s="11">
        <f t="shared" si="6"/>
        <v>1</v>
      </c>
      <c r="AA45" s="172"/>
    </row>
    <row r="46" spans="1:27" x14ac:dyDescent="0.25">
      <c r="A46" s="56"/>
      <c r="B46" s="347"/>
      <c r="C46" s="347"/>
      <c r="D46" s="347"/>
      <c r="E46" s="347"/>
      <c r="F46" s="347"/>
      <c r="G46" s="348"/>
      <c r="H46" s="349"/>
      <c r="I46" s="65">
        <v>3</v>
      </c>
      <c r="J46" s="65">
        <v>1</v>
      </c>
      <c r="K46" s="65">
        <v>3</v>
      </c>
      <c r="L46" s="65">
        <v>2</v>
      </c>
      <c r="M46" s="65"/>
      <c r="N46" s="65"/>
      <c r="O46" s="65"/>
      <c r="P46" s="65"/>
      <c r="Q46" s="65"/>
      <c r="R46" s="65"/>
      <c r="S46" s="65"/>
      <c r="T46" s="65"/>
      <c r="U46" s="65"/>
      <c r="V46" s="350">
        <f t="shared" si="7"/>
        <v>3</v>
      </c>
      <c r="W46" s="305">
        <f t="shared" si="5"/>
        <v>4.6224961479198771E-3</v>
      </c>
      <c r="X46" s="398">
        <f>E40</f>
        <v>564</v>
      </c>
      <c r="Y46" s="40" t="s">
        <v>15</v>
      </c>
      <c r="Z46" s="11">
        <f t="shared" si="6"/>
        <v>3</v>
      </c>
      <c r="AA46" s="346"/>
    </row>
    <row r="47" spans="1:27" x14ac:dyDescent="0.25">
      <c r="A47" s="56" t="s">
        <v>174</v>
      </c>
      <c r="B47" s="347"/>
      <c r="C47" s="347"/>
      <c r="D47" s="347"/>
      <c r="E47" s="347"/>
      <c r="F47" s="347"/>
      <c r="G47" s="348"/>
      <c r="H47" s="349"/>
      <c r="I47" s="65">
        <v>1</v>
      </c>
      <c r="J47" s="65"/>
      <c r="K47" s="65">
        <v>15</v>
      </c>
      <c r="L47" s="65">
        <v>4</v>
      </c>
      <c r="M47" s="65"/>
      <c r="N47" s="65"/>
      <c r="O47" s="65"/>
      <c r="P47" s="65"/>
      <c r="Q47" s="65"/>
      <c r="R47" s="65"/>
      <c r="S47" s="65"/>
      <c r="T47" s="65"/>
      <c r="U47" s="65"/>
      <c r="V47" s="350">
        <f t="shared" si="7"/>
        <v>4</v>
      </c>
      <c r="W47" s="305">
        <f t="shared" si="5"/>
        <v>6.1633281972265025E-3</v>
      </c>
      <c r="X47" s="398">
        <f>E40</f>
        <v>564</v>
      </c>
      <c r="Y47" s="40" t="s">
        <v>8</v>
      </c>
      <c r="Z47" s="11">
        <f t="shared" si="6"/>
        <v>4</v>
      </c>
      <c r="AA47" s="346"/>
    </row>
    <row r="48" spans="1:27" x14ac:dyDescent="0.25">
      <c r="A48" s="56"/>
      <c r="B48" s="347"/>
      <c r="C48" s="347"/>
      <c r="D48" s="347"/>
      <c r="E48" s="347"/>
      <c r="F48" s="347"/>
      <c r="G48" s="348"/>
      <c r="H48" s="349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350">
        <f t="shared" si="7"/>
        <v>0</v>
      </c>
      <c r="W48" s="305">
        <f t="shared" si="5"/>
        <v>0</v>
      </c>
      <c r="X48" s="398">
        <f>E40</f>
        <v>564</v>
      </c>
      <c r="Y48" s="40" t="s">
        <v>9</v>
      </c>
      <c r="Z48" s="11">
        <f t="shared" si="6"/>
        <v>0</v>
      </c>
      <c r="AA48" s="400"/>
    </row>
    <row r="49" spans="1:27" x14ac:dyDescent="0.25">
      <c r="A49" s="56"/>
      <c r="B49" s="347"/>
      <c r="C49" s="347"/>
      <c r="D49" s="347"/>
      <c r="E49" s="347"/>
      <c r="F49" s="347"/>
      <c r="G49" s="348"/>
      <c r="H49" s="369"/>
      <c r="I49" s="65">
        <v>3</v>
      </c>
      <c r="J49" s="65">
        <v>3</v>
      </c>
      <c r="K49" s="65">
        <v>2</v>
      </c>
      <c r="L49" s="65">
        <v>1</v>
      </c>
      <c r="M49" s="65"/>
      <c r="N49" s="65"/>
      <c r="O49" s="65"/>
      <c r="P49" s="65"/>
      <c r="Q49" s="65"/>
      <c r="R49" s="65"/>
      <c r="S49" s="65"/>
      <c r="T49" s="65"/>
      <c r="U49" s="65"/>
      <c r="V49" s="350">
        <f t="shared" si="7"/>
        <v>4</v>
      </c>
      <c r="W49" s="305">
        <f t="shared" si="5"/>
        <v>6.1633281972265025E-3</v>
      </c>
      <c r="X49" s="398">
        <f>E40</f>
        <v>564</v>
      </c>
      <c r="Y49" s="40" t="s">
        <v>71</v>
      </c>
      <c r="Z49" s="11">
        <f t="shared" si="6"/>
        <v>4</v>
      </c>
      <c r="AA49" s="400"/>
    </row>
    <row r="50" spans="1:27" x14ac:dyDescent="0.25">
      <c r="A50" s="56"/>
      <c r="B50" s="347"/>
      <c r="C50" s="347"/>
      <c r="D50" s="347"/>
      <c r="E50" s="347"/>
      <c r="F50" s="347"/>
      <c r="G50" s="348"/>
      <c r="H50" s="369"/>
      <c r="I50" s="65">
        <v>1</v>
      </c>
      <c r="J50" s="65">
        <v>1</v>
      </c>
      <c r="K50" s="65">
        <v>1</v>
      </c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350">
        <f t="shared" si="7"/>
        <v>1</v>
      </c>
      <c r="W50" s="305">
        <f t="shared" si="5"/>
        <v>1.5408320493066256E-3</v>
      </c>
      <c r="X50" s="398">
        <f>E40</f>
        <v>564</v>
      </c>
      <c r="Y50" s="40" t="s">
        <v>0</v>
      </c>
      <c r="Z50" s="11">
        <f t="shared" si="6"/>
        <v>1</v>
      </c>
      <c r="AA50" s="401"/>
    </row>
    <row r="51" spans="1:27" x14ac:dyDescent="0.25">
      <c r="A51" s="56"/>
      <c r="B51" s="347"/>
      <c r="C51" s="347"/>
      <c r="D51" s="347"/>
      <c r="E51" s="347"/>
      <c r="F51" s="347"/>
      <c r="G51" s="348"/>
      <c r="H51" s="369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350">
        <f t="shared" si="7"/>
        <v>0</v>
      </c>
      <c r="W51" s="305">
        <f t="shared" si="5"/>
        <v>0</v>
      </c>
      <c r="X51" s="398">
        <f>E40</f>
        <v>564</v>
      </c>
      <c r="Y51" s="40" t="s">
        <v>20</v>
      </c>
      <c r="Z51" s="11">
        <f t="shared" si="6"/>
        <v>0</v>
      </c>
      <c r="AA51" s="401"/>
    </row>
    <row r="52" spans="1:27" x14ac:dyDescent="0.25">
      <c r="A52" s="56"/>
      <c r="B52" s="347"/>
      <c r="C52" s="347"/>
      <c r="D52" s="347"/>
      <c r="E52" s="347"/>
      <c r="F52" s="347" t="s">
        <v>108</v>
      </c>
      <c r="G52" s="348"/>
      <c r="H52" s="369">
        <v>1</v>
      </c>
      <c r="I52" s="65"/>
      <c r="J52" s="65"/>
      <c r="K52" s="65">
        <v>1</v>
      </c>
      <c r="L52" s="65">
        <v>1</v>
      </c>
      <c r="M52" s="65"/>
      <c r="N52" s="65"/>
      <c r="O52" s="65"/>
      <c r="P52" s="65"/>
      <c r="Q52" s="65"/>
      <c r="R52" s="65"/>
      <c r="S52" s="65"/>
      <c r="T52" s="65"/>
      <c r="U52" s="65"/>
      <c r="V52" s="350">
        <f t="shared" si="7"/>
        <v>2</v>
      </c>
      <c r="W52" s="305">
        <f t="shared" si="5"/>
        <v>3.0816640986132513E-3</v>
      </c>
      <c r="X52" s="398">
        <f>E40</f>
        <v>564</v>
      </c>
      <c r="Y52" s="40" t="s">
        <v>3</v>
      </c>
      <c r="Z52" s="11">
        <f t="shared" si="6"/>
        <v>2</v>
      </c>
      <c r="AA52" s="401"/>
    </row>
    <row r="53" spans="1:27" x14ac:dyDescent="0.25">
      <c r="A53" s="420"/>
      <c r="B53" s="422"/>
      <c r="C53" s="422"/>
      <c r="D53" s="422"/>
      <c r="E53" s="422"/>
      <c r="F53" s="422"/>
      <c r="G53" s="421"/>
      <c r="H53" s="402"/>
      <c r="I53" s="65">
        <v>18</v>
      </c>
      <c r="J53" s="70"/>
      <c r="K53" s="70">
        <v>1</v>
      </c>
      <c r="L53" s="70">
        <v>1</v>
      </c>
      <c r="M53" s="65"/>
      <c r="N53" s="70"/>
      <c r="O53" s="70"/>
      <c r="P53" s="70"/>
      <c r="Q53" s="70"/>
      <c r="R53" s="70"/>
      <c r="S53" s="70"/>
      <c r="T53" s="70"/>
      <c r="U53" s="70"/>
      <c r="V53" s="350">
        <f t="shared" si="7"/>
        <v>1</v>
      </c>
      <c r="W53" s="305">
        <f t="shared" si="5"/>
        <v>1.5408320493066256E-3</v>
      </c>
      <c r="X53" s="398">
        <f>E40</f>
        <v>564</v>
      </c>
      <c r="Y53" s="40" t="s">
        <v>206</v>
      </c>
      <c r="Z53" s="11">
        <f t="shared" si="6"/>
        <v>1</v>
      </c>
      <c r="AA53" s="401"/>
    </row>
    <row r="54" spans="1:27" x14ac:dyDescent="0.25">
      <c r="A54" s="420"/>
      <c r="B54" s="422"/>
      <c r="C54" s="422"/>
      <c r="D54" s="422"/>
      <c r="E54" s="422"/>
      <c r="F54" s="422"/>
      <c r="G54" s="421"/>
      <c r="H54" s="394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350">
        <f t="shared" si="7"/>
        <v>0</v>
      </c>
      <c r="W54" s="305">
        <f t="shared" si="5"/>
        <v>0</v>
      </c>
      <c r="X54" s="398">
        <f>E40</f>
        <v>564</v>
      </c>
      <c r="Y54" s="254" t="s">
        <v>87</v>
      </c>
      <c r="Z54" s="11">
        <f t="shared" si="6"/>
        <v>0</v>
      </c>
      <c r="AA54" s="401"/>
    </row>
    <row r="55" spans="1:27" x14ac:dyDescent="0.25">
      <c r="A55" s="56"/>
      <c r="B55" s="347"/>
      <c r="C55" s="347"/>
      <c r="D55" s="347"/>
      <c r="E55" s="347"/>
      <c r="F55" s="347"/>
      <c r="G55" s="60"/>
      <c r="H55" s="358"/>
      <c r="I55" s="358">
        <v>2</v>
      </c>
      <c r="J55" s="65"/>
      <c r="K55" s="65">
        <v>1</v>
      </c>
      <c r="L55" s="65"/>
      <c r="M55" s="358"/>
      <c r="N55" s="65"/>
      <c r="O55" s="65"/>
      <c r="P55" s="65"/>
      <c r="Q55" s="65"/>
      <c r="R55" s="65"/>
      <c r="S55" s="65"/>
      <c r="T55" s="65"/>
      <c r="U55" s="65"/>
      <c r="V55" s="350">
        <f t="shared" si="7"/>
        <v>0</v>
      </c>
      <c r="W55" s="305">
        <f t="shared" si="5"/>
        <v>0</v>
      </c>
      <c r="X55" s="398">
        <f>E40</f>
        <v>564</v>
      </c>
      <c r="Y55" s="254" t="s">
        <v>13</v>
      </c>
      <c r="Z55" s="11">
        <f t="shared" si="6"/>
        <v>0</v>
      </c>
      <c r="AA55" s="403"/>
    </row>
    <row r="56" spans="1:27" x14ac:dyDescent="0.25">
      <c r="A56" s="56"/>
      <c r="B56" s="347"/>
      <c r="C56" s="347"/>
      <c r="D56" s="347"/>
      <c r="E56" s="347"/>
      <c r="F56" s="347"/>
      <c r="G56" s="60"/>
      <c r="H56" s="358"/>
      <c r="I56" s="65">
        <v>10</v>
      </c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350">
        <f t="shared" si="7"/>
        <v>0</v>
      </c>
      <c r="W56" s="305">
        <f t="shared" si="5"/>
        <v>0</v>
      </c>
      <c r="X56" s="398">
        <f>E40</f>
        <v>564</v>
      </c>
      <c r="Y56" s="40" t="s">
        <v>99</v>
      </c>
      <c r="Z56" s="11">
        <f t="shared" si="6"/>
        <v>0</v>
      </c>
      <c r="AA56" s="173" t="s">
        <v>200</v>
      </c>
    </row>
    <row r="57" spans="1:27" x14ac:dyDescent="0.25">
      <c r="A57" s="56"/>
      <c r="B57" s="347"/>
      <c r="C57" s="347"/>
      <c r="D57" s="347"/>
      <c r="E57" s="347"/>
      <c r="F57" s="347"/>
      <c r="G57" s="348"/>
      <c r="H57" s="349"/>
      <c r="I57" s="65"/>
      <c r="J57" s="65"/>
      <c r="K57" s="65"/>
      <c r="L57" s="65">
        <v>3</v>
      </c>
      <c r="M57" s="65"/>
      <c r="N57" s="65"/>
      <c r="O57" s="65"/>
      <c r="P57" s="65"/>
      <c r="Q57" s="65"/>
      <c r="R57" s="65"/>
      <c r="S57" s="65"/>
      <c r="T57" s="65"/>
      <c r="U57" s="65"/>
      <c r="V57" s="350">
        <f t="shared" si="7"/>
        <v>3</v>
      </c>
      <c r="W57" s="305">
        <f t="shared" si="5"/>
        <v>4.6224961479198771E-3</v>
      </c>
      <c r="X57" s="398">
        <f>E40</f>
        <v>564</v>
      </c>
      <c r="Y57" s="255" t="s">
        <v>28</v>
      </c>
      <c r="Z57" s="11">
        <f t="shared" si="6"/>
        <v>3</v>
      </c>
      <c r="AA57" s="401"/>
    </row>
    <row r="58" spans="1:27" x14ac:dyDescent="0.25">
      <c r="A58" s="56"/>
      <c r="B58" s="347"/>
      <c r="C58" s="347"/>
      <c r="D58" s="347"/>
      <c r="E58" s="347"/>
      <c r="F58" s="347"/>
      <c r="G58" s="348"/>
      <c r="H58" s="349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350">
        <f t="shared" si="7"/>
        <v>0</v>
      </c>
      <c r="W58" s="305">
        <f t="shared" si="5"/>
        <v>0</v>
      </c>
      <c r="X58" s="398">
        <f>E40</f>
        <v>564</v>
      </c>
      <c r="Y58" s="40" t="s">
        <v>101</v>
      </c>
      <c r="Z58" s="11">
        <f t="shared" si="6"/>
        <v>0</v>
      </c>
      <c r="AA58" s="403"/>
    </row>
    <row r="59" spans="1:27" x14ac:dyDescent="0.25">
      <c r="A59" s="56"/>
      <c r="B59" s="347"/>
      <c r="C59" s="347"/>
      <c r="D59" s="347"/>
      <c r="E59" s="347"/>
      <c r="F59" s="347" t="s">
        <v>108</v>
      </c>
      <c r="G59" s="348"/>
      <c r="H59" s="355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350">
        <f t="shared" si="7"/>
        <v>0</v>
      </c>
      <c r="W59" s="305">
        <f t="shared" si="5"/>
        <v>0</v>
      </c>
      <c r="X59" s="398">
        <f>E40</f>
        <v>564</v>
      </c>
      <c r="Y59" s="255" t="s">
        <v>10</v>
      </c>
      <c r="Z59" s="11">
        <f t="shared" si="6"/>
        <v>0</v>
      </c>
      <c r="AA59" s="400"/>
    </row>
    <row r="60" spans="1:27" ht="15.75" thickBot="1" x14ac:dyDescent="0.3">
      <c r="A60" s="56"/>
      <c r="B60" s="347"/>
      <c r="C60" s="347"/>
      <c r="D60" s="347"/>
      <c r="E60" s="347"/>
      <c r="F60" s="347"/>
      <c r="G60" s="348"/>
      <c r="H60" s="355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350">
        <f>SUM(H60,J60,L60,N60,P60,R60,U60,T60)</f>
        <v>0</v>
      </c>
      <c r="W60" s="330">
        <f t="shared" si="5"/>
        <v>0</v>
      </c>
      <c r="X60" s="398">
        <f>E40</f>
        <v>564</v>
      </c>
      <c r="Y60" s="255" t="s">
        <v>83</v>
      </c>
      <c r="Z60" s="11">
        <f t="shared" si="6"/>
        <v>0</v>
      </c>
      <c r="AA60" s="401"/>
    </row>
    <row r="61" spans="1:27" ht="15.75" thickBot="1" x14ac:dyDescent="0.3">
      <c r="A61" s="56"/>
      <c r="B61" s="347"/>
      <c r="C61" s="347"/>
      <c r="D61" s="347"/>
      <c r="E61" s="347"/>
      <c r="F61" s="347"/>
      <c r="G61" s="348"/>
      <c r="H61" s="404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  <c r="U61" s="197"/>
      <c r="V61" s="405"/>
      <c r="W61" s="197"/>
      <c r="X61" s="405"/>
      <c r="Y61" s="79" t="s">
        <v>22</v>
      </c>
      <c r="Z61" s="11">
        <f t="shared" si="6"/>
        <v>0</v>
      </c>
      <c r="AA61" s="401"/>
    </row>
    <row r="62" spans="1:27" x14ac:dyDescent="0.25">
      <c r="A62" s="56"/>
      <c r="B62" s="347"/>
      <c r="C62" s="347"/>
      <c r="D62" s="347"/>
      <c r="E62" s="347"/>
      <c r="F62" s="347"/>
      <c r="G62" s="348"/>
      <c r="H62" s="406">
        <v>1</v>
      </c>
      <c r="I62" s="66"/>
      <c r="J62" s="66"/>
      <c r="K62" s="66"/>
      <c r="L62" s="66"/>
      <c r="M62" s="66"/>
      <c r="N62" s="66"/>
      <c r="O62" s="66"/>
      <c r="P62" s="66"/>
      <c r="Q62" s="65"/>
      <c r="R62" s="66"/>
      <c r="S62" s="66"/>
      <c r="T62" s="66"/>
      <c r="U62" s="66"/>
      <c r="V62" s="350">
        <f t="shared" ref="V62:V75" si="8">SUM(H62,J62,L62,N62,P62,R62,U62)</f>
        <v>1</v>
      </c>
      <c r="W62" s="303">
        <f t="shared" si="5"/>
        <v>1.5408320493066256E-3</v>
      </c>
      <c r="X62" s="398">
        <f>E40</f>
        <v>564</v>
      </c>
      <c r="Y62" s="476" t="s">
        <v>74</v>
      </c>
      <c r="Z62" s="11">
        <f t="shared" si="6"/>
        <v>1</v>
      </c>
      <c r="AA62" s="401"/>
    </row>
    <row r="63" spans="1:27" x14ac:dyDescent="0.25">
      <c r="A63" s="56"/>
      <c r="B63" s="347"/>
      <c r="C63" s="347"/>
      <c r="D63" s="347"/>
      <c r="E63" s="347"/>
      <c r="F63" s="347"/>
      <c r="G63" s="348"/>
      <c r="H63" s="349">
        <v>2</v>
      </c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350">
        <f t="shared" si="8"/>
        <v>2</v>
      </c>
      <c r="W63" s="305">
        <f t="shared" si="5"/>
        <v>3.0816640986132513E-3</v>
      </c>
      <c r="X63" s="398">
        <f>E40</f>
        <v>564</v>
      </c>
      <c r="Y63" s="107" t="s">
        <v>27</v>
      </c>
      <c r="Z63" s="11">
        <f t="shared" si="6"/>
        <v>2</v>
      </c>
      <c r="AA63" s="172"/>
    </row>
    <row r="64" spans="1:27" x14ac:dyDescent="0.25">
      <c r="A64" s="56"/>
      <c r="B64" s="347"/>
      <c r="C64" s="347"/>
      <c r="D64" s="347"/>
      <c r="E64" s="347"/>
      <c r="F64" s="347"/>
      <c r="G64" s="348"/>
      <c r="H64" s="349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350">
        <f t="shared" si="8"/>
        <v>0</v>
      </c>
      <c r="W64" s="305">
        <f t="shared" si="5"/>
        <v>0</v>
      </c>
      <c r="X64" s="398">
        <f>E40</f>
        <v>564</v>
      </c>
      <c r="Y64" s="469" t="s">
        <v>209</v>
      </c>
      <c r="Z64" s="11">
        <f t="shared" si="6"/>
        <v>0</v>
      </c>
      <c r="AA64" s="401"/>
    </row>
    <row r="65" spans="1:27" x14ac:dyDescent="0.25">
      <c r="A65" s="56"/>
      <c r="B65" s="347"/>
      <c r="C65" s="347"/>
      <c r="D65" s="347"/>
      <c r="E65" s="347"/>
      <c r="F65" s="347"/>
      <c r="G65" s="348"/>
      <c r="H65" s="349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350">
        <f t="shared" si="8"/>
        <v>0</v>
      </c>
      <c r="W65" s="305">
        <f t="shared" si="5"/>
        <v>0</v>
      </c>
      <c r="X65" s="398">
        <f>E40</f>
        <v>564</v>
      </c>
      <c r="Y65" s="470" t="s">
        <v>26</v>
      </c>
      <c r="Z65" s="11">
        <f t="shared" si="6"/>
        <v>0</v>
      </c>
      <c r="AA65" s="172"/>
    </row>
    <row r="66" spans="1:27" x14ac:dyDescent="0.25">
      <c r="A66" s="56"/>
      <c r="B66" s="347"/>
      <c r="C66" s="347"/>
      <c r="D66" s="347"/>
      <c r="E66" s="347"/>
      <c r="F66" s="347" t="s">
        <v>108</v>
      </c>
      <c r="G66" s="348"/>
      <c r="H66" s="349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350">
        <f t="shared" si="8"/>
        <v>0</v>
      </c>
      <c r="W66" s="305">
        <f t="shared" si="5"/>
        <v>0</v>
      </c>
      <c r="X66" s="398">
        <f>E40</f>
        <v>564</v>
      </c>
      <c r="Y66" s="469" t="s">
        <v>203</v>
      </c>
      <c r="Z66" s="11">
        <f t="shared" si="6"/>
        <v>0</v>
      </c>
      <c r="AA66" s="172"/>
    </row>
    <row r="67" spans="1:27" x14ac:dyDescent="0.25">
      <c r="A67" s="56"/>
      <c r="B67" s="347"/>
      <c r="C67" s="347"/>
      <c r="D67" s="347"/>
      <c r="E67" s="347"/>
      <c r="F67" s="347"/>
      <c r="G67" s="348"/>
      <c r="H67" s="349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350">
        <f t="shared" si="8"/>
        <v>0</v>
      </c>
      <c r="W67" s="305">
        <f t="shared" si="5"/>
        <v>0</v>
      </c>
      <c r="X67" s="398">
        <f>E40</f>
        <v>564</v>
      </c>
      <c r="Y67" s="470" t="s">
        <v>184</v>
      </c>
      <c r="Z67" s="11">
        <f t="shared" si="6"/>
        <v>0</v>
      </c>
      <c r="AA67" s="416"/>
    </row>
    <row r="68" spans="1:27" x14ac:dyDescent="0.25">
      <c r="A68" s="56"/>
      <c r="B68" s="347"/>
      <c r="C68" s="347"/>
      <c r="D68" s="347"/>
      <c r="E68" s="347"/>
      <c r="F68" s="347"/>
      <c r="G68" s="348"/>
      <c r="H68" s="349">
        <v>1</v>
      </c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350">
        <f t="shared" si="8"/>
        <v>1</v>
      </c>
      <c r="W68" s="305">
        <f t="shared" si="5"/>
        <v>1.5408320493066256E-3</v>
      </c>
      <c r="X68" s="398">
        <f>E40</f>
        <v>564</v>
      </c>
      <c r="Y68" s="468" t="s">
        <v>180</v>
      </c>
      <c r="Z68" s="11">
        <f t="shared" si="6"/>
        <v>1</v>
      </c>
      <c r="AA68" s="400" t="s">
        <v>207</v>
      </c>
    </row>
    <row r="69" spans="1:27" x14ac:dyDescent="0.25">
      <c r="A69" s="56"/>
      <c r="B69" s="347"/>
      <c r="C69" s="347"/>
      <c r="D69" s="347"/>
      <c r="E69" s="347"/>
      <c r="F69" s="347"/>
      <c r="G69" s="348"/>
      <c r="H69" s="349">
        <v>1</v>
      </c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350">
        <f t="shared" si="8"/>
        <v>1</v>
      </c>
      <c r="W69" s="305">
        <f t="shared" si="5"/>
        <v>1.5408320493066256E-3</v>
      </c>
      <c r="X69" s="398">
        <f>E40</f>
        <v>564</v>
      </c>
      <c r="Y69" s="470" t="s">
        <v>191</v>
      </c>
      <c r="Z69" s="11">
        <f t="shared" si="6"/>
        <v>1</v>
      </c>
      <c r="AA69" s="400" t="s">
        <v>232</v>
      </c>
    </row>
    <row r="70" spans="1:27" x14ac:dyDescent="0.25">
      <c r="A70" s="56"/>
      <c r="B70" s="347"/>
      <c r="C70" s="347"/>
      <c r="D70" s="347"/>
      <c r="E70" s="347"/>
      <c r="F70" s="347"/>
      <c r="G70" s="348"/>
      <c r="H70" s="349">
        <v>6</v>
      </c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350">
        <f t="shared" si="8"/>
        <v>6</v>
      </c>
      <c r="W70" s="305">
        <f t="shared" si="5"/>
        <v>9.2449922958397542E-3</v>
      </c>
      <c r="X70" s="398">
        <f>E40</f>
        <v>564</v>
      </c>
      <c r="Y70" s="470" t="s">
        <v>53</v>
      </c>
      <c r="Z70" s="11">
        <f t="shared" si="6"/>
        <v>6</v>
      </c>
      <c r="AA70" s="400"/>
    </row>
    <row r="71" spans="1:27" x14ac:dyDescent="0.25">
      <c r="A71" s="56"/>
      <c r="B71" s="347"/>
      <c r="C71" s="347"/>
      <c r="D71" s="347"/>
      <c r="E71" s="347"/>
      <c r="F71" s="347"/>
      <c r="G71" s="348"/>
      <c r="H71" s="349">
        <v>5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350">
        <f t="shared" si="8"/>
        <v>5</v>
      </c>
      <c r="W71" s="305">
        <f t="shared" si="5"/>
        <v>7.7041602465331279E-3</v>
      </c>
      <c r="X71" s="398">
        <f>E40</f>
        <v>564</v>
      </c>
      <c r="Y71" s="470" t="s">
        <v>109</v>
      </c>
      <c r="Z71" s="11">
        <f t="shared" si="6"/>
        <v>5</v>
      </c>
      <c r="AA71" s="400"/>
    </row>
    <row r="72" spans="1:27" x14ac:dyDescent="0.25">
      <c r="A72" s="56"/>
      <c r="B72" s="347"/>
      <c r="C72" s="347"/>
      <c r="D72" s="347"/>
      <c r="E72" s="347"/>
      <c r="F72" s="347"/>
      <c r="G72" s="348"/>
      <c r="H72" s="349">
        <v>1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350">
        <f t="shared" si="8"/>
        <v>1</v>
      </c>
      <c r="W72" s="305">
        <f t="shared" si="5"/>
        <v>1.5408320493066256E-3</v>
      </c>
      <c r="X72" s="398">
        <f>E40</f>
        <v>564</v>
      </c>
      <c r="Y72" s="41" t="s">
        <v>231</v>
      </c>
      <c r="Z72" s="11">
        <f t="shared" si="6"/>
        <v>1</v>
      </c>
      <c r="AA72" s="400"/>
    </row>
    <row r="73" spans="1:27" x14ac:dyDescent="0.25">
      <c r="A73" s="56"/>
      <c r="B73" s="347"/>
      <c r="C73" s="347"/>
      <c r="D73" s="347"/>
      <c r="E73" s="347"/>
      <c r="F73" s="347"/>
      <c r="G73" s="348"/>
      <c r="H73" s="349">
        <v>1</v>
      </c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350">
        <f t="shared" si="8"/>
        <v>1</v>
      </c>
      <c r="W73" s="305">
        <f t="shared" si="5"/>
        <v>1.5408320493066256E-3</v>
      </c>
      <c r="X73" s="398">
        <f>E40</f>
        <v>564</v>
      </c>
      <c r="Y73" s="41" t="s">
        <v>88</v>
      </c>
      <c r="Z73" s="11">
        <f t="shared" si="6"/>
        <v>1</v>
      </c>
      <c r="AA73" s="400"/>
    </row>
    <row r="74" spans="1:27" ht="15.75" thickBot="1" x14ac:dyDescent="0.3">
      <c r="A74" s="186"/>
      <c r="B74" s="187"/>
      <c r="C74" s="187"/>
      <c r="D74" s="187"/>
      <c r="E74" s="187"/>
      <c r="F74" s="187"/>
      <c r="G74" s="348"/>
      <c r="H74" s="349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350">
        <f t="shared" si="8"/>
        <v>0</v>
      </c>
      <c r="W74" s="302">
        <f t="shared" si="5"/>
        <v>0</v>
      </c>
      <c r="X74" s="398">
        <f>E40</f>
        <v>564</v>
      </c>
      <c r="Y74" s="42" t="s">
        <v>95</v>
      </c>
      <c r="Z74" s="11">
        <f t="shared" si="6"/>
        <v>0</v>
      </c>
      <c r="AA74" s="407"/>
    </row>
    <row r="75" spans="1:27" ht="15.75" thickBot="1" x14ac:dyDescent="0.3">
      <c r="A75" s="45"/>
      <c r="B75" s="45"/>
      <c r="C75" s="45"/>
      <c r="D75" s="45"/>
      <c r="E75" s="45"/>
      <c r="F75" s="45"/>
      <c r="G75" s="51" t="s">
        <v>5</v>
      </c>
      <c r="H75" s="61">
        <f t="shared" ref="H75:U75" si="9">SUM(H41:H74)</f>
        <v>58</v>
      </c>
      <c r="I75" s="61">
        <f t="shared" si="9"/>
        <v>120</v>
      </c>
      <c r="J75" s="61">
        <f t="shared" si="9"/>
        <v>15</v>
      </c>
      <c r="K75" s="61">
        <f t="shared" si="9"/>
        <v>28</v>
      </c>
      <c r="L75" s="61">
        <f t="shared" si="9"/>
        <v>12</v>
      </c>
      <c r="M75" s="61">
        <f t="shared" si="9"/>
        <v>0</v>
      </c>
      <c r="N75" s="61">
        <f t="shared" si="9"/>
        <v>0</v>
      </c>
      <c r="O75" s="61">
        <f t="shared" si="9"/>
        <v>0</v>
      </c>
      <c r="P75" s="61">
        <f t="shared" si="9"/>
        <v>0</v>
      </c>
      <c r="Q75" s="61">
        <f t="shared" si="9"/>
        <v>0</v>
      </c>
      <c r="R75" s="61">
        <f t="shared" si="9"/>
        <v>0</v>
      </c>
      <c r="S75" s="61">
        <f t="shared" si="9"/>
        <v>0</v>
      </c>
      <c r="T75" s="61">
        <f t="shared" si="9"/>
        <v>0</v>
      </c>
      <c r="U75" s="61">
        <f t="shared" si="9"/>
        <v>0</v>
      </c>
      <c r="V75" s="375">
        <f t="shared" si="8"/>
        <v>85</v>
      </c>
      <c r="W75" s="459">
        <f t="shared" si="5"/>
        <v>0.13097072419106318</v>
      </c>
      <c r="X75" s="458">
        <f>E40</f>
        <v>564</v>
      </c>
    </row>
    <row r="76" spans="1:27" ht="15.75" thickBot="1" x14ac:dyDescent="0.3"/>
    <row r="77" spans="1:27" ht="60.75" thickBot="1" x14ac:dyDescent="0.3">
      <c r="A77" s="47" t="s">
        <v>23</v>
      </c>
      <c r="B77" s="47" t="s">
        <v>49</v>
      </c>
      <c r="C77" s="47" t="s">
        <v>54</v>
      </c>
      <c r="D77" s="47" t="s">
        <v>18</v>
      </c>
      <c r="E77" s="46" t="s">
        <v>17</v>
      </c>
      <c r="F77" s="48" t="s">
        <v>1</v>
      </c>
      <c r="G77" s="49" t="s">
        <v>24</v>
      </c>
      <c r="H77" s="81" t="s">
        <v>69</v>
      </c>
      <c r="I77" s="50" t="s">
        <v>70</v>
      </c>
      <c r="J77" s="50" t="s">
        <v>55</v>
      </c>
      <c r="K77" s="50" t="s">
        <v>60</v>
      </c>
      <c r="L77" s="50" t="s">
        <v>56</v>
      </c>
      <c r="M77" s="50" t="s">
        <v>61</v>
      </c>
      <c r="N77" s="50" t="s">
        <v>57</v>
      </c>
      <c r="O77" s="50" t="s">
        <v>62</v>
      </c>
      <c r="P77" s="50" t="s">
        <v>58</v>
      </c>
      <c r="Q77" s="50" t="s">
        <v>66</v>
      </c>
      <c r="R77" s="50" t="s">
        <v>59</v>
      </c>
      <c r="S77" s="50" t="s">
        <v>67</v>
      </c>
      <c r="T77" s="50" t="s">
        <v>127</v>
      </c>
      <c r="U77" s="50" t="s">
        <v>42</v>
      </c>
      <c r="V77" s="50" t="s">
        <v>5</v>
      </c>
      <c r="W77" s="46" t="s">
        <v>2</v>
      </c>
      <c r="X77" s="47" t="s">
        <v>118</v>
      </c>
      <c r="Y77" s="37" t="s">
        <v>21</v>
      </c>
      <c r="Z77" s="11" t="s">
        <v>5</v>
      </c>
      <c r="AA77" s="36" t="s">
        <v>7</v>
      </c>
    </row>
    <row r="78" spans="1:27" ht="15.75" thickBot="1" x14ac:dyDescent="0.3">
      <c r="A78" s="78">
        <v>1494754</v>
      </c>
      <c r="B78" s="78" t="s">
        <v>190</v>
      </c>
      <c r="C78" s="439">
        <v>576</v>
      </c>
      <c r="D78" s="439">
        <v>640</v>
      </c>
      <c r="E78" s="439">
        <v>568</v>
      </c>
      <c r="F78" s="440">
        <f>E78/D78</f>
        <v>0.88749999999999996</v>
      </c>
      <c r="G78" s="52">
        <v>45117</v>
      </c>
      <c r="H78" s="87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9"/>
      <c r="T78" s="405"/>
      <c r="U78" s="121"/>
      <c r="V78" s="121"/>
      <c r="W78" s="89"/>
      <c r="Y78" s="91" t="s">
        <v>78</v>
      </c>
      <c r="AA78" s="43" t="s">
        <v>73</v>
      </c>
    </row>
    <row r="79" spans="1:27" x14ac:dyDescent="0.25">
      <c r="A79" s="56"/>
      <c r="B79" s="347"/>
      <c r="C79" s="347"/>
      <c r="D79" s="347"/>
      <c r="E79" s="347"/>
      <c r="F79" s="347"/>
      <c r="G79" s="348"/>
      <c r="H79" s="343"/>
      <c r="I79" s="63">
        <v>40</v>
      </c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371">
        <f>SUM(H79,J79,L79,N79,P79,R79,U79,T79)</f>
        <v>0</v>
      </c>
      <c r="W79" s="303">
        <f>$V79/$D$78</f>
        <v>0</v>
      </c>
      <c r="X79" s="398">
        <f>E78</f>
        <v>568</v>
      </c>
      <c r="Y79" s="39" t="s">
        <v>19</v>
      </c>
      <c r="Z79" s="11">
        <f>V79</f>
        <v>0</v>
      </c>
      <c r="AA79" s="340"/>
    </row>
    <row r="80" spans="1:27" x14ac:dyDescent="0.25">
      <c r="A80" s="56"/>
      <c r="B80" s="347"/>
      <c r="C80" s="347"/>
      <c r="D80" s="347"/>
      <c r="E80" s="347"/>
      <c r="F80" s="347"/>
      <c r="G80" s="348"/>
      <c r="H80" s="349">
        <v>6</v>
      </c>
      <c r="I80" s="65"/>
      <c r="J80" s="65">
        <v>2</v>
      </c>
      <c r="K80" s="65"/>
      <c r="L80" s="65">
        <v>2</v>
      </c>
      <c r="M80" s="65"/>
      <c r="N80" s="70"/>
      <c r="O80" s="65"/>
      <c r="P80" s="65"/>
      <c r="Q80" s="65"/>
      <c r="R80" s="65"/>
      <c r="S80" s="65"/>
      <c r="T80" s="65"/>
      <c r="U80" s="65"/>
      <c r="V80" s="350">
        <f>SUM(H80,J80,L80,N80,P80,R80,U80,T80)</f>
        <v>10</v>
      </c>
      <c r="W80" s="305">
        <f t="shared" ref="W80:W113" si="10">$V80/$D$78</f>
        <v>1.5625E-2</v>
      </c>
      <c r="X80" s="398">
        <f>E78</f>
        <v>568</v>
      </c>
      <c r="Y80" s="254" t="s">
        <v>50</v>
      </c>
      <c r="Z80" s="11">
        <f t="shared" ref="Z80:Z112" si="11">V80</f>
        <v>10</v>
      </c>
      <c r="AA80" s="340"/>
    </row>
    <row r="81" spans="1:27" x14ac:dyDescent="0.25">
      <c r="A81" s="56"/>
      <c r="B81" s="347"/>
      <c r="C81" s="347"/>
      <c r="D81" s="347"/>
      <c r="E81" s="347"/>
      <c r="F81" s="347"/>
      <c r="G81" s="348"/>
      <c r="H81" s="349">
        <v>37</v>
      </c>
      <c r="I81" s="65"/>
      <c r="J81" s="65">
        <v>12</v>
      </c>
      <c r="K81" s="65"/>
      <c r="L81" s="65">
        <v>3</v>
      </c>
      <c r="M81" s="65"/>
      <c r="N81" s="65"/>
      <c r="O81" s="65"/>
      <c r="P81" s="65"/>
      <c r="Q81" s="65"/>
      <c r="R81" s="65"/>
      <c r="S81" s="65"/>
      <c r="T81" s="65"/>
      <c r="U81" s="65"/>
      <c r="V81" s="350">
        <f t="shared" ref="V81:V97" si="12">SUM(H81,J81,L81,N81,P81,R81,U81,T81)</f>
        <v>52</v>
      </c>
      <c r="W81" s="305">
        <f t="shared" si="10"/>
        <v>8.1250000000000003E-2</v>
      </c>
      <c r="X81" s="398">
        <f>E78</f>
        <v>568</v>
      </c>
      <c r="Y81" s="40" t="s">
        <v>16</v>
      </c>
      <c r="Z81" s="11">
        <f t="shared" si="11"/>
        <v>52</v>
      </c>
      <c r="AA81" s="366"/>
    </row>
    <row r="82" spans="1:27" x14ac:dyDescent="0.25">
      <c r="A82" s="56"/>
      <c r="B82" s="347"/>
      <c r="C82" s="347"/>
      <c r="D82" s="347"/>
      <c r="E82" s="347"/>
      <c r="F82" s="347"/>
      <c r="G82" s="348"/>
      <c r="H82" s="349"/>
      <c r="I82" s="65"/>
      <c r="J82" s="399"/>
      <c r="K82" s="399"/>
      <c r="L82" s="399"/>
      <c r="M82" s="65"/>
      <c r="N82" s="65"/>
      <c r="O82" s="65"/>
      <c r="P82" s="65"/>
      <c r="Q82" s="65"/>
      <c r="R82" s="65"/>
      <c r="S82" s="65"/>
      <c r="T82" s="65"/>
      <c r="U82" s="65"/>
      <c r="V82" s="350">
        <f t="shared" si="12"/>
        <v>0</v>
      </c>
      <c r="W82" s="305">
        <f t="shared" si="10"/>
        <v>0</v>
      </c>
      <c r="X82" s="398">
        <f>E78</f>
        <v>568</v>
      </c>
      <c r="Y82" s="40" t="s">
        <v>4</v>
      </c>
      <c r="Z82" s="11">
        <f t="shared" si="11"/>
        <v>0</v>
      </c>
      <c r="AA82" s="366"/>
    </row>
    <row r="83" spans="1:27" x14ac:dyDescent="0.25">
      <c r="A83" s="56"/>
      <c r="B83" s="347"/>
      <c r="C83" s="347"/>
      <c r="D83" s="347"/>
      <c r="E83" s="347"/>
      <c r="F83" s="347"/>
      <c r="G83" s="348"/>
      <c r="H83" s="349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350">
        <f t="shared" si="12"/>
        <v>0</v>
      </c>
      <c r="W83" s="305">
        <f t="shared" si="10"/>
        <v>0</v>
      </c>
      <c r="X83" s="398">
        <f>E78</f>
        <v>568</v>
      </c>
      <c r="Y83" s="40" t="s">
        <v>14</v>
      </c>
      <c r="Z83" s="11">
        <f t="shared" si="11"/>
        <v>0</v>
      </c>
      <c r="AA83" s="172"/>
    </row>
    <row r="84" spans="1:27" x14ac:dyDescent="0.25">
      <c r="A84" s="56"/>
      <c r="B84" s="347"/>
      <c r="C84" s="347"/>
      <c r="D84" s="347"/>
      <c r="E84" s="347"/>
      <c r="F84" s="347"/>
      <c r="G84" s="348"/>
      <c r="H84" s="349"/>
      <c r="I84" s="65">
        <v>4</v>
      </c>
      <c r="J84" s="65"/>
      <c r="K84" s="65"/>
      <c r="L84" s="65">
        <v>1</v>
      </c>
      <c r="M84" s="65"/>
      <c r="N84" s="65"/>
      <c r="O84" s="65"/>
      <c r="P84" s="65"/>
      <c r="Q84" s="65"/>
      <c r="R84" s="65"/>
      <c r="S84" s="65"/>
      <c r="T84" s="65"/>
      <c r="U84" s="65">
        <v>1</v>
      </c>
      <c r="V84" s="350">
        <f t="shared" si="12"/>
        <v>2</v>
      </c>
      <c r="W84" s="305">
        <f t="shared" si="10"/>
        <v>3.1250000000000002E-3</v>
      </c>
      <c r="X84" s="398">
        <f>E78</f>
        <v>568</v>
      </c>
      <c r="Y84" s="40" t="s">
        <v>15</v>
      </c>
      <c r="Z84" s="11">
        <f t="shared" si="11"/>
        <v>2</v>
      </c>
      <c r="AA84" s="346"/>
    </row>
    <row r="85" spans="1:27" x14ac:dyDescent="0.25">
      <c r="A85" s="56" t="s">
        <v>174</v>
      </c>
      <c r="B85" s="347"/>
      <c r="C85" s="347"/>
      <c r="D85" s="347"/>
      <c r="E85" s="347"/>
      <c r="F85" s="347"/>
      <c r="G85" s="348"/>
      <c r="H85" s="349"/>
      <c r="I85" s="65">
        <v>1</v>
      </c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350">
        <f t="shared" si="12"/>
        <v>0</v>
      </c>
      <c r="W85" s="305">
        <f t="shared" si="10"/>
        <v>0</v>
      </c>
      <c r="X85" s="398">
        <f>E78</f>
        <v>568</v>
      </c>
      <c r="Y85" s="40" t="s">
        <v>8</v>
      </c>
      <c r="Z85" s="11">
        <f t="shared" si="11"/>
        <v>0</v>
      </c>
      <c r="AA85" s="346"/>
    </row>
    <row r="86" spans="1:27" x14ac:dyDescent="0.25">
      <c r="A86" s="56"/>
      <c r="B86" s="347"/>
      <c r="C86" s="347"/>
      <c r="D86" s="347"/>
      <c r="E86" s="347"/>
      <c r="F86" s="347"/>
      <c r="G86" s="348"/>
      <c r="H86" s="349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350">
        <f t="shared" si="12"/>
        <v>0</v>
      </c>
      <c r="W86" s="305">
        <f t="shared" si="10"/>
        <v>0</v>
      </c>
      <c r="X86" s="398">
        <f>E78</f>
        <v>568</v>
      </c>
      <c r="Y86" s="40" t="s">
        <v>9</v>
      </c>
      <c r="Z86" s="11">
        <f t="shared" si="11"/>
        <v>0</v>
      </c>
      <c r="AA86" s="400"/>
    </row>
    <row r="87" spans="1:27" x14ac:dyDescent="0.25">
      <c r="A87" s="56"/>
      <c r="B87" s="347"/>
      <c r="C87" s="347"/>
      <c r="D87" s="347"/>
      <c r="E87" s="347"/>
      <c r="F87" s="347"/>
      <c r="G87" s="348"/>
      <c r="H87" s="369"/>
      <c r="I87" s="65">
        <v>1</v>
      </c>
      <c r="J87" s="65">
        <v>1</v>
      </c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350">
        <f t="shared" si="12"/>
        <v>1</v>
      </c>
      <c r="W87" s="305">
        <f t="shared" si="10"/>
        <v>1.5625000000000001E-3</v>
      </c>
      <c r="X87" s="398">
        <f>E78</f>
        <v>568</v>
      </c>
      <c r="Y87" s="40" t="s">
        <v>71</v>
      </c>
      <c r="Z87" s="11">
        <f t="shared" si="11"/>
        <v>1</v>
      </c>
      <c r="AA87" s="400"/>
    </row>
    <row r="88" spans="1:27" x14ac:dyDescent="0.25">
      <c r="A88" s="56"/>
      <c r="B88" s="347"/>
      <c r="C88" s="347"/>
      <c r="D88" s="347"/>
      <c r="E88" s="347"/>
      <c r="F88" s="347"/>
      <c r="G88" s="348"/>
      <c r="H88" s="369"/>
      <c r="I88" s="65">
        <v>2</v>
      </c>
      <c r="J88" s="65">
        <v>1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350">
        <f t="shared" si="12"/>
        <v>1</v>
      </c>
      <c r="W88" s="305">
        <f t="shared" si="10"/>
        <v>1.5625000000000001E-3</v>
      </c>
      <c r="X88" s="398">
        <f>E78</f>
        <v>568</v>
      </c>
      <c r="Y88" s="40" t="s">
        <v>0</v>
      </c>
      <c r="Z88" s="11">
        <f t="shared" si="11"/>
        <v>1</v>
      </c>
      <c r="AA88" s="401"/>
    </row>
    <row r="89" spans="1:27" x14ac:dyDescent="0.25">
      <c r="A89" s="56"/>
      <c r="B89" s="347"/>
      <c r="C89" s="347"/>
      <c r="D89" s="347"/>
      <c r="E89" s="347"/>
      <c r="F89" s="347"/>
      <c r="G89" s="348"/>
      <c r="H89" s="369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350">
        <f t="shared" si="12"/>
        <v>0</v>
      </c>
      <c r="W89" s="305">
        <f t="shared" si="10"/>
        <v>0</v>
      </c>
      <c r="X89" s="398">
        <f>E78</f>
        <v>568</v>
      </c>
      <c r="Y89" s="40" t="s">
        <v>20</v>
      </c>
      <c r="Z89" s="11">
        <f t="shared" si="11"/>
        <v>0</v>
      </c>
      <c r="AA89" s="401"/>
    </row>
    <row r="90" spans="1:27" x14ac:dyDescent="0.25">
      <c r="A90" s="56"/>
      <c r="B90" s="347"/>
      <c r="C90" s="347"/>
      <c r="D90" s="347"/>
      <c r="E90" s="347"/>
      <c r="F90" s="347" t="s">
        <v>108</v>
      </c>
      <c r="G90" s="348"/>
      <c r="H90" s="369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350">
        <f t="shared" si="12"/>
        <v>0</v>
      </c>
      <c r="W90" s="305">
        <f t="shared" si="10"/>
        <v>0</v>
      </c>
      <c r="X90" s="398">
        <f>E78</f>
        <v>568</v>
      </c>
      <c r="Y90" s="40" t="s">
        <v>3</v>
      </c>
      <c r="Z90" s="11">
        <f t="shared" si="11"/>
        <v>0</v>
      </c>
      <c r="AA90" s="401"/>
    </row>
    <row r="91" spans="1:27" x14ac:dyDescent="0.25">
      <c r="A91" s="420"/>
      <c r="B91" s="422"/>
      <c r="C91" s="422"/>
      <c r="D91" s="422"/>
      <c r="E91" s="422"/>
      <c r="F91" s="422"/>
      <c r="G91" s="421"/>
      <c r="H91" s="402"/>
      <c r="I91" s="65">
        <v>15</v>
      </c>
      <c r="J91" s="70"/>
      <c r="K91" s="70"/>
      <c r="L91" s="70"/>
      <c r="M91" s="65"/>
      <c r="N91" s="70"/>
      <c r="O91" s="70"/>
      <c r="P91" s="70"/>
      <c r="Q91" s="70"/>
      <c r="R91" s="70"/>
      <c r="S91" s="70"/>
      <c r="T91" s="70"/>
      <c r="U91" s="70"/>
      <c r="V91" s="350">
        <f t="shared" si="12"/>
        <v>0</v>
      </c>
      <c r="W91" s="305">
        <f t="shared" si="10"/>
        <v>0</v>
      </c>
      <c r="X91" s="398">
        <f>E78</f>
        <v>568</v>
      </c>
      <c r="Y91" s="40" t="s">
        <v>206</v>
      </c>
      <c r="Z91" s="11">
        <f t="shared" si="11"/>
        <v>0</v>
      </c>
      <c r="AA91" s="401"/>
    </row>
    <row r="92" spans="1:27" x14ac:dyDescent="0.25">
      <c r="A92" s="420"/>
      <c r="B92" s="422"/>
      <c r="C92" s="422"/>
      <c r="D92" s="422"/>
      <c r="E92" s="422"/>
      <c r="F92" s="422"/>
      <c r="G92" s="421"/>
      <c r="H92" s="394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350">
        <f t="shared" si="12"/>
        <v>0</v>
      </c>
      <c r="W92" s="305">
        <f t="shared" si="10"/>
        <v>0</v>
      </c>
      <c r="X92" s="398">
        <f>E78</f>
        <v>568</v>
      </c>
      <c r="Y92" s="254" t="s">
        <v>87</v>
      </c>
      <c r="Z92" s="11">
        <f t="shared" si="11"/>
        <v>0</v>
      </c>
      <c r="AA92" s="401"/>
    </row>
    <row r="93" spans="1:27" x14ac:dyDescent="0.25">
      <c r="A93" s="56"/>
      <c r="B93" s="347"/>
      <c r="C93" s="347"/>
      <c r="D93" s="347"/>
      <c r="E93" s="347"/>
      <c r="F93" s="347"/>
      <c r="G93" s="60"/>
      <c r="H93" s="358"/>
      <c r="I93" s="358">
        <v>5</v>
      </c>
      <c r="J93" s="65"/>
      <c r="K93" s="65"/>
      <c r="L93" s="65"/>
      <c r="M93" s="358"/>
      <c r="N93" s="65"/>
      <c r="O93" s="65"/>
      <c r="P93" s="65"/>
      <c r="Q93" s="65"/>
      <c r="R93" s="65"/>
      <c r="S93" s="65"/>
      <c r="T93" s="65"/>
      <c r="U93" s="65"/>
      <c r="V93" s="350">
        <f t="shared" si="12"/>
        <v>0</v>
      </c>
      <c r="W93" s="305">
        <f t="shared" si="10"/>
        <v>0</v>
      </c>
      <c r="X93" s="398">
        <f>E78</f>
        <v>568</v>
      </c>
      <c r="Y93" s="254" t="s">
        <v>13</v>
      </c>
      <c r="Z93" s="11">
        <f t="shared" si="11"/>
        <v>0</v>
      </c>
      <c r="AA93" s="403"/>
    </row>
    <row r="94" spans="1:27" x14ac:dyDescent="0.25">
      <c r="A94" s="56"/>
      <c r="B94" s="347"/>
      <c r="C94" s="347"/>
      <c r="D94" s="347"/>
      <c r="E94" s="347"/>
      <c r="F94" s="347"/>
      <c r="G94" s="60"/>
      <c r="H94" s="358"/>
      <c r="I94" s="65">
        <v>3</v>
      </c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350">
        <f t="shared" si="12"/>
        <v>0</v>
      </c>
      <c r="W94" s="305">
        <f t="shared" si="10"/>
        <v>0</v>
      </c>
      <c r="X94" s="398">
        <f>E78</f>
        <v>568</v>
      </c>
      <c r="Y94" s="40" t="s">
        <v>99</v>
      </c>
      <c r="Z94" s="11">
        <f t="shared" si="11"/>
        <v>0</v>
      </c>
      <c r="AA94" s="173" t="s">
        <v>198</v>
      </c>
    </row>
    <row r="95" spans="1:27" x14ac:dyDescent="0.25">
      <c r="A95" s="56"/>
      <c r="B95" s="347"/>
      <c r="C95" s="347"/>
      <c r="D95" s="347"/>
      <c r="E95" s="347"/>
      <c r="F95" s="347"/>
      <c r="G95" s="348"/>
      <c r="H95" s="349"/>
      <c r="I95" s="65"/>
      <c r="J95" s="65"/>
      <c r="K95" s="65"/>
      <c r="L95" s="65">
        <v>1</v>
      </c>
      <c r="M95" s="65"/>
      <c r="N95" s="65"/>
      <c r="O95" s="65"/>
      <c r="P95" s="65"/>
      <c r="Q95" s="65"/>
      <c r="R95" s="65"/>
      <c r="S95" s="65"/>
      <c r="T95" s="65"/>
      <c r="U95" s="65"/>
      <c r="V95" s="350">
        <f t="shared" si="12"/>
        <v>1</v>
      </c>
      <c r="W95" s="305">
        <f t="shared" si="10"/>
        <v>1.5625000000000001E-3</v>
      </c>
      <c r="X95" s="398">
        <f>E78</f>
        <v>568</v>
      </c>
      <c r="Y95" s="255" t="s">
        <v>28</v>
      </c>
      <c r="Z95" s="11">
        <f t="shared" si="11"/>
        <v>1</v>
      </c>
      <c r="AA95" s="401"/>
    </row>
    <row r="96" spans="1:27" x14ac:dyDescent="0.25">
      <c r="A96" s="56"/>
      <c r="B96" s="347"/>
      <c r="C96" s="347"/>
      <c r="D96" s="347"/>
      <c r="E96" s="347"/>
      <c r="F96" s="347"/>
      <c r="G96" s="348"/>
      <c r="H96" s="349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350">
        <f t="shared" si="12"/>
        <v>0</v>
      </c>
      <c r="W96" s="305">
        <f t="shared" si="10"/>
        <v>0</v>
      </c>
      <c r="X96" s="398">
        <f>E78</f>
        <v>568</v>
      </c>
      <c r="Y96" s="40" t="s">
        <v>101</v>
      </c>
      <c r="Z96" s="11">
        <f t="shared" si="11"/>
        <v>0</v>
      </c>
      <c r="AA96" s="403"/>
    </row>
    <row r="97" spans="1:27" x14ac:dyDescent="0.25">
      <c r="A97" s="56"/>
      <c r="B97" s="347"/>
      <c r="C97" s="347"/>
      <c r="D97" s="347"/>
      <c r="E97" s="347"/>
      <c r="F97" s="347" t="s">
        <v>108</v>
      </c>
      <c r="G97" s="348"/>
      <c r="H97" s="355"/>
      <c r="I97" s="70">
        <v>1</v>
      </c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350">
        <f t="shared" si="12"/>
        <v>0</v>
      </c>
      <c r="W97" s="305">
        <f t="shared" si="10"/>
        <v>0</v>
      </c>
      <c r="X97" s="398">
        <f>E78</f>
        <v>568</v>
      </c>
      <c r="Y97" s="255" t="s">
        <v>10</v>
      </c>
      <c r="Z97" s="11">
        <f t="shared" si="11"/>
        <v>0</v>
      </c>
      <c r="AA97" s="400"/>
    </row>
    <row r="98" spans="1:27" ht="15.75" thickBot="1" x14ac:dyDescent="0.3">
      <c r="A98" s="56"/>
      <c r="B98" s="347"/>
      <c r="C98" s="347"/>
      <c r="D98" s="347"/>
      <c r="E98" s="347"/>
      <c r="F98" s="347"/>
      <c r="G98" s="348"/>
      <c r="H98" s="355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350">
        <f>SUM(H98,J98,L98,N98,P98,R98,U98,T98)</f>
        <v>0</v>
      </c>
      <c r="W98" s="330">
        <f t="shared" si="10"/>
        <v>0</v>
      </c>
      <c r="X98" s="398">
        <f>E78</f>
        <v>568</v>
      </c>
      <c r="Y98" s="255" t="s">
        <v>83</v>
      </c>
      <c r="Z98" s="11">
        <f t="shared" si="11"/>
        <v>0</v>
      </c>
      <c r="AA98" s="401"/>
    </row>
    <row r="99" spans="1:27" ht="15.75" thickBot="1" x14ac:dyDescent="0.3">
      <c r="A99" s="56"/>
      <c r="B99" s="347"/>
      <c r="C99" s="347"/>
      <c r="D99" s="347"/>
      <c r="E99" s="347"/>
      <c r="F99" s="347"/>
      <c r="G99" s="348"/>
      <c r="H99" s="404"/>
      <c r="I99" s="197"/>
      <c r="J99" s="197"/>
      <c r="K99" s="197"/>
      <c r="L99" s="197"/>
      <c r="M99" s="197"/>
      <c r="N99" s="197"/>
      <c r="O99" s="197"/>
      <c r="P99" s="197"/>
      <c r="Q99" s="197"/>
      <c r="R99" s="197"/>
      <c r="S99" s="197"/>
      <c r="T99" s="197"/>
      <c r="U99" s="197"/>
      <c r="V99" s="405"/>
      <c r="W99" s="197"/>
      <c r="X99" s="405"/>
      <c r="Y99" s="79" t="s">
        <v>22</v>
      </c>
      <c r="Z99" s="11">
        <f t="shared" si="11"/>
        <v>0</v>
      </c>
      <c r="AA99" s="401"/>
    </row>
    <row r="100" spans="1:27" x14ac:dyDescent="0.25">
      <c r="A100" s="56"/>
      <c r="B100" s="347"/>
      <c r="C100" s="347"/>
      <c r="D100" s="347"/>
      <c r="E100" s="347"/>
      <c r="F100" s="347"/>
      <c r="G100" s="348"/>
      <c r="H100" s="406">
        <v>1</v>
      </c>
      <c r="I100" s="66"/>
      <c r="J100" s="66"/>
      <c r="K100" s="66"/>
      <c r="L100" s="66"/>
      <c r="M100" s="66"/>
      <c r="N100" s="66"/>
      <c r="O100" s="66"/>
      <c r="P100" s="66"/>
      <c r="Q100" s="65"/>
      <c r="R100" s="66"/>
      <c r="S100" s="66"/>
      <c r="T100" s="66"/>
      <c r="U100" s="66"/>
      <c r="V100" s="350">
        <f t="shared" ref="V100:V113" si="13">SUM(H100,J100,L100,N100,P100,R100,U100)</f>
        <v>1</v>
      </c>
      <c r="W100" s="303">
        <f t="shared" si="10"/>
        <v>1.5625000000000001E-3</v>
      </c>
      <c r="X100" s="398">
        <f>E78</f>
        <v>568</v>
      </c>
      <c r="Y100" s="476" t="s">
        <v>74</v>
      </c>
      <c r="Z100" s="11">
        <f t="shared" si="11"/>
        <v>1</v>
      </c>
      <c r="AA100" s="401"/>
    </row>
    <row r="101" spans="1:27" x14ac:dyDescent="0.25">
      <c r="A101" s="56"/>
      <c r="B101" s="347"/>
      <c r="C101" s="347"/>
      <c r="D101" s="347"/>
      <c r="E101" s="347"/>
      <c r="F101" s="347"/>
      <c r="G101" s="348"/>
      <c r="H101" s="349">
        <v>1</v>
      </c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350">
        <f t="shared" si="13"/>
        <v>1</v>
      </c>
      <c r="W101" s="305">
        <f t="shared" si="10"/>
        <v>1.5625000000000001E-3</v>
      </c>
      <c r="X101" s="398">
        <f>E78</f>
        <v>568</v>
      </c>
      <c r="Y101" s="107" t="s">
        <v>27</v>
      </c>
      <c r="Z101" s="11">
        <f t="shared" si="11"/>
        <v>1</v>
      </c>
      <c r="AA101" s="172"/>
    </row>
    <row r="102" spans="1:27" x14ac:dyDescent="0.25">
      <c r="A102" s="56"/>
      <c r="B102" s="347"/>
      <c r="C102" s="347"/>
      <c r="D102" s="347"/>
      <c r="E102" s="347"/>
      <c r="F102" s="347"/>
      <c r="G102" s="348"/>
      <c r="H102" s="349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350">
        <f t="shared" si="13"/>
        <v>0</v>
      </c>
      <c r="W102" s="305">
        <f t="shared" si="10"/>
        <v>0</v>
      </c>
      <c r="X102" s="398">
        <f>E78</f>
        <v>568</v>
      </c>
      <c r="Y102" s="469" t="s">
        <v>209</v>
      </c>
      <c r="Z102" s="11">
        <f t="shared" si="11"/>
        <v>0</v>
      </c>
      <c r="AA102" s="401"/>
    </row>
    <row r="103" spans="1:27" x14ac:dyDescent="0.25">
      <c r="A103" s="56"/>
      <c r="B103" s="347"/>
      <c r="C103" s="347"/>
      <c r="D103" s="347"/>
      <c r="E103" s="347"/>
      <c r="F103" s="347"/>
      <c r="G103" s="348"/>
      <c r="H103" s="349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350">
        <f t="shared" si="13"/>
        <v>0</v>
      </c>
      <c r="W103" s="305">
        <f t="shared" si="10"/>
        <v>0</v>
      </c>
      <c r="X103" s="398">
        <f>E78</f>
        <v>568</v>
      </c>
      <c r="Y103" s="470" t="s">
        <v>26</v>
      </c>
      <c r="Z103" s="11">
        <f t="shared" si="11"/>
        <v>0</v>
      </c>
      <c r="AA103" s="172"/>
    </row>
    <row r="104" spans="1:27" x14ac:dyDescent="0.25">
      <c r="A104" s="56"/>
      <c r="B104" s="347"/>
      <c r="C104" s="347"/>
      <c r="D104" s="347"/>
      <c r="E104" s="347"/>
      <c r="F104" s="347" t="s">
        <v>108</v>
      </c>
      <c r="G104" s="348"/>
      <c r="H104" s="349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350">
        <f t="shared" si="13"/>
        <v>0</v>
      </c>
      <c r="W104" s="305">
        <f t="shared" si="10"/>
        <v>0</v>
      </c>
      <c r="X104" s="398">
        <f>E78</f>
        <v>568</v>
      </c>
      <c r="Y104" s="469" t="s">
        <v>203</v>
      </c>
      <c r="Z104" s="11">
        <f t="shared" si="11"/>
        <v>0</v>
      </c>
      <c r="AA104" s="172" t="s">
        <v>236</v>
      </c>
    </row>
    <row r="105" spans="1:27" x14ac:dyDescent="0.25">
      <c r="A105" s="56"/>
      <c r="B105" s="347"/>
      <c r="C105" s="347"/>
      <c r="D105" s="347"/>
      <c r="E105" s="347"/>
      <c r="F105" s="347"/>
      <c r="G105" s="348"/>
      <c r="H105" s="349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350">
        <f t="shared" si="13"/>
        <v>0</v>
      </c>
      <c r="W105" s="305">
        <f t="shared" si="10"/>
        <v>0</v>
      </c>
      <c r="X105" s="398">
        <f>E78</f>
        <v>568</v>
      </c>
      <c r="Y105" s="470" t="s">
        <v>184</v>
      </c>
      <c r="Z105" s="11">
        <f t="shared" si="11"/>
        <v>0</v>
      </c>
      <c r="AA105" s="416"/>
    </row>
    <row r="106" spans="1:27" x14ac:dyDescent="0.25">
      <c r="A106" s="56"/>
      <c r="B106" s="347"/>
      <c r="C106" s="347"/>
      <c r="D106" s="347"/>
      <c r="E106" s="347"/>
      <c r="F106" s="347"/>
      <c r="G106" s="348"/>
      <c r="H106" s="349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350">
        <f t="shared" si="13"/>
        <v>0</v>
      </c>
      <c r="W106" s="305">
        <f t="shared" si="10"/>
        <v>0</v>
      </c>
      <c r="X106" s="398">
        <f>E78</f>
        <v>568</v>
      </c>
      <c r="Y106" s="468" t="s">
        <v>180</v>
      </c>
      <c r="Z106" s="11">
        <f t="shared" si="11"/>
        <v>0</v>
      </c>
      <c r="AA106" s="400" t="s">
        <v>237</v>
      </c>
    </row>
    <row r="107" spans="1:27" x14ac:dyDescent="0.25">
      <c r="A107" s="56"/>
      <c r="B107" s="347"/>
      <c r="C107" s="347"/>
      <c r="D107" s="347"/>
      <c r="E107" s="347"/>
      <c r="F107" s="347"/>
      <c r="G107" s="348"/>
      <c r="H107" s="349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350">
        <f t="shared" si="13"/>
        <v>0</v>
      </c>
      <c r="W107" s="305">
        <f t="shared" si="10"/>
        <v>0</v>
      </c>
      <c r="X107" s="398">
        <f>E78</f>
        <v>568</v>
      </c>
      <c r="Y107" s="470" t="s">
        <v>191</v>
      </c>
      <c r="Z107" s="11">
        <f t="shared" si="11"/>
        <v>0</v>
      </c>
      <c r="AA107" s="400"/>
    </row>
    <row r="108" spans="1:27" x14ac:dyDescent="0.25">
      <c r="A108" s="56"/>
      <c r="B108" s="347"/>
      <c r="C108" s="347"/>
      <c r="D108" s="347"/>
      <c r="E108" s="347"/>
      <c r="F108" s="347"/>
      <c r="G108" s="348"/>
      <c r="H108" s="349">
        <v>1</v>
      </c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350">
        <f t="shared" si="13"/>
        <v>1</v>
      </c>
      <c r="W108" s="305">
        <f t="shared" si="10"/>
        <v>1.5625000000000001E-3</v>
      </c>
      <c r="X108" s="398">
        <f>E78</f>
        <v>568</v>
      </c>
      <c r="Y108" s="470" t="s">
        <v>53</v>
      </c>
      <c r="Z108" s="11">
        <f t="shared" si="11"/>
        <v>1</v>
      </c>
      <c r="AA108" s="400"/>
    </row>
    <row r="109" spans="1:27" x14ac:dyDescent="0.25">
      <c r="A109" s="56"/>
      <c r="B109" s="347"/>
      <c r="C109" s="347"/>
      <c r="D109" s="347"/>
      <c r="E109" s="347"/>
      <c r="F109" s="347"/>
      <c r="G109" s="348"/>
      <c r="H109" s="349">
        <v>2</v>
      </c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350">
        <f t="shared" si="13"/>
        <v>2</v>
      </c>
      <c r="W109" s="305">
        <f t="shared" si="10"/>
        <v>3.1250000000000002E-3</v>
      </c>
      <c r="X109" s="398">
        <f>E78</f>
        <v>568</v>
      </c>
      <c r="Y109" s="470" t="s">
        <v>109</v>
      </c>
      <c r="Z109" s="11">
        <f t="shared" si="11"/>
        <v>2</v>
      </c>
      <c r="AA109" s="400"/>
    </row>
    <row r="110" spans="1:27" x14ac:dyDescent="0.25">
      <c r="A110" s="56"/>
      <c r="B110" s="347"/>
      <c r="C110" s="347"/>
      <c r="D110" s="347"/>
      <c r="E110" s="347"/>
      <c r="F110" s="347"/>
      <c r="G110" s="348"/>
      <c r="H110" s="349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350">
        <f t="shared" si="13"/>
        <v>0</v>
      </c>
      <c r="W110" s="305">
        <f t="shared" si="10"/>
        <v>0</v>
      </c>
      <c r="X110" s="398">
        <f>E78</f>
        <v>568</v>
      </c>
      <c r="Y110" s="41" t="s">
        <v>231</v>
      </c>
      <c r="Z110" s="11">
        <f t="shared" si="11"/>
        <v>0</v>
      </c>
      <c r="AA110" s="400"/>
    </row>
    <row r="111" spans="1:27" x14ac:dyDescent="0.25">
      <c r="A111" s="56"/>
      <c r="B111" s="347"/>
      <c r="C111" s="347"/>
      <c r="D111" s="347"/>
      <c r="E111" s="347"/>
      <c r="F111" s="347"/>
      <c r="G111" s="348"/>
      <c r="H111" s="349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350">
        <f t="shared" si="13"/>
        <v>0</v>
      </c>
      <c r="W111" s="305">
        <f t="shared" si="10"/>
        <v>0</v>
      </c>
      <c r="X111" s="398">
        <f>E78</f>
        <v>568</v>
      </c>
      <c r="Y111" s="41" t="s">
        <v>13</v>
      </c>
      <c r="Z111" s="11">
        <f t="shared" si="11"/>
        <v>0</v>
      </c>
      <c r="AA111" s="400"/>
    </row>
    <row r="112" spans="1:27" ht="15.75" thickBot="1" x14ac:dyDescent="0.3">
      <c r="A112" s="186"/>
      <c r="B112" s="187"/>
      <c r="C112" s="187"/>
      <c r="D112" s="187"/>
      <c r="E112" s="187"/>
      <c r="F112" s="187"/>
      <c r="G112" s="348"/>
      <c r="H112" s="349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350">
        <f t="shared" si="13"/>
        <v>0</v>
      </c>
      <c r="W112" s="302">
        <f t="shared" si="10"/>
        <v>0</v>
      </c>
      <c r="X112" s="398">
        <f>E78</f>
        <v>568</v>
      </c>
      <c r="Y112" s="42" t="s">
        <v>95</v>
      </c>
      <c r="Z112" s="11">
        <f t="shared" si="11"/>
        <v>0</v>
      </c>
      <c r="AA112" s="407"/>
    </row>
    <row r="113" spans="1:27" ht="15.75" thickBot="1" x14ac:dyDescent="0.3">
      <c r="A113" s="45"/>
      <c r="B113" s="45"/>
      <c r="C113" s="45"/>
      <c r="D113" s="45"/>
      <c r="E113" s="45"/>
      <c r="F113" s="45"/>
      <c r="G113" s="51" t="s">
        <v>5</v>
      </c>
      <c r="H113" s="61">
        <f t="shared" ref="H113:U113" si="14">SUM(H79:H112)</f>
        <v>48</v>
      </c>
      <c r="I113" s="61">
        <f t="shared" si="14"/>
        <v>72</v>
      </c>
      <c r="J113" s="61">
        <f t="shared" si="14"/>
        <v>16</v>
      </c>
      <c r="K113" s="61">
        <f t="shared" si="14"/>
        <v>0</v>
      </c>
      <c r="L113" s="61">
        <f t="shared" si="14"/>
        <v>7</v>
      </c>
      <c r="M113" s="61">
        <f t="shared" si="14"/>
        <v>0</v>
      </c>
      <c r="N113" s="61">
        <f t="shared" si="14"/>
        <v>0</v>
      </c>
      <c r="O113" s="61">
        <f t="shared" si="14"/>
        <v>0</v>
      </c>
      <c r="P113" s="61">
        <f t="shared" si="14"/>
        <v>0</v>
      </c>
      <c r="Q113" s="61">
        <f t="shared" si="14"/>
        <v>0</v>
      </c>
      <c r="R113" s="61">
        <f t="shared" si="14"/>
        <v>0</v>
      </c>
      <c r="S113" s="61">
        <f t="shared" si="14"/>
        <v>0</v>
      </c>
      <c r="T113" s="61">
        <f t="shared" si="14"/>
        <v>0</v>
      </c>
      <c r="U113" s="61">
        <f t="shared" si="14"/>
        <v>1</v>
      </c>
      <c r="V113" s="375">
        <f t="shared" si="13"/>
        <v>72</v>
      </c>
      <c r="W113" s="459">
        <f t="shared" si="10"/>
        <v>0.1125</v>
      </c>
      <c r="X113" s="458">
        <f>E78</f>
        <v>568</v>
      </c>
    </row>
    <row r="115" spans="1:27" ht="15.75" thickBot="1" x14ac:dyDescent="0.3"/>
    <row r="116" spans="1:27" ht="60.75" thickBot="1" x14ac:dyDescent="0.3">
      <c r="A116" s="47" t="s">
        <v>23</v>
      </c>
      <c r="B116" s="47" t="s">
        <v>49</v>
      </c>
      <c r="C116" s="47" t="s">
        <v>54</v>
      </c>
      <c r="D116" s="47" t="s">
        <v>18</v>
      </c>
      <c r="E116" s="46" t="s">
        <v>17</v>
      </c>
      <c r="F116" s="48" t="s">
        <v>1</v>
      </c>
      <c r="G116" s="49" t="s">
        <v>24</v>
      </c>
      <c r="H116" s="81" t="s">
        <v>69</v>
      </c>
      <c r="I116" s="50" t="s">
        <v>70</v>
      </c>
      <c r="J116" s="50" t="s">
        <v>55</v>
      </c>
      <c r="K116" s="50" t="s">
        <v>60</v>
      </c>
      <c r="L116" s="50" t="s">
        <v>56</v>
      </c>
      <c r="M116" s="50" t="s">
        <v>61</v>
      </c>
      <c r="N116" s="50" t="s">
        <v>57</v>
      </c>
      <c r="O116" s="50" t="s">
        <v>62</v>
      </c>
      <c r="P116" s="50" t="s">
        <v>58</v>
      </c>
      <c r="Q116" s="50" t="s">
        <v>66</v>
      </c>
      <c r="R116" s="50" t="s">
        <v>59</v>
      </c>
      <c r="S116" s="50" t="s">
        <v>67</v>
      </c>
      <c r="T116" s="50" t="s">
        <v>127</v>
      </c>
      <c r="U116" s="50" t="s">
        <v>42</v>
      </c>
      <c r="V116" s="50" t="s">
        <v>5</v>
      </c>
      <c r="W116" s="46" t="s">
        <v>2</v>
      </c>
      <c r="X116" s="47" t="s">
        <v>118</v>
      </c>
      <c r="Y116" s="37" t="s">
        <v>21</v>
      </c>
      <c r="Z116" s="11" t="s">
        <v>5</v>
      </c>
      <c r="AA116" s="36" t="s">
        <v>7</v>
      </c>
    </row>
    <row r="117" spans="1:27" ht="15.75" thickBot="1" x14ac:dyDescent="0.3">
      <c r="A117" s="78">
        <v>1494755</v>
      </c>
      <c r="B117" s="78" t="s">
        <v>190</v>
      </c>
      <c r="C117" s="439">
        <v>576</v>
      </c>
      <c r="D117" s="439">
        <v>695</v>
      </c>
      <c r="E117" s="439">
        <v>564</v>
      </c>
      <c r="F117" s="440">
        <f>E117/D117</f>
        <v>0.81151079136690651</v>
      </c>
      <c r="G117" s="52">
        <v>45124</v>
      </c>
      <c r="H117" s="87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9"/>
      <c r="T117" s="405"/>
      <c r="U117" s="121"/>
      <c r="V117" s="121"/>
      <c r="W117" s="89"/>
      <c r="Y117" s="91" t="s">
        <v>78</v>
      </c>
      <c r="AA117" s="43" t="s">
        <v>73</v>
      </c>
    </row>
    <row r="118" spans="1:27" x14ac:dyDescent="0.25">
      <c r="A118" s="56"/>
      <c r="B118" s="347"/>
      <c r="C118" s="347"/>
      <c r="D118" s="347"/>
      <c r="E118" s="347"/>
      <c r="F118" s="347"/>
      <c r="G118" s="348"/>
      <c r="H118" s="343"/>
      <c r="I118" s="63">
        <v>13</v>
      </c>
      <c r="J118" s="63">
        <v>1</v>
      </c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371">
        <f>SUM(H118,J118,L118,N118,P118,R118,U118,T118)</f>
        <v>1</v>
      </c>
      <c r="W118" s="303">
        <f>$V118/$D$117</f>
        <v>1.4388489208633094E-3</v>
      </c>
      <c r="X118" s="398">
        <f>E117</f>
        <v>564</v>
      </c>
      <c r="Y118" s="39" t="s">
        <v>19</v>
      </c>
      <c r="Z118" s="11">
        <f>V118</f>
        <v>1</v>
      </c>
      <c r="AA118" s="340"/>
    </row>
    <row r="119" spans="1:27" x14ac:dyDescent="0.25">
      <c r="A119" s="56"/>
      <c r="B119" s="347"/>
      <c r="C119" s="347"/>
      <c r="D119" s="347"/>
      <c r="E119" s="347"/>
      <c r="F119" s="347"/>
      <c r="G119" s="348"/>
      <c r="H119" s="349">
        <v>31</v>
      </c>
      <c r="I119" s="65"/>
      <c r="J119" s="65">
        <v>4</v>
      </c>
      <c r="K119" s="65"/>
      <c r="L119" s="65"/>
      <c r="M119" s="65"/>
      <c r="N119" s="70"/>
      <c r="O119" s="65"/>
      <c r="P119" s="65"/>
      <c r="Q119" s="65"/>
      <c r="R119" s="65"/>
      <c r="S119" s="65"/>
      <c r="T119" s="65"/>
      <c r="U119" s="65"/>
      <c r="V119" s="350">
        <f>SUM(H119,J119,L119,N119,P119,R119,U119,T119)</f>
        <v>35</v>
      </c>
      <c r="W119" s="305">
        <f t="shared" ref="W119:W152" si="15">$V119/$D$117</f>
        <v>5.0359712230215826E-2</v>
      </c>
      <c r="X119" s="398">
        <f>E117</f>
        <v>564</v>
      </c>
      <c r="Y119" s="254" t="s">
        <v>50</v>
      </c>
      <c r="Z119" s="11">
        <f t="shared" ref="Z119:Z151" si="16">V119</f>
        <v>35</v>
      </c>
      <c r="AA119" s="340"/>
    </row>
    <row r="120" spans="1:27" x14ac:dyDescent="0.25">
      <c r="A120" s="56"/>
      <c r="B120" s="347"/>
      <c r="C120" s="347"/>
      <c r="D120" s="347"/>
      <c r="E120" s="347"/>
      <c r="F120" s="347"/>
      <c r="G120" s="348"/>
      <c r="H120" s="349">
        <v>53</v>
      </c>
      <c r="I120" s="65"/>
      <c r="J120" s="65">
        <v>13</v>
      </c>
      <c r="K120" s="65"/>
      <c r="L120" s="65">
        <v>5</v>
      </c>
      <c r="M120" s="65"/>
      <c r="N120" s="65"/>
      <c r="O120" s="65"/>
      <c r="P120" s="65"/>
      <c r="Q120" s="65"/>
      <c r="R120" s="65"/>
      <c r="S120" s="65"/>
      <c r="T120" s="65"/>
      <c r="U120" s="65">
        <v>2</v>
      </c>
      <c r="V120" s="350">
        <f t="shared" ref="V120:V136" si="17">SUM(H120,J120,L120,N120,P120,R120,U120,T120)</f>
        <v>73</v>
      </c>
      <c r="W120" s="305">
        <f t="shared" si="15"/>
        <v>0.10503597122302158</v>
      </c>
      <c r="X120" s="398">
        <f>E117</f>
        <v>564</v>
      </c>
      <c r="Y120" s="40" t="s">
        <v>16</v>
      </c>
      <c r="Z120" s="11">
        <f t="shared" si="16"/>
        <v>73</v>
      </c>
      <c r="AA120" s="366"/>
    </row>
    <row r="121" spans="1:27" x14ac:dyDescent="0.25">
      <c r="A121" s="56"/>
      <c r="B121" s="347"/>
      <c r="C121" s="347"/>
      <c r="D121" s="347"/>
      <c r="E121" s="347"/>
      <c r="F121" s="347"/>
      <c r="G121" s="348"/>
      <c r="H121" s="349"/>
      <c r="I121" s="65"/>
      <c r="J121" s="399"/>
      <c r="K121" s="399"/>
      <c r="L121" s="399"/>
      <c r="M121" s="65"/>
      <c r="N121" s="65"/>
      <c r="O121" s="65"/>
      <c r="P121" s="65"/>
      <c r="Q121" s="65"/>
      <c r="R121" s="65"/>
      <c r="S121" s="65"/>
      <c r="T121" s="65"/>
      <c r="U121" s="65"/>
      <c r="V121" s="350">
        <f t="shared" si="17"/>
        <v>0</v>
      </c>
      <c r="W121" s="305">
        <f t="shared" si="15"/>
        <v>0</v>
      </c>
      <c r="X121" s="398">
        <f>E117</f>
        <v>564</v>
      </c>
      <c r="Y121" s="40" t="s">
        <v>4</v>
      </c>
      <c r="Z121" s="11">
        <f t="shared" si="16"/>
        <v>0</v>
      </c>
      <c r="AA121" s="366"/>
    </row>
    <row r="122" spans="1:27" x14ac:dyDescent="0.25">
      <c r="A122" s="56"/>
      <c r="B122" s="347"/>
      <c r="C122" s="347"/>
      <c r="D122" s="347"/>
      <c r="E122" s="347"/>
      <c r="F122" s="347"/>
      <c r="G122" s="348"/>
      <c r="H122" s="349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350">
        <f t="shared" si="17"/>
        <v>0</v>
      </c>
      <c r="W122" s="305">
        <f t="shared" si="15"/>
        <v>0</v>
      </c>
      <c r="X122" s="398">
        <f>E117</f>
        <v>564</v>
      </c>
      <c r="Y122" s="40" t="s">
        <v>14</v>
      </c>
      <c r="Z122" s="11">
        <f t="shared" si="16"/>
        <v>0</v>
      </c>
      <c r="AA122" s="172"/>
    </row>
    <row r="123" spans="1:27" x14ac:dyDescent="0.25">
      <c r="A123" s="56"/>
      <c r="B123" s="347"/>
      <c r="C123" s="347"/>
      <c r="D123" s="347"/>
      <c r="E123" s="347"/>
      <c r="F123" s="347"/>
      <c r="G123" s="348"/>
      <c r="H123" s="349"/>
      <c r="I123" s="65">
        <v>10</v>
      </c>
      <c r="J123" s="65">
        <v>3</v>
      </c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>
        <v>2</v>
      </c>
      <c r="V123" s="350">
        <f t="shared" si="17"/>
        <v>5</v>
      </c>
      <c r="W123" s="305">
        <f t="shared" si="15"/>
        <v>7.1942446043165471E-3</v>
      </c>
      <c r="X123" s="398">
        <f>E117</f>
        <v>564</v>
      </c>
      <c r="Y123" s="40" t="s">
        <v>15</v>
      </c>
      <c r="Z123" s="11">
        <f t="shared" si="16"/>
        <v>5</v>
      </c>
      <c r="AA123" s="346"/>
    </row>
    <row r="124" spans="1:27" x14ac:dyDescent="0.25">
      <c r="A124" s="56" t="s">
        <v>174</v>
      </c>
      <c r="B124" s="347"/>
      <c r="C124" s="347"/>
      <c r="D124" s="347"/>
      <c r="E124" s="347"/>
      <c r="F124" s="347"/>
      <c r="G124" s="348"/>
      <c r="H124" s="349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350">
        <f t="shared" si="17"/>
        <v>0</v>
      </c>
      <c r="W124" s="305">
        <f t="shared" si="15"/>
        <v>0</v>
      </c>
      <c r="X124" s="398">
        <f>E117</f>
        <v>564</v>
      </c>
      <c r="Y124" s="40" t="s">
        <v>8</v>
      </c>
      <c r="Z124" s="11">
        <f t="shared" si="16"/>
        <v>0</v>
      </c>
      <c r="AA124" s="346"/>
    </row>
    <row r="125" spans="1:27" x14ac:dyDescent="0.25">
      <c r="A125" s="56"/>
      <c r="B125" s="347"/>
      <c r="C125" s="347"/>
      <c r="D125" s="347"/>
      <c r="E125" s="347"/>
      <c r="F125" s="347"/>
      <c r="G125" s="348"/>
      <c r="H125" s="349"/>
      <c r="I125" s="65">
        <v>1</v>
      </c>
      <c r="J125" s="65"/>
      <c r="K125" s="65">
        <v>2</v>
      </c>
      <c r="L125" s="65">
        <v>1</v>
      </c>
      <c r="M125" s="65"/>
      <c r="N125" s="65"/>
      <c r="O125" s="65"/>
      <c r="P125" s="65"/>
      <c r="Q125" s="65"/>
      <c r="R125" s="65"/>
      <c r="S125" s="65"/>
      <c r="T125" s="65"/>
      <c r="U125" s="65"/>
      <c r="V125" s="350">
        <f t="shared" si="17"/>
        <v>1</v>
      </c>
      <c r="W125" s="305">
        <f t="shared" si="15"/>
        <v>1.4388489208633094E-3</v>
      </c>
      <c r="X125" s="398">
        <f>E117</f>
        <v>564</v>
      </c>
      <c r="Y125" s="40" t="s">
        <v>9</v>
      </c>
      <c r="Z125" s="11">
        <f t="shared" si="16"/>
        <v>1</v>
      </c>
      <c r="AA125" s="400"/>
    </row>
    <row r="126" spans="1:27" x14ac:dyDescent="0.25">
      <c r="A126" s="56"/>
      <c r="B126" s="347"/>
      <c r="C126" s="347"/>
      <c r="D126" s="347"/>
      <c r="E126" s="347"/>
      <c r="F126" s="347"/>
      <c r="G126" s="348"/>
      <c r="H126" s="369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350">
        <f t="shared" si="17"/>
        <v>0</v>
      </c>
      <c r="W126" s="305">
        <f t="shared" si="15"/>
        <v>0</v>
      </c>
      <c r="X126" s="398">
        <f>E117</f>
        <v>564</v>
      </c>
      <c r="Y126" s="40" t="s">
        <v>71</v>
      </c>
      <c r="Z126" s="11">
        <f t="shared" si="16"/>
        <v>0</v>
      </c>
      <c r="AA126" s="400"/>
    </row>
    <row r="127" spans="1:27" x14ac:dyDescent="0.25">
      <c r="A127" s="56"/>
      <c r="B127" s="347"/>
      <c r="C127" s="347"/>
      <c r="D127" s="347"/>
      <c r="E127" s="347"/>
      <c r="F127" s="347"/>
      <c r="G127" s="348"/>
      <c r="H127" s="369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350">
        <f t="shared" si="17"/>
        <v>0</v>
      </c>
      <c r="W127" s="305">
        <f t="shared" si="15"/>
        <v>0</v>
      </c>
      <c r="X127" s="398">
        <f>E117</f>
        <v>564</v>
      </c>
      <c r="Y127" s="40" t="s">
        <v>0</v>
      </c>
      <c r="Z127" s="11">
        <f t="shared" si="16"/>
        <v>0</v>
      </c>
      <c r="AA127" s="401"/>
    </row>
    <row r="128" spans="1:27" x14ac:dyDescent="0.25">
      <c r="A128" s="56"/>
      <c r="B128" s="347"/>
      <c r="C128" s="57"/>
      <c r="D128" s="57"/>
      <c r="E128" s="57"/>
      <c r="F128" s="57"/>
      <c r="G128" s="348"/>
      <c r="H128" s="369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350">
        <f t="shared" si="17"/>
        <v>0</v>
      </c>
      <c r="W128" s="305">
        <f t="shared" si="15"/>
        <v>0</v>
      </c>
      <c r="X128" s="398">
        <f>E117</f>
        <v>564</v>
      </c>
      <c r="Y128" s="40" t="s">
        <v>20</v>
      </c>
      <c r="Z128" s="11">
        <f t="shared" si="16"/>
        <v>0</v>
      </c>
      <c r="AA128" s="401"/>
    </row>
    <row r="129" spans="1:27" x14ac:dyDescent="0.25">
      <c r="A129" s="56"/>
      <c r="B129" s="347"/>
      <c r="C129" s="57"/>
      <c r="D129" s="57"/>
      <c r="E129" s="57"/>
      <c r="F129" s="57" t="s">
        <v>108</v>
      </c>
      <c r="G129" s="348"/>
      <c r="H129" s="369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350">
        <f t="shared" si="17"/>
        <v>0</v>
      </c>
      <c r="W129" s="305">
        <f t="shared" si="15"/>
        <v>0</v>
      </c>
      <c r="X129" s="398">
        <f>E117</f>
        <v>564</v>
      </c>
      <c r="Y129" s="40" t="s">
        <v>3</v>
      </c>
      <c r="Z129" s="11">
        <f t="shared" si="16"/>
        <v>0</v>
      </c>
      <c r="AA129" s="401"/>
    </row>
    <row r="130" spans="1:27" x14ac:dyDescent="0.25">
      <c r="A130" s="420"/>
      <c r="B130" s="422"/>
      <c r="C130" s="489"/>
      <c r="D130" s="489"/>
      <c r="E130" s="489"/>
      <c r="F130" s="489"/>
      <c r="G130" s="421"/>
      <c r="H130" s="402"/>
      <c r="I130" s="65">
        <v>3</v>
      </c>
      <c r="J130" s="70"/>
      <c r="K130" s="70"/>
      <c r="L130" s="70"/>
      <c r="M130" s="65"/>
      <c r="N130" s="70"/>
      <c r="O130" s="70"/>
      <c r="P130" s="70"/>
      <c r="Q130" s="70"/>
      <c r="R130" s="70"/>
      <c r="S130" s="70"/>
      <c r="T130" s="70"/>
      <c r="U130" s="70"/>
      <c r="V130" s="350">
        <f t="shared" si="17"/>
        <v>0</v>
      </c>
      <c r="W130" s="305">
        <f t="shared" si="15"/>
        <v>0</v>
      </c>
      <c r="X130" s="398">
        <f>E117</f>
        <v>564</v>
      </c>
      <c r="Y130" s="40" t="s">
        <v>206</v>
      </c>
      <c r="Z130" s="11">
        <f t="shared" si="16"/>
        <v>0</v>
      </c>
      <c r="AA130" s="401"/>
    </row>
    <row r="131" spans="1:27" x14ac:dyDescent="0.25">
      <c r="A131" s="420"/>
      <c r="B131" s="422"/>
      <c r="C131" s="489"/>
      <c r="D131" s="489"/>
      <c r="E131" s="489"/>
      <c r="F131" s="489"/>
      <c r="G131" s="421"/>
      <c r="H131" s="394"/>
      <c r="I131" s="65">
        <v>1</v>
      </c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350">
        <f t="shared" si="17"/>
        <v>0</v>
      </c>
      <c r="W131" s="305">
        <f t="shared" si="15"/>
        <v>0</v>
      </c>
      <c r="X131" s="398">
        <f>E117</f>
        <v>564</v>
      </c>
      <c r="Y131" s="254" t="s">
        <v>293</v>
      </c>
      <c r="Z131" s="11">
        <f t="shared" si="16"/>
        <v>0</v>
      </c>
      <c r="AA131" s="401"/>
    </row>
    <row r="132" spans="1:27" x14ac:dyDescent="0.25">
      <c r="A132" s="56"/>
      <c r="B132" s="347"/>
      <c r="C132" s="57"/>
      <c r="D132" s="57"/>
      <c r="E132" s="57"/>
      <c r="F132" s="57"/>
      <c r="G132" s="60"/>
      <c r="H132" s="358"/>
      <c r="I132" s="358">
        <v>7</v>
      </c>
      <c r="J132" s="65"/>
      <c r="K132" s="65">
        <v>2</v>
      </c>
      <c r="L132" s="65"/>
      <c r="M132" s="358"/>
      <c r="N132" s="65"/>
      <c r="O132" s="65"/>
      <c r="P132" s="65"/>
      <c r="Q132" s="65"/>
      <c r="R132" s="65"/>
      <c r="S132" s="65"/>
      <c r="T132" s="65"/>
      <c r="U132" s="65"/>
      <c r="V132" s="350">
        <f t="shared" si="17"/>
        <v>0</v>
      </c>
      <c r="W132" s="305">
        <f t="shared" si="15"/>
        <v>0</v>
      </c>
      <c r="X132" s="398">
        <f>E117</f>
        <v>564</v>
      </c>
      <c r="Y132" s="254" t="s">
        <v>13</v>
      </c>
      <c r="Z132" s="11">
        <f t="shared" si="16"/>
        <v>0</v>
      </c>
      <c r="AA132" s="403"/>
    </row>
    <row r="133" spans="1:27" x14ac:dyDescent="0.25">
      <c r="A133" s="56"/>
      <c r="B133" s="347"/>
      <c r="C133" s="347"/>
      <c r="D133" s="347"/>
      <c r="E133" s="347"/>
      <c r="F133" s="347"/>
      <c r="G133" s="60"/>
      <c r="H133" s="358"/>
      <c r="I133" s="65">
        <v>2</v>
      </c>
      <c r="J133" s="65"/>
      <c r="K133" s="65">
        <v>1</v>
      </c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350">
        <f t="shared" si="17"/>
        <v>0</v>
      </c>
      <c r="W133" s="305">
        <f t="shared" si="15"/>
        <v>0</v>
      </c>
      <c r="X133" s="398">
        <f>E117</f>
        <v>564</v>
      </c>
      <c r="Y133" s="40" t="s">
        <v>99</v>
      </c>
      <c r="Z133" s="11">
        <f t="shared" si="16"/>
        <v>0</v>
      </c>
      <c r="AA133" s="173" t="s">
        <v>294</v>
      </c>
    </row>
    <row r="134" spans="1:27" x14ac:dyDescent="0.25">
      <c r="A134" s="56"/>
      <c r="B134" s="347"/>
      <c r="C134" s="347"/>
      <c r="D134" s="347"/>
      <c r="E134" s="347"/>
      <c r="F134" s="347"/>
      <c r="G134" s="348"/>
      <c r="H134" s="349"/>
      <c r="I134" s="65"/>
      <c r="J134" s="65"/>
      <c r="K134" s="65"/>
      <c r="L134" s="65">
        <v>1</v>
      </c>
      <c r="M134" s="65"/>
      <c r="N134" s="65"/>
      <c r="O134" s="65"/>
      <c r="P134" s="65"/>
      <c r="Q134" s="65"/>
      <c r="R134" s="65"/>
      <c r="S134" s="65"/>
      <c r="T134" s="65"/>
      <c r="U134" s="65">
        <v>1</v>
      </c>
      <c r="V134" s="350">
        <f t="shared" si="17"/>
        <v>2</v>
      </c>
      <c r="W134" s="305">
        <f t="shared" si="15"/>
        <v>2.8776978417266188E-3</v>
      </c>
      <c r="X134" s="398">
        <f>E117</f>
        <v>564</v>
      </c>
      <c r="Y134" s="255" t="s">
        <v>28</v>
      </c>
      <c r="Z134" s="11">
        <f t="shared" si="16"/>
        <v>2</v>
      </c>
      <c r="AA134" s="401"/>
    </row>
    <row r="135" spans="1:27" x14ac:dyDescent="0.25">
      <c r="A135" s="56"/>
      <c r="B135" s="347"/>
      <c r="C135" s="347"/>
      <c r="D135" s="347"/>
      <c r="E135" s="347"/>
      <c r="F135" s="347"/>
      <c r="G135" s="348"/>
      <c r="H135" s="349"/>
      <c r="I135" s="65"/>
      <c r="J135" s="65">
        <v>1</v>
      </c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350">
        <f t="shared" si="17"/>
        <v>1</v>
      </c>
      <c r="W135" s="305">
        <f t="shared" si="15"/>
        <v>1.4388489208633094E-3</v>
      </c>
      <c r="X135" s="398">
        <f>E117</f>
        <v>564</v>
      </c>
      <c r="Y135" s="40" t="s">
        <v>109</v>
      </c>
      <c r="Z135" s="11">
        <f t="shared" si="16"/>
        <v>1</v>
      </c>
      <c r="AA135" s="403"/>
    </row>
    <row r="136" spans="1:27" x14ac:dyDescent="0.25">
      <c r="A136" s="56"/>
      <c r="B136" s="347"/>
      <c r="C136" s="347"/>
      <c r="D136" s="347"/>
      <c r="E136" s="347"/>
      <c r="F136" s="347" t="s">
        <v>108</v>
      </c>
      <c r="G136" s="348"/>
      <c r="H136" s="355"/>
      <c r="I136" s="70">
        <v>2</v>
      </c>
      <c r="J136" s="70"/>
      <c r="K136" s="70">
        <v>1</v>
      </c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350">
        <f t="shared" si="17"/>
        <v>0</v>
      </c>
      <c r="W136" s="305">
        <f t="shared" si="15"/>
        <v>0</v>
      </c>
      <c r="X136" s="398">
        <f>E117</f>
        <v>564</v>
      </c>
      <c r="Y136" s="255" t="s">
        <v>10</v>
      </c>
      <c r="Z136" s="11">
        <f t="shared" si="16"/>
        <v>0</v>
      </c>
      <c r="AA136" s="400"/>
    </row>
    <row r="137" spans="1:27" ht="15.75" thickBot="1" x14ac:dyDescent="0.3">
      <c r="A137" s="56"/>
      <c r="B137" s="347"/>
      <c r="C137" s="347"/>
      <c r="D137" s="347"/>
      <c r="E137" s="347"/>
      <c r="F137" s="347"/>
      <c r="G137" s="348"/>
      <c r="H137" s="355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350">
        <f>SUM(H137,J137,L137,N137,P137,R137,U137,T137)</f>
        <v>0</v>
      </c>
      <c r="W137" s="330">
        <f t="shared" si="15"/>
        <v>0</v>
      </c>
      <c r="X137" s="398">
        <f>E117</f>
        <v>564</v>
      </c>
      <c r="Y137" s="255" t="s">
        <v>83</v>
      </c>
      <c r="Z137" s="11">
        <f t="shared" si="16"/>
        <v>0</v>
      </c>
      <c r="AA137" s="401"/>
    </row>
    <row r="138" spans="1:27" ht="15.75" thickBot="1" x14ac:dyDescent="0.3">
      <c r="A138" s="56"/>
      <c r="B138" s="347"/>
      <c r="C138" s="347"/>
      <c r="D138" s="347"/>
      <c r="E138" s="347"/>
      <c r="F138" s="347"/>
      <c r="G138" s="348"/>
      <c r="H138" s="404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405"/>
      <c r="W138" s="197"/>
      <c r="X138" s="405"/>
      <c r="Y138" s="79" t="s">
        <v>22</v>
      </c>
      <c r="Z138" s="11">
        <f t="shared" si="16"/>
        <v>0</v>
      </c>
      <c r="AA138" s="401"/>
    </row>
    <row r="139" spans="1:27" x14ac:dyDescent="0.25">
      <c r="A139" s="56"/>
      <c r="B139" s="347"/>
      <c r="C139" s="347"/>
      <c r="D139" s="347"/>
      <c r="E139" s="347"/>
      <c r="F139" s="347"/>
      <c r="G139" s="348"/>
      <c r="H139" s="406">
        <v>2</v>
      </c>
      <c r="I139" s="66"/>
      <c r="J139" s="66"/>
      <c r="K139" s="66"/>
      <c r="L139" s="66"/>
      <c r="M139" s="66"/>
      <c r="N139" s="66"/>
      <c r="O139" s="66"/>
      <c r="P139" s="66"/>
      <c r="Q139" s="65"/>
      <c r="R139" s="66"/>
      <c r="S139" s="66"/>
      <c r="T139" s="66"/>
      <c r="U139" s="66"/>
      <c r="V139" s="350">
        <f t="shared" ref="V139:V152" si="18">SUM(H139,J139,L139,N139,P139,R139,U139)</f>
        <v>2</v>
      </c>
      <c r="W139" s="303">
        <f t="shared" si="15"/>
        <v>2.8776978417266188E-3</v>
      </c>
      <c r="X139" s="398">
        <f>E117</f>
        <v>564</v>
      </c>
      <c r="Y139" s="476" t="s">
        <v>74</v>
      </c>
      <c r="Z139" s="11">
        <f t="shared" si="16"/>
        <v>2</v>
      </c>
      <c r="AA139" s="401"/>
    </row>
    <row r="140" spans="1:27" x14ac:dyDescent="0.25">
      <c r="A140" s="56"/>
      <c r="B140" s="347"/>
      <c r="C140" s="347"/>
      <c r="D140" s="347"/>
      <c r="E140" s="347"/>
      <c r="F140" s="347"/>
      <c r="G140" s="348"/>
      <c r="H140" s="349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350">
        <f t="shared" si="18"/>
        <v>0</v>
      </c>
      <c r="W140" s="305">
        <f t="shared" si="15"/>
        <v>0</v>
      </c>
      <c r="X140" s="398">
        <f>E117</f>
        <v>564</v>
      </c>
      <c r="Y140" s="107" t="s">
        <v>27</v>
      </c>
      <c r="Z140" s="11">
        <f t="shared" si="16"/>
        <v>0</v>
      </c>
      <c r="AA140" s="172"/>
    </row>
    <row r="141" spans="1:27" x14ac:dyDescent="0.25">
      <c r="A141" s="56"/>
      <c r="B141" s="347"/>
      <c r="C141" s="347"/>
      <c r="D141" s="347"/>
      <c r="E141" s="347"/>
      <c r="F141" s="347"/>
      <c r="G141" s="348"/>
      <c r="H141" s="349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350">
        <f t="shared" si="18"/>
        <v>0</v>
      </c>
      <c r="W141" s="305">
        <f t="shared" si="15"/>
        <v>0</v>
      </c>
      <c r="X141" s="398">
        <f>E117</f>
        <v>564</v>
      </c>
      <c r="Y141" s="469" t="s">
        <v>209</v>
      </c>
      <c r="Z141" s="11">
        <f t="shared" si="16"/>
        <v>0</v>
      </c>
      <c r="AA141" s="401"/>
    </row>
    <row r="142" spans="1:27" x14ac:dyDescent="0.25">
      <c r="A142" s="56"/>
      <c r="B142" s="347"/>
      <c r="C142" s="347"/>
      <c r="D142" s="347"/>
      <c r="E142" s="347"/>
      <c r="F142" s="347"/>
      <c r="G142" s="348"/>
      <c r="H142" s="349">
        <v>1</v>
      </c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350">
        <f t="shared" si="18"/>
        <v>1</v>
      </c>
      <c r="W142" s="305">
        <f t="shared" si="15"/>
        <v>1.4388489208633094E-3</v>
      </c>
      <c r="X142" s="398">
        <f>E117</f>
        <v>564</v>
      </c>
      <c r="Y142" s="470" t="s">
        <v>26</v>
      </c>
      <c r="Z142" s="11">
        <f t="shared" si="16"/>
        <v>1</v>
      </c>
      <c r="AA142" s="172"/>
    </row>
    <row r="143" spans="1:27" x14ac:dyDescent="0.25">
      <c r="A143" s="56"/>
      <c r="B143" s="347"/>
      <c r="C143" s="347"/>
      <c r="D143" s="347"/>
      <c r="E143" s="347"/>
      <c r="F143" s="347" t="s">
        <v>108</v>
      </c>
      <c r="G143" s="348"/>
      <c r="H143" s="349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350">
        <f t="shared" si="18"/>
        <v>0</v>
      </c>
      <c r="W143" s="305">
        <f t="shared" si="15"/>
        <v>0</v>
      </c>
      <c r="X143" s="398">
        <f>E117</f>
        <v>564</v>
      </c>
      <c r="Y143" s="469" t="s">
        <v>203</v>
      </c>
      <c r="Z143" s="11">
        <f t="shared" si="16"/>
        <v>0</v>
      </c>
      <c r="AA143" s="172"/>
    </row>
    <row r="144" spans="1:27" x14ac:dyDescent="0.25">
      <c r="A144" s="56"/>
      <c r="B144" s="347"/>
      <c r="C144" s="347"/>
      <c r="D144" s="347"/>
      <c r="E144" s="347"/>
      <c r="F144" s="347"/>
      <c r="G144" s="348"/>
      <c r="H144" s="349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350">
        <f t="shared" si="18"/>
        <v>0</v>
      </c>
      <c r="W144" s="305">
        <f t="shared" si="15"/>
        <v>0</v>
      </c>
      <c r="X144" s="398">
        <f>E117</f>
        <v>564</v>
      </c>
      <c r="Y144" s="490" t="s">
        <v>184</v>
      </c>
      <c r="Z144" s="11">
        <f t="shared" si="16"/>
        <v>0</v>
      </c>
      <c r="AA144" s="400" t="s">
        <v>232</v>
      </c>
    </row>
    <row r="145" spans="1:27" x14ac:dyDescent="0.25">
      <c r="A145" s="56"/>
      <c r="B145" s="347"/>
      <c r="C145" s="347"/>
      <c r="D145" s="347"/>
      <c r="E145" s="347"/>
      <c r="F145" s="347"/>
      <c r="G145" s="348"/>
      <c r="H145" s="349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350">
        <f t="shared" si="18"/>
        <v>0</v>
      </c>
      <c r="W145" s="305">
        <f t="shared" si="15"/>
        <v>0</v>
      </c>
      <c r="X145" s="398">
        <f>E117</f>
        <v>564</v>
      </c>
      <c r="Y145" s="468" t="s">
        <v>180</v>
      </c>
      <c r="Z145" s="11">
        <f t="shared" si="16"/>
        <v>0</v>
      </c>
      <c r="AA145" s="400"/>
    </row>
    <row r="146" spans="1:27" x14ac:dyDescent="0.25">
      <c r="A146" s="56"/>
      <c r="B146" s="347"/>
      <c r="C146" s="347"/>
      <c r="D146" s="347"/>
      <c r="E146" s="347"/>
      <c r="F146" s="347"/>
      <c r="G146" s="348"/>
      <c r="H146" s="349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350">
        <f t="shared" si="18"/>
        <v>0</v>
      </c>
      <c r="W146" s="305">
        <f t="shared" si="15"/>
        <v>0</v>
      </c>
      <c r="X146" s="398">
        <f>E117</f>
        <v>564</v>
      </c>
      <c r="Y146" s="470" t="s">
        <v>191</v>
      </c>
      <c r="Z146" s="11">
        <f t="shared" si="16"/>
        <v>0</v>
      </c>
      <c r="AA146" s="400"/>
    </row>
    <row r="147" spans="1:27" x14ac:dyDescent="0.25">
      <c r="A147" s="56"/>
      <c r="B147" s="347"/>
      <c r="C147" s="347"/>
      <c r="D147" s="347"/>
      <c r="E147" s="347"/>
      <c r="F147" s="347"/>
      <c r="G147" s="348"/>
      <c r="H147" s="349">
        <v>1</v>
      </c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350">
        <f t="shared" si="18"/>
        <v>1</v>
      </c>
      <c r="W147" s="305">
        <f t="shared" si="15"/>
        <v>1.4388489208633094E-3</v>
      </c>
      <c r="X147" s="398">
        <f>E117</f>
        <v>564</v>
      </c>
      <c r="Y147" s="470" t="s">
        <v>53</v>
      </c>
      <c r="Z147" s="11">
        <f t="shared" si="16"/>
        <v>1</v>
      </c>
      <c r="AA147" s="400"/>
    </row>
    <row r="148" spans="1:27" x14ac:dyDescent="0.25">
      <c r="A148" s="56"/>
      <c r="B148" s="347"/>
      <c r="C148" s="347"/>
      <c r="D148" s="347"/>
      <c r="E148" s="347"/>
      <c r="F148" s="347"/>
      <c r="G148" s="348"/>
      <c r="H148" s="349">
        <v>9</v>
      </c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350">
        <f t="shared" si="18"/>
        <v>9</v>
      </c>
      <c r="W148" s="305">
        <f t="shared" si="15"/>
        <v>1.2949640287769784E-2</v>
      </c>
      <c r="X148" s="398">
        <f>E117</f>
        <v>564</v>
      </c>
      <c r="Y148" s="470" t="s">
        <v>109</v>
      </c>
      <c r="Z148" s="11">
        <f t="shared" si="16"/>
        <v>9</v>
      </c>
      <c r="AA148" s="400"/>
    </row>
    <row r="149" spans="1:27" x14ac:dyDescent="0.25">
      <c r="A149" s="56"/>
      <c r="B149" s="347"/>
      <c r="C149" s="347"/>
      <c r="D149" s="347"/>
      <c r="E149" s="347"/>
      <c r="F149" s="347"/>
      <c r="G149" s="348"/>
      <c r="H149" s="349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350">
        <f t="shared" si="18"/>
        <v>0</v>
      </c>
      <c r="W149" s="305">
        <f t="shared" si="15"/>
        <v>0</v>
      </c>
      <c r="X149" s="398">
        <f>E117</f>
        <v>564</v>
      </c>
      <c r="Y149" s="41" t="s">
        <v>231</v>
      </c>
      <c r="Z149" s="11">
        <f t="shared" si="16"/>
        <v>0</v>
      </c>
      <c r="AA149" s="400"/>
    </row>
    <row r="150" spans="1:27" x14ac:dyDescent="0.25">
      <c r="A150" s="56"/>
      <c r="B150" s="347"/>
      <c r="C150" s="347"/>
      <c r="D150" s="347"/>
      <c r="E150" s="347"/>
      <c r="F150" s="347"/>
      <c r="G150" s="348"/>
      <c r="H150" s="349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350">
        <f t="shared" si="18"/>
        <v>0</v>
      </c>
      <c r="W150" s="305">
        <f t="shared" si="15"/>
        <v>0</v>
      </c>
      <c r="X150" s="398">
        <f>E117</f>
        <v>564</v>
      </c>
      <c r="Y150" s="41" t="s">
        <v>13</v>
      </c>
      <c r="Z150" s="11">
        <f t="shared" si="16"/>
        <v>0</v>
      </c>
      <c r="AA150" s="400"/>
    </row>
    <row r="151" spans="1:27" ht="15.75" thickBot="1" x14ac:dyDescent="0.3">
      <c r="A151" s="186"/>
      <c r="B151" s="187"/>
      <c r="C151" s="187"/>
      <c r="D151" s="187"/>
      <c r="E151" s="187"/>
      <c r="F151" s="187"/>
      <c r="G151" s="348"/>
      <c r="H151" s="349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350">
        <f t="shared" si="18"/>
        <v>0</v>
      </c>
      <c r="W151" s="302">
        <f t="shared" si="15"/>
        <v>0</v>
      </c>
      <c r="X151" s="398">
        <f>E117</f>
        <v>564</v>
      </c>
      <c r="Y151" s="42" t="s">
        <v>95</v>
      </c>
      <c r="Z151" s="11">
        <f t="shared" si="16"/>
        <v>0</v>
      </c>
      <c r="AA151" s="407"/>
    </row>
    <row r="152" spans="1:27" ht="15.75" thickBot="1" x14ac:dyDescent="0.3">
      <c r="A152" s="45"/>
      <c r="B152" s="45"/>
      <c r="C152" s="45"/>
      <c r="D152" s="45"/>
      <c r="E152" s="45"/>
      <c r="F152" s="45"/>
      <c r="G152" s="51" t="s">
        <v>5</v>
      </c>
      <c r="H152" s="61">
        <f t="shared" ref="H152:U152" si="19">SUM(H118:H151)</f>
        <v>97</v>
      </c>
      <c r="I152" s="61">
        <f t="shared" si="19"/>
        <v>39</v>
      </c>
      <c r="J152" s="61">
        <f t="shared" si="19"/>
        <v>22</v>
      </c>
      <c r="K152" s="61">
        <f t="shared" si="19"/>
        <v>6</v>
      </c>
      <c r="L152" s="61">
        <f t="shared" si="19"/>
        <v>7</v>
      </c>
      <c r="M152" s="61">
        <f t="shared" si="19"/>
        <v>0</v>
      </c>
      <c r="N152" s="61">
        <f t="shared" si="19"/>
        <v>0</v>
      </c>
      <c r="O152" s="61">
        <f t="shared" si="19"/>
        <v>0</v>
      </c>
      <c r="P152" s="61">
        <f t="shared" si="19"/>
        <v>0</v>
      </c>
      <c r="Q152" s="61">
        <f t="shared" si="19"/>
        <v>0</v>
      </c>
      <c r="R152" s="61">
        <f t="shared" si="19"/>
        <v>0</v>
      </c>
      <c r="S152" s="61">
        <f t="shared" si="19"/>
        <v>0</v>
      </c>
      <c r="T152" s="61">
        <f t="shared" si="19"/>
        <v>0</v>
      </c>
      <c r="U152" s="61">
        <f t="shared" si="19"/>
        <v>5</v>
      </c>
      <c r="V152" s="375">
        <f t="shared" si="18"/>
        <v>131</v>
      </c>
      <c r="W152" s="459">
        <f t="shared" si="15"/>
        <v>0.18848920863309351</v>
      </c>
      <c r="X152" s="458">
        <f>E117</f>
        <v>564</v>
      </c>
    </row>
    <row r="153" spans="1:27" ht="15.75" thickBot="1" x14ac:dyDescent="0.3"/>
    <row r="154" spans="1:27" ht="60.75" thickBot="1" x14ac:dyDescent="0.3">
      <c r="A154" s="47" t="s">
        <v>23</v>
      </c>
      <c r="B154" s="47" t="s">
        <v>49</v>
      </c>
      <c r="C154" s="47" t="s">
        <v>54</v>
      </c>
      <c r="D154" s="47" t="s">
        <v>18</v>
      </c>
      <c r="E154" s="46" t="s">
        <v>17</v>
      </c>
      <c r="F154" s="48" t="s">
        <v>1</v>
      </c>
      <c r="G154" s="49" t="s">
        <v>24</v>
      </c>
      <c r="H154" s="81" t="s">
        <v>69</v>
      </c>
      <c r="I154" s="50" t="s">
        <v>70</v>
      </c>
      <c r="J154" s="50" t="s">
        <v>55</v>
      </c>
      <c r="K154" s="50" t="s">
        <v>60</v>
      </c>
      <c r="L154" s="50" t="s">
        <v>56</v>
      </c>
      <c r="M154" s="50" t="s">
        <v>61</v>
      </c>
      <c r="N154" s="50" t="s">
        <v>57</v>
      </c>
      <c r="O154" s="50" t="s">
        <v>62</v>
      </c>
      <c r="P154" s="50" t="s">
        <v>58</v>
      </c>
      <c r="Q154" s="50" t="s">
        <v>66</v>
      </c>
      <c r="R154" s="50" t="s">
        <v>59</v>
      </c>
      <c r="S154" s="50" t="s">
        <v>67</v>
      </c>
      <c r="T154" s="50" t="s">
        <v>127</v>
      </c>
      <c r="U154" s="50" t="s">
        <v>42</v>
      </c>
      <c r="V154" s="50" t="s">
        <v>5</v>
      </c>
      <c r="W154" s="46" t="s">
        <v>2</v>
      </c>
      <c r="X154" s="47" t="s">
        <v>118</v>
      </c>
      <c r="Y154" s="37" t="s">
        <v>21</v>
      </c>
      <c r="Z154" s="11" t="s">
        <v>5</v>
      </c>
      <c r="AA154" s="36" t="s">
        <v>7</v>
      </c>
    </row>
    <row r="155" spans="1:27" ht="15.75" thickBot="1" x14ac:dyDescent="0.3">
      <c r="A155" s="78">
        <v>1494751</v>
      </c>
      <c r="B155" s="78" t="s">
        <v>190</v>
      </c>
      <c r="C155" s="439">
        <v>576</v>
      </c>
      <c r="D155" s="439">
        <v>669</v>
      </c>
      <c r="E155" s="439">
        <v>567</v>
      </c>
      <c r="F155" s="440">
        <f>E155/D155</f>
        <v>0.84753363228699552</v>
      </c>
      <c r="G155" s="52">
        <v>45126</v>
      </c>
      <c r="H155" s="87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9"/>
      <c r="T155" s="405"/>
      <c r="U155" s="121"/>
      <c r="V155" s="121"/>
      <c r="W155" s="89"/>
      <c r="Y155" s="91" t="s">
        <v>78</v>
      </c>
      <c r="AA155" s="43" t="s">
        <v>73</v>
      </c>
    </row>
    <row r="156" spans="1:27" x14ac:dyDescent="0.25">
      <c r="A156" s="56"/>
      <c r="B156" s="347"/>
      <c r="C156" s="347"/>
      <c r="D156" s="347"/>
      <c r="E156" s="347"/>
      <c r="F156" s="347"/>
      <c r="G156" s="348"/>
      <c r="H156" s="343"/>
      <c r="I156" s="63">
        <v>6</v>
      </c>
      <c r="J156" s="63"/>
      <c r="K156" s="63">
        <v>2</v>
      </c>
      <c r="L156" s="63">
        <v>1</v>
      </c>
      <c r="M156" s="63"/>
      <c r="N156" s="63"/>
      <c r="O156" s="63"/>
      <c r="P156" s="63"/>
      <c r="Q156" s="63"/>
      <c r="R156" s="63"/>
      <c r="S156" s="63"/>
      <c r="T156" s="63"/>
      <c r="U156" s="63"/>
      <c r="V156" s="371">
        <f>SUM(H156,J156,L156,N156,P156,R156,U156,T156)</f>
        <v>1</v>
      </c>
      <c r="W156" s="303">
        <f>$V156/$D$155</f>
        <v>1.4947683109118087E-3</v>
      </c>
      <c r="X156" s="398">
        <f>E155</f>
        <v>567</v>
      </c>
      <c r="Y156" s="39" t="s">
        <v>19</v>
      </c>
      <c r="Z156" s="11">
        <f>V156</f>
        <v>1</v>
      </c>
      <c r="AA156" s="340"/>
    </row>
    <row r="157" spans="1:27" x14ac:dyDescent="0.25">
      <c r="A157" s="56"/>
      <c r="B157" s="347"/>
      <c r="C157" s="347"/>
      <c r="D157" s="347"/>
      <c r="E157" s="347"/>
      <c r="F157" s="347"/>
      <c r="G157" s="348"/>
      <c r="H157" s="349">
        <v>2</v>
      </c>
      <c r="I157" s="65"/>
      <c r="J157" s="65">
        <v>8</v>
      </c>
      <c r="K157" s="65"/>
      <c r="L157" s="65">
        <v>1</v>
      </c>
      <c r="M157" s="65"/>
      <c r="N157" s="70"/>
      <c r="O157" s="65"/>
      <c r="P157" s="65"/>
      <c r="Q157" s="65"/>
      <c r="R157" s="65"/>
      <c r="S157" s="65"/>
      <c r="T157" s="65"/>
      <c r="U157" s="65"/>
      <c r="V157" s="350">
        <f>SUM(H157,J157,L157,N157,P157,R157,U157,T157)</f>
        <v>11</v>
      </c>
      <c r="W157" s="305">
        <f t="shared" ref="W157:W190" si="20">$V157/$D$155</f>
        <v>1.6442451420029897E-2</v>
      </c>
      <c r="X157" s="398">
        <f>E155</f>
        <v>567</v>
      </c>
      <c r="Y157" s="254" t="s">
        <v>50</v>
      </c>
      <c r="Z157" s="11">
        <f t="shared" ref="Z157:Z189" si="21">V157</f>
        <v>11</v>
      </c>
      <c r="AA157" s="340"/>
    </row>
    <row r="158" spans="1:27" x14ac:dyDescent="0.25">
      <c r="A158" s="56"/>
      <c r="B158" s="347"/>
      <c r="C158" s="347"/>
      <c r="D158" s="347"/>
      <c r="E158" s="347"/>
      <c r="F158" s="347"/>
      <c r="G158" s="348"/>
      <c r="H158" s="349">
        <v>48</v>
      </c>
      <c r="I158" s="65"/>
      <c r="J158" s="65">
        <v>13</v>
      </c>
      <c r="K158" s="65"/>
      <c r="L158" s="65">
        <v>2</v>
      </c>
      <c r="M158" s="65"/>
      <c r="N158" s="65"/>
      <c r="O158" s="65"/>
      <c r="P158" s="65"/>
      <c r="Q158" s="65"/>
      <c r="R158" s="65"/>
      <c r="S158" s="65"/>
      <c r="T158" s="65"/>
      <c r="U158" s="65"/>
      <c r="V158" s="350">
        <f t="shared" ref="V158:V174" si="22">SUM(H158,J158,L158,N158,P158,R158,U158,T158)</f>
        <v>63</v>
      </c>
      <c r="W158" s="305">
        <f t="shared" si="20"/>
        <v>9.417040358744394E-2</v>
      </c>
      <c r="X158" s="398">
        <f>E155</f>
        <v>567</v>
      </c>
      <c r="Y158" s="40" t="s">
        <v>16</v>
      </c>
      <c r="Z158" s="11">
        <f t="shared" si="21"/>
        <v>63</v>
      </c>
      <c r="AA158" s="366"/>
    </row>
    <row r="159" spans="1:27" x14ac:dyDescent="0.25">
      <c r="A159" s="56"/>
      <c r="B159" s="347"/>
      <c r="C159" s="347"/>
      <c r="D159" s="347"/>
      <c r="E159" s="347"/>
      <c r="F159" s="347"/>
      <c r="G159" s="348"/>
      <c r="H159" s="349"/>
      <c r="I159" s="65"/>
      <c r="J159" s="399"/>
      <c r="K159" s="399"/>
      <c r="L159" s="399"/>
      <c r="M159" s="65"/>
      <c r="N159" s="65"/>
      <c r="O159" s="65"/>
      <c r="P159" s="65"/>
      <c r="Q159" s="65"/>
      <c r="R159" s="65"/>
      <c r="S159" s="65"/>
      <c r="T159" s="65"/>
      <c r="U159" s="65"/>
      <c r="V159" s="350">
        <f t="shared" si="22"/>
        <v>0</v>
      </c>
      <c r="W159" s="305">
        <f t="shared" si="20"/>
        <v>0</v>
      </c>
      <c r="X159" s="398">
        <f>E155</f>
        <v>567</v>
      </c>
      <c r="Y159" s="40" t="s">
        <v>4</v>
      </c>
      <c r="Z159" s="11">
        <f t="shared" si="21"/>
        <v>0</v>
      </c>
      <c r="AA159" s="366"/>
    </row>
    <row r="160" spans="1:27" x14ac:dyDescent="0.25">
      <c r="A160" s="56"/>
      <c r="B160" s="347"/>
      <c r="C160" s="347"/>
      <c r="D160" s="347"/>
      <c r="E160" s="347"/>
      <c r="F160" s="347"/>
      <c r="G160" s="348"/>
      <c r="H160" s="349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350">
        <f t="shared" si="22"/>
        <v>0</v>
      </c>
      <c r="W160" s="305">
        <f t="shared" si="20"/>
        <v>0</v>
      </c>
      <c r="X160" s="398">
        <f>E155</f>
        <v>567</v>
      </c>
      <c r="Y160" s="40" t="s">
        <v>14</v>
      </c>
      <c r="Z160" s="11">
        <f t="shared" si="21"/>
        <v>0</v>
      </c>
      <c r="AA160" s="172"/>
    </row>
    <row r="161" spans="1:27" x14ac:dyDescent="0.25">
      <c r="A161" s="56"/>
      <c r="B161" s="347"/>
      <c r="C161" s="347"/>
      <c r="D161" s="347"/>
      <c r="E161" s="347"/>
      <c r="F161" s="347"/>
      <c r="G161" s="348"/>
      <c r="H161" s="349"/>
      <c r="I161" s="65">
        <v>4</v>
      </c>
      <c r="J161" s="65">
        <v>3</v>
      </c>
      <c r="K161" s="65">
        <v>2</v>
      </c>
      <c r="L161" s="65"/>
      <c r="M161" s="65"/>
      <c r="N161" s="65"/>
      <c r="O161" s="65"/>
      <c r="P161" s="65"/>
      <c r="Q161" s="65"/>
      <c r="R161" s="65"/>
      <c r="S161" s="65"/>
      <c r="T161" s="65"/>
      <c r="U161" s="65">
        <v>1</v>
      </c>
      <c r="V161" s="350">
        <f t="shared" si="22"/>
        <v>4</v>
      </c>
      <c r="W161" s="305">
        <f t="shared" si="20"/>
        <v>5.9790732436472349E-3</v>
      </c>
      <c r="X161" s="398">
        <f>E155</f>
        <v>567</v>
      </c>
      <c r="Y161" s="40" t="s">
        <v>15</v>
      </c>
      <c r="Z161" s="11">
        <f t="shared" si="21"/>
        <v>4</v>
      </c>
      <c r="AA161" s="346"/>
    </row>
    <row r="162" spans="1:27" x14ac:dyDescent="0.25">
      <c r="A162" s="56" t="s">
        <v>174</v>
      </c>
      <c r="B162" s="347"/>
      <c r="C162" s="347"/>
      <c r="D162" s="347"/>
      <c r="E162" s="347"/>
      <c r="F162" s="347"/>
      <c r="G162" s="348"/>
      <c r="H162" s="349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350">
        <f t="shared" si="22"/>
        <v>0</v>
      </c>
      <c r="W162" s="305">
        <f t="shared" si="20"/>
        <v>0</v>
      </c>
      <c r="X162" s="398">
        <f>E155</f>
        <v>567</v>
      </c>
      <c r="Y162" s="40" t="s">
        <v>8</v>
      </c>
      <c r="Z162" s="11">
        <f t="shared" si="21"/>
        <v>0</v>
      </c>
      <c r="AA162" s="346"/>
    </row>
    <row r="163" spans="1:27" x14ac:dyDescent="0.25">
      <c r="A163" s="56"/>
      <c r="B163" s="347"/>
      <c r="C163" s="347"/>
      <c r="D163" s="347"/>
      <c r="E163" s="347"/>
      <c r="F163" s="347"/>
      <c r="G163" s="348"/>
      <c r="H163" s="349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350">
        <f t="shared" si="22"/>
        <v>0</v>
      </c>
      <c r="W163" s="305">
        <f t="shared" si="20"/>
        <v>0</v>
      </c>
      <c r="X163" s="398">
        <f>E155</f>
        <v>567</v>
      </c>
      <c r="Y163" s="40" t="s">
        <v>9</v>
      </c>
      <c r="Z163" s="11">
        <f t="shared" si="21"/>
        <v>0</v>
      </c>
      <c r="AA163" s="400"/>
    </row>
    <row r="164" spans="1:27" x14ac:dyDescent="0.25">
      <c r="A164" s="56"/>
      <c r="B164" s="347"/>
      <c r="C164" s="347"/>
      <c r="D164" s="347"/>
      <c r="E164" s="347"/>
      <c r="F164" s="347"/>
      <c r="G164" s="348"/>
      <c r="H164" s="369"/>
      <c r="I164" s="65">
        <v>1</v>
      </c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350">
        <f t="shared" si="22"/>
        <v>0</v>
      </c>
      <c r="W164" s="305">
        <f t="shared" si="20"/>
        <v>0</v>
      </c>
      <c r="X164" s="398">
        <f>E155</f>
        <v>567</v>
      </c>
      <c r="Y164" s="40" t="s">
        <v>71</v>
      </c>
      <c r="Z164" s="11">
        <f t="shared" si="21"/>
        <v>0</v>
      </c>
      <c r="AA164" s="400"/>
    </row>
    <row r="165" spans="1:27" x14ac:dyDescent="0.25">
      <c r="A165" s="56"/>
      <c r="B165" s="347"/>
      <c r="C165" s="347"/>
      <c r="D165" s="347"/>
      <c r="E165" s="347"/>
      <c r="F165" s="347"/>
      <c r="G165" s="348"/>
      <c r="H165" s="369"/>
      <c r="I165" s="65">
        <v>3</v>
      </c>
      <c r="J165" s="65">
        <v>1</v>
      </c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350">
        <f t="shared" si="22"/>
        <v>1</v>
      </c>
      <c r="W165" s="305">
        <f t="shared" si="20"/>
        <v>1.4947683109118087E-3</v>
      </c>
      <c r="X165" s="398">
        <f>E155</f>
        <v>567</v>
      </c>
      <c r="Y165" s="40" t="s">
        <v>0</v>
      </c>
      <c r="Z165" s="11">
        <f t="shared" si="21"/>
        <v>1</v>
      </c>
      <c r="AA165" s="401"/>
    </row>
    <row r="166" spans="1:27" x14ac:dyDescent="0.25">
      <c r="A166" s="56"/>
      <c r="B166" s="347"/>
      <c r="C166" s="57"/>
      <c r="D166" s="57"/>
      <c r="E166" s="57"/>
      <c r="F166" s="57"/>
      <c r="G166" s="348"/>
      <c r="H166" s="369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350">
        <f t="shared" si="22"/>
        <v>0</v>
      </c>
      <c r="W166" s="305">
        <f t="shared" si="20"/>
        <v>0</v>
      </c>
      <c r="X166" s="398">
        <f>E155</f>
        <v>567</v>
      </c>
      <c r="Y166" s="40" t="s">
        <v>20</v>
      </c>
      <c r="Z166" s="11">
        <f t="shared" si="21"/>
        <v>0</v>
      </c>
      <c r="AA166" s="401"/>
    </row>
    <row r="167" spans="1:27" x14ac:dyDescent="0.25">
      <c r="A167" s="56"/>
      <c r="B167" s="347"/>
      <c r="C167" s="57"/>
      <c r="D167" s="57"/>
      <c r="E167" s="57"/>
      <c r="F167" s="57" t="s">
        <v>108</v>
      </c>
      <c r="G167" s="348"/>
      <c r="H167" s="369"/>
      <c r="I167" s="65">
        <v>2</v>
      </c>
      <c r="J167" s="65">
        <v>1</v>
      </c>
      <c r="K167" s="65"/>
      <c r="L167" s="65">
        <v>1</v>
      </c>
      <c r="M167" s="65"/>
      <c r="N167" s="65"/>
      <c r="O167" s="65"/>
      <c r="P167" s="65"/>
      <c r="Q167" s="65"/>
      <c r="R167" s="65"/>
      <c r="S167" s="65"/>
      <c r="T167" s="65"/>
      <c r="U167" s="65"/>
      <c r="V167" s="350">
        <f t="shared" si="22"/>
        <v>2</v>
      </c>
      <c r="W167" s="305">
        <f t="shared" si="20"/>
        <v>2.9895366218236174E-3</v>
      </c>
      <c r="X167" s="398">
        <f>E155</f>
        <v>567</v>
      </c>
      <c r="Y167" s="40" t="s">
        <v>3</v>
      </c>
      <c r="Z167" s="11">
        <f t="shared" si="21"/>
        <v>2</v>
      </c>
      <c r="AA167" s="401"/>
    </row>
    <row r="168" spans="1:27" x14ac:dyDescent="0.25">
      <c r="A168" s="420"/>
      <c r="B168" s="422"/>
      <c r="C168" s="491"/>
      <c r="D168" s="491"/>
      <c r="E168" s="491"/>
      <c r="F168" s="491"/>
      <c r="G168" s="421"/>
      <c r="H168" s="402"/>
      <c r="I168" s="65">
        <v>2</v>
      </c>
      <c r="J168" s="70">
        <v>2</v>
      </c>
      <c r="K168" s="70"/>
      <c r="L168" s="70">
        <v>1</v>
      </c>
      <c r="M168" s="65"/>
      <c r="N168" s="70"/>
      <c r="O168" s="70"/>
      <c r="P168" s="70"/>
      <c r="Q168" s="70"/>
      <c r="R168" s="70"/>
      <c r="S168" s="70"/>
      <c r="T168" s="70"/>
      <c r="U168" s="70"/>
      <c r="V168" s="350">
        <f t="shared" si="22"/>
        <v>3</v>
      </c>
      <c r="W168" s="305">
        <f t="shared" si="20"/>
        <v>4.4843049327354259E-3</v>
      </c>
      <c r="X168" s="398">
        <f>E155</f>
        <v>567</v>
      </c>
      <c r="Y168" s="40" t="s">
        <v>206</v>
      </c>
      <c r="Z168" s="11">
        <f t="shared" si="21"/>
        <v>3</v>
      </c>
      <c r="AA168" s="401"/>
    </row>
    <row r="169" spans="1:27" x14ac:dyDescent="0.25">
      <c r="A169" s="420"/>
      <c r="B169" s="422"/>
      <c r="C169" s="491"/>
      <c r="D169" s="491"/>
      <c r="E169" s="491"/>
      <c r="F169" s="491"/>
      <c r="G169" s="421"/>
      <c r="H169" s="394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350">
        <f t="shared" si="22"/>
        <v>0</v>
      </c>
      <c r="W169" s="305">
        <f t="shared" si="20"/>
        <v>0</v>
      </c>
      <c r="X169" s="398">
        <f>E155</f>
        <v>567</v>
      </c>
      <c r="Y169" s="254" t="s">
        <v>293</v>
      </c>
      <c r="Z169" s="11">
        <f t="shared" si="21"/>
        <v>0</v>
      </c>
      <c r="AA169" s="401"/>
    </row>
    <row r="170" spans="1:27" x14ac:dyDescent="0.25">
      <c r="A170" s="56"/>
      <c r="B170" s="347"/>
      <c r="C170" s="57"/>
      <c r="D170" s="57"/>
      <c r="E170" s="57"/>
      <c r="F170" s="57"/>
      <c r="G170" s="60"/>
      <c r="H170" s="358"/>
      <c r="I170" s="358">
        <v>9</v>
      </c>
      <c r="J170" s="65"/>
      <c r="K170" s="65"/>
      <c r="L170" s="65"/>
      <c r="M170" s="358"/>
      <c r="N170" s="65"/>
      <c r="O170" s="65"/>
      <c r="P170" s="65"/>
      <c r="Q170" s="65"/>
      <c r="R170" s="65"/>
      <c r="S170" s="65"/>
      <c r="T170" s="65"/>
      <c r="U170" s="65"/>
      <c r="V170" s="350">
        <f t="shared" si="22"/>
        <v>0</v>
      </c>
      <c r="W170" s="305">
        <f t="shared" si="20"/>
        <v>0</v>
      </c>
      <c r="X170" s="398">
        <f>E155</f>
        <v>567</v>
      </c>
      <c r="Y170" s="254" t="s">
        <v>13</v>
      </c>
      <c r="Z170" s="11">
        <f t="shared" si="21"/>
        <v>0</v>
      </c>
      <c r="AA170" s="403"/>
    </row>
    <row r="171" spans="1:27" x14ac:dyDescent="0.25">
      <c r="A171" s="56"/>
      <c r="B171" s="347"/>
      <c r="C171" s="347"/>
      <c r="D171" s="347"/>
      <c r="E171" s="347"/>
      <c r="F171" s="347"/>
      <c r="G171" s="60"/>
      <c r="H171" s="358"/>
      <c r="I171" s="65">
        <v>5</v>
      </c>
      <c r="J171" s="65"/>
      <c r="K171" s="65">
        <v>1</v>
      </c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350">
        <f t="shared" si="22"/>
        <v>0</v>
      </c>
      <c r="W171" s="305">
        <f t="shared" si="20"/>
        <v>0</v>
      </c>
      <c r="X171" s="398">
        <f>E155</f>
        <v>567</v>
      </c>
      <c r="Y171" s="40" t="s">
        <v>99</v>
      </c>
      <c r="Z171" s="11">
        <f t="shared" si="21"/>
        <v>0</v>
      </c>
      <c r="AA171" s="173" t="s">
        <v>308</v>
      </c>
    </row>
    <row r="172" spans="1:27" x14ac:dyDescent="0.25">
      <c r="A172" s="56"/>
      <c r="B172" s="347"/>
      <c r="C172" s="347"/>
      <c r="D172" s="347"/>
      <c r="E172" s="347"/>
      <c r="F172" s="347"/>
      <c r="G172" s="348"/>
      <c r="H172" s="349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>
        <v>1</v>
      </c>
      <c r="V172" s="350">
        <f t="shared" si="22"/>
        <v>1</v>
      </c>
      <c r="W172" s="305">
        <f t="shared" si="20"/>
        <v>1.4947683109118087E-3</v>
      </c>
      <c r="X172" s="398">
        <f>E155</f>
        <v>567</v>
      </c>
      <c r="Y172" s="255" t="s">
        <v>28</v>
      </c>
      <c r="Z172" s="11">
        <f t="shared" si="21"/>
        <v>1</v>
      </c>
      <c r="AA172" s="401"/>
    </row>
    <row r="173" spans="1:27" x14ac:dyDescent="0.25">
      <c r="A173" s="56"/>
      <c r="B173" s="347"/>
      <c r="C173" s="347"/>
      <c r="D173" s="347"/>
      <c r="E173" s="347"/>
      <c r="F173" s="347"/>
      <c r="G173" s="348"/>
      <c r="H173" s="349"/>
      <c r="I173" s="65"/>
      <c r="J173" s="65"/>
      <c r="K173" s="65"/>
      <c r="L173" s="65">
        <v>1</v>
      </c>
      <c r="M173" s="65"/>
      <c r="N173" s="65"/>
      <c r="O173" s="65"/>
      <c r="P173" s="65"/>
      <c r="Q173" s="65"/>
      <c r="R173" s="65"/>
      <c r="S173" s="65"/>
      <c r="T173" s="65"/>
      <c r="U173" s="65"/>
      <c r="V173" s="350">
        <f t="shared" si="22"/>
        <v>1</v>
      </c>
      <c r="W173" s="305">
        <f t="shared" si="20"/>
        <v>1.4947683109118087E-3</v>
      </c>
      <c r="X173" s="398">
        <f>E155</f>
        <v>567</v>
      </c>
      <c r="Y173" s="40" t="s">
        <v>88</v>
      </c>
      <c r="Z173" s="11">
        <f t="shared" si="21"/>
        <v>1</v>
      </c>
      <c r="AA173" s="403"/>
    </row>
    <row r="174" spans="1:27" x14ac:dyDescent="0.25">
      <c r="A174" s="56"/>
      <c r="B174" s="347"/>
      <c r="C174" s="347"/>
      <c r="D174" s="347"/>
      <c r="E174" s="347"/>
      <c r="F174" s="347" t="s">
        <v>108</v>
      </c>
      <c r="G174" s="348"/>
      <c r="H174" s="355"/>
      <c r="I174" s="70">
        <v>1</v>
      </c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350">
        <f t="shared" si="22"/>
        <v>0</v>
      </c>
      <c r="W174" s="305">
        <f t="shared" si="20"/>
        <v>0</v>
      </c>
      <c r="X174" s="398">
        <f>E155</f>
        <v>567</v>
      </c>
      <c r="Y174" s="255" t="s">
        <v>10</v>
      </c>
      <c r="Z174" s="11">
        <f t="shared" si="21"/>
        <v>0</v>
      </c>
      <c r="AA174" s="400"/>
    </row>
    <row r="175" spans="1:27" ht="15.75" thickBot="1" x14ac:dyDescent="0.3">
      <c r="A175" s="56"/>
      <c r="B175" s="347"/>
      <c r="C175" s="347"/>
      <c r="D175" s="347"/>
      <c r="E175" s="347"/>
      <c r="F175" s="347"/>
      <c r="G175" s="348"/>
      <c r="H175" s="355"/>
      <c r="I175" s="70">
        <v>1</v>
      </c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350">
        <f>SUM(H175,J175,L175,N175,P175,R175,U175,T175)</f>
        <v>0</v>
      </c>
      <c r="W175" s="330">
        <f t="shared" si="20"/>
        <v>0</v>
      </c>
      <c r="X175" s="398">
        <f>E155</f>
        <v>567</v>
      </c>
      <c r="Y175" s="255" t="s">
        <v>101</v>
      </c>
      <c r="Z175" s="11">
        <f t="shared" si="21"/>
        <v>0</v>
      </c>
      <c r="AA175" s="401"/>
    </row>
    <row r="176" spans="1:27" ht="15.75" thickBot="1" x14ac:dyDescent="0.3">
      <c r="A176" s="56"/>
      <c r="B176" s="347"/>
      <c r="C176" s="347"/>
      <c r="D176" s="347"/>
      <c r="E176" s="347"/>
      <c r="F176" s="347"/>
      <c r="G176" s="348"/>
      <c r="H176" s="404"/>
      <c r="I176" s="197"/>
      <c r="J176" s="197"/>
      <c r="K176" s="197"/>
      <c r="L176" s="197"/>
      <c r="M176" s="197"/>
      <c r="N176" s="197"/>
      <c r="O176" s="197"/>
      <c r="P176" s="197"/>
      <c r="Q176" s="197"/>
      <c r="R176" s="197"/>
      <c r="S176" s="197"/>
      <c r="T176" s="197"/>
      <c r="U176" s="197"/>
      <c r="V176" s="405"/>
      <c r="W176" s="197"/>
      <c r="X176" s="405"/>
      <c r="Y176" s="79" t="s">
        <v>22</v>
      </c>
      <c r="Z176" s="11">
        <f t="shared" si="21"/>
        <v>0</v>
      </c>
      <c r="AA176" s="401"/>
    </row>
    <row r="177" spans="1:27" x14ac:dyDescent="0.25">
      <c r="A177" s="56"/>
      <c r="B177" s="347"/>
      <c r="C177" s="347"/>
      <c r="D177" s="347"/>
      <c r="E177" s="347"/>
      <c r="F177" s="347"/>
      <c r="G177" s="348"/>
      <c r="H177" s="406">
        <v>2</v>
      </c>
      <c r="I177" s="66"/>
      <c r="J177" s="66"/>
      <c r="K177" s="66"/>
      <c r="L177" s="66"/>
      <c r="M177" s="66"/>
      <c r="N177" s="66"/>
      <c r="O177" s="66"/>
      <c r="P177" s="66"/>
      <c r="Q177" s="65"/>
      <c r="R177" s="66"/>
      <c r="S177" s="66"/>
      <c r="T177" s="66"/>
      <c r="U177" s="66"/>
      <c r="V177" s="350">
        <f t="shared" ref="V177:V190" si="23">SUM(H177,J177,L177,N177,P177,R177,U177)</f>
        <v>2</v>
      </c>
      <c r="W177" s="303">
        <f t="shared" si="20"/>
        <v>2.9895366218236174E-3</v>
      </c>
      <c r="X177" s="398">
        <f>E155</f>
        <v>567</v>
      </c>
      <c r="Y177" s="476" t="s">
        <v>74</v>
      </c>
      <c r="Z177" s="11">
        <f t="shared" si="21"/>
        <v>2</v>
      </c>
      <c r="AA177" s="401"/>
    </row>
    <row r="178" spans="1:27" x14ac:dyDescent="0.25">
      <c r="A178" s="56"/>
      <c r="B178" s="347"/>
      <c r="C178" s="347"/>
      <c r="D178" s="347"/>
      <c r="E178" s="347"/>
      <c r="F178" s="347"/>
      <c r="G178" s="348"/>
      <c r="H178" s="349">
        <v>1</v>
      </c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350">
        <f t="shared" si="23"/>
        <v>1</v>
      </c>
      <c r="W178" s="305">
        <f t="shared" si="20"/>
        <v>1.4947683109118087E-3</v>
      </c>
      <c r="X178" s="398">
        <f>E155</f>
        <v>567</v>
      </c>
      <c r="Y178" s="107" t="s">
        <v>27</v>
      </c>
      <c r="Z178" s="11">
        <f t="shared" si="21"/>
        <v>1</v>
      </c>
      <c r="AA178" s="172"/>
    </row>
    <row r="179" spans="1:27" x14ac:dyDescent="0.25">
      <c r="A179" s="56"/>
      <c r="B179" s="347"/>
      <c r="C179" s="347"/>
      <c r="D179" s="347"/>
      <c r="E179" s="347"/>
      <c r="F179" s="347"/>
      <c r="G179" s="348"/>
      <c r="H179" s="349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350">
        <f t="shared" si="23"/>
        <v>0</v>
      </c>
      <c r="W179" s="305">
        <f t="shared" si="20"/>
        <v>0</v>
      </c>
      <c r="X179" s="398">
        <f>E155</f>
        <v>567</v>
      </c>
      <c r="Y179" s="469" t="s">
        <v>209</v>
      </c>
      <c r="Z179" s="11">
        <f t="shared" si="21"/>
        <v>0</v>
      </c>
      <c r="AA179" s="401"/>
    </row>
    <row r="180" spans="1:27" x14ac:dyDescent="0.25">
      <c r="A180" s="56"/>
      <c r="B180" s="347"/>
      <c r="C180" s="347"/>
      <c r="D180" s="347"/>
      <c r="E180" s="347"/>
      <c r="F180" s="347"/>
      <c r="G180" s="348"/>
      <c r="H180" s="349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350">
        <f t="shared" si="23"/>
        <v>0</v>
      </c>
      <c r="W180" s="305">
        <f t="shared" si="20"/>
        <v>0</v>
      </c>
      <c r="X180" s="398">
        <f>E155</f>
        <v>567</v>
      </c>
      <c r="Y180" s="470" t="s">
        <v>26</v>
      </c>
      <c r="Z180" s="11">
        <f t="shared" si="21"/>
        <v>0</v>
      </c>
      <c r="AA180" s="172"/>
    </row>
    <row r="181" spans="1:27" x14ac:dyDescent="0.25">
      <c r="A181" s="56"/>
      <c r="B181" s="347"/>
      <c r="C181" s="347"/>
      <c r="D181" s="347"/>
      <c r="E181" s="347"/>
      <c r="F181" s="347" t="s">
        <v>108</v>
      </c>
      <c r="G181" s="348"/>
      <c r="H181" s="349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350">
        <f t="shared" si="23"/>
        <v>0</v>
      </c>
      <c r="W181" s="305">
        <f t="shared" si="20"/>
        <v>0</v>
      </c>
      <c r="X181" s="398">
        <f>E155</f>
        <v>567</v>
      </c>
      <c r="Y181" s="469" t="s">
        <v>203</v>
      </c>
      <c r="Z181" s="11">
        <f t="shared" si="21"/>
        <v>0</v>
      </c>
      <c r="AA181" s="172"/>
    </row>
    <row r="182" spans="1:27" x14ac:dyDescent="0.25">
      <c r="A182" s="56"/>
      <c r="B182" s="347"/>
      <c r="C182" s="347"/>
      <c r="D182" s="347"/>
      <c r="E182" s="347"/>
      <c r="F182" s="347"/>
      <c r="G182" s="348"/>
      <c r="H182" s="349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350">
        <f t="shared" si="23"/>
        <v>0</v>
      </c>
      <c r="W182" s="305">
        <f t="shared" si="20"/>
        <v>0</v>
      </c>
      <c r="X182" s="398">
        <f>E155</f>
        <v>567</v>
      </c>
      <c r="Y182" s="490" t="s">
        <v>184</v>
      </c>
      <c r="Z182" s="11">
        <f t="shared" si="21"/>
        <v>0</v>
      </c>
      <c r="AA182" s="400" t="s">
        <v>309</v>
      </c>
    </row>
    <row r="183" spans="1:27" x14ac:dyDescent="0.25">
      <c r="A183" s="56"/>
      <c r="B183" s="347"/>
      <c r="C183" s="347"/>
      <c r="D183" s="347"/>
      <c r="E183" s="347"/>
      <c r="F183" s="347"/>
      <c r="G183" s="348"/>
      <c r="H183" s="349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350">
        <f t="shared" si="23"/>
        <v>0</v>
      </c>
      <c r="W183" s="305">
        <f t="shared" si="20"/>
        <v>0</v>
      </c>
      <c r="X183" s="398">
        <f>E155</f>
        <v>567</v>
      </c>
      <c r="Y183" s="468" t="s">
        <v>180</v>
      </c>
      <c r="Z183" s="11">
        <f t="shared" si="21"/>
        <v>0</v>
      </c>
      <c r="AA183" s="400" t="s">
        <v>312</v>
      </c>
    </row>
    <row r="184" spans="1:27" x14ac:dyDescent="0.25">
      <c r="A184" s="56"/>
      <c r="B184" s="347"/>
      <c r="C184" s="347"/>
      <c r="D184" s="347"/>
      <c r="E184" s="347"/>
      <c r="F184" s="347"/>
      <c r="G184" s="348"/>
      <c r="H184" s="349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350">
        <f t="shared" si="23"/>
        <v>0</v>
      </c>
      <c r="W184" s="305">
        <f t="shared" si="20"/>
        <v>0</v>
      </c>
      <c r="X184" s="398">
        <f>E155</f>
        <v>567</v>
      </c>
      <c r="Y184" s="470" t="s">
        <v>191</v>
      </c>
      <c r="Z184" s="11">
        <f t="shared" si="21"/>
        <v>0</v>
      </c>
      <c r="AA184" s="400" t="s">
        <v>310</v>
      </c>
    </row>
    <row r="185" spans="1:27" x14ac:dyDescent="0.25">
      <c r="A185" s="56"/>
      <c r="B185" s="347"/>
      <c r="C185" s="347"/>
      <c r="D185" s="347"/>
      <c r="E185" s="347"/>
      <c r="F185" s="347"/>
      <c r="G185" s="348"/>
      <c r="H185" s="349">
        <v>1</v>
      </c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350">
        <f t="shared" si="23"/>
        <v>1</v>
      </c>
      <c r="W185" s="305">
        <f t="shared" si="20"/>
        <v>1.4947683109118087E-3</v>
      </c>
      <c r="X185" s="398">
        <f>E155</f>
        <v>567</v>
      </c>
      <c r="Y185" s="470" t="s">
        <v>53</v>
      </c>
      <c r="Z185" s="11">
        <f t="shared" si="21"/>
        <v>1</v>
      </c>
      <c r="AA185" s="400" t="s">
        <v>311</v>
      </c>
    </row>
    <row r="186" spans="1:27" x14ac:dyDescent="0.25">
      <c r="A186" s="56"/>
      <c r="B186" s="347"/>
      <c r="C186" s="347"/>
      <c r="D186" s="347"/>
      <c r="E186" s="347"/>
      <c r="F186" s="347"/>
      <c r="G186" s="348"/>
      <c r="H186" s="349">
        <v>10</v>
      </c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350">
        <f t="shared" si="23"/>
        <v>10</v>
      </c>
      <c r="W186" s="305">
        <f t="shared" si="20"/>
        <v>1.4947683109118086E-2</v>
      </c>
      <c r="X186" s="398">
        <f>E155</f>
        <v>567</v>
      </c>
      <c r="Y186" s="470" t="s">
        <v>109</v>
      </c>
      <c r="Z186" s="11">
        <f t="shared" si="21"/>
        <v>10</v>
      </c>
      <c r="AA186" s="400"/>
    </row>
    <row r="187" spans="1:27" x14ac:dyDescent="0.25">
      <c r="A187" s="56"/>
      <c r="B187" s="347"/>
      <c r="C187" s="347"/>
      <c r="D187" s="347"/>
      <c r="E187" s="347"/>
      <c r="F187" s="347"/>
      <c r="G187" s="348"/>
      <c r="H187" s="349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350">
        <f t="shared" si="23"/>
        <v>0</v>
      </c>
      <c r="W187" s="305">
        <f t="shared" si="20"/>
        <v>0</v>
      </c>
      <c r="X187" s="398">
        <f>E155</f>
        <v>567</v>
      </c>
      <c r="Y187" s="41" t="s">
        <v>231</v>
      </c>
      <c r="Z187" s="11">
        <f t="shared" si="21"/>
        <v>0</v>
      </c>
      <c r="AA187" s="400"/>
    </row>
    <row r="188" spans="1:27" x14ac:dyDescent="0.25">
      <c r="A188" s="56"/>
      <c r="B188" s="347"/>
      <c r="C188" s="347"/>
      <c r="D188" s="347"/>
      <c r="E188" s="347"/>
      <c r="F188" s="347"/>
      <c r="G188" s="348"/>
      <c r="H188" s="349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350">
        <f t="shared" si="23"/>
        <v>0</v>
      </c>
      <c r="W188" s="305">
        <f t="shared" si="20"/>
        <v>0</v>
      </c>
      <c r="X188" s="398">
        <f>E155</f>
        <v>567</v>
      </c>
      <c r="Y188" s="41" t="s">
        <v>13</v>
      </c>
      <c r="Z188" s="11">
        <f t="shared" si="21"/>
        <v>0</v>
      </c>
      <c r="AA188" s="400"/>
    </row>
    <row r="189" spans="1:27" ht="15.75" thickBot="1" x14ac:dyDescent="0.3">
      <c r="A189" s="186"/>
      <c r="B189" s="187"/>
      <c r="C189" s="187"/>
      <c r="D189" s="187"/>
      <c r="E189" s="187"/>
      <c r="F189" s="187"/>
      <c r="G189" s="348"/>
      <c r="H189" s="349">
        <v>1</v>
      </c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350">
        <f t="shared" si="23"/>
        <v>1</v>
      </c>
      <c r="W189" s="302">
        <f t="shared" si="20"/>
        <v>1.4947683109118087E-3</v>
      </c>
      <c r="X189" s="398">
        <f>E155</f>
        <v>567</v>
      </c>
      <c r="Y189" s="42" t="s">
        <v>95</v>
      </c>
      <c r="Z189" s="11">
        <f t="shared" si="21"/>
        <v>1</v>
      </c>
      <c r="AA189" s="407"/>
    </row>
    <row r="190" spans="1:27" ht="15.75" thickBot="1" x14ac:dyDescent="0.3">
      <c r="A190" s="45"/>
      <c r="B190" s="45"/>
      <c r="C190" s="45"/>
      <c r="D190" s="45"/>
      <c r="E190" s="45"/>
      <c r="F190" s="45"/>
      <c r="G190" s="51" t="s">
        <v>5</v>
      </c>
      <c r="H190" s="61">
        <f t="shared" ref="H190:U190" si="24">SUM(H156:H189)</f>
        <v>65</v>
      </c>
      <c r="I190" s="61">
        <f t="shared" si="24"/>
        <v>34</v>
      </c>
      <c r="J190" s="61">
        <f t="shared" si="24"/>
        <v>28</v>
      </c>
      <c r="K190" s="61">
        <f t="shared" si="24"/>
        <v>5</v>
      </c>
      <c r="L190" s="61">
        <f t="shared" si="24"/>
        <v>7</v>
      </c>
      <c r="M190" s="61">
        <f t="shared" si="24"/>
        <v>0</v>
      </c>
      <c r="N190" s="61">
        <f t="shared" si="24"/>
        <v>0</v>
      </c>
      <c r="O190" s="61">
        <f t="shared" si="24"/>
        <v>0</v>
      </c>
      <c r="P190" s="61">
        <f t="shared" si="24"/>
        <v>0</v>
      </c>
      <c r="Q190" s="61">
        <f t="shared" si="24"/>
        <v>0</v>
      </c>
      <c r="R190" s="61">
        <f t="shared" si="24"/>
        <v>0</v>
      </c>
      <c r="S190" s="61">
        <f t="shared" si="24"/>
        <v>0</v>
      </c>
      <c r="T190" s="61">
        <f t="shared" si="24"/>
        <v>0</v>
      </c>
      <c r="U190" s="61">
        <f t="shared" si="24"/>
        <v>2</v>
      </c>
      <c r="V190" s="375">
        <f t="shared" si="23"/>
        <v>102</v>
      </c>
      <c r="W190" s="459">
        <f t="shared" si="20"/>
        <v>0.15246636771300448</v>
      </c>
      <c r="X190" s="458">
        <f>E155</f>
        <v>567</v>
      </c>
    </row>
    <row r="192" spans="1:27" ht="15.75" thickBot="1" x14ac:dyDescent="0.3"/>
    <row r="193" spans="1:27" ht="60.75" thickBot="1" x14ac:dyDescent="0.3">
      <c r="A193" s="47" t="s">
        <v>23</v>
      </c>
      <c r="B193" s="47" t="s">
        <v>49</v>
      </c>
      <c r="C193" s="47" t="s">
        <v>54</v>
      </c>
      <c r="D193" s="47" t="s">
        <v>18</v>
      </c>
      <c r="E193" s="46" t="s">
        <v>17</v>
      </c>
      <c r="F193" s="48" t="s">
        <v>1</v>
      </c>
      <c r="G193" s="49" t="s">
        <v>24</v>
      </c>
      <c r="H193" s="81" t="s">
        <v>69</v>
      </c>
      <c r="I193" s="50" t="s">
        <v>70</v>
      </c>
      <c r="J193" s="50" t="s">
        <v>55</v>
      </c>
      <c r="K193" s="50" t="s">
        <v>60</v>
      </c>
      <c r="L193" s="50" t="s">
        <v>56</v>
      </c>
      <c r="M193" s="50" t="s">
        <v>61</v>
      </c>
      <c r="N193" s="50" t="s">
        <v>57</v>
      </c>
      <c r="O193" s="50" t="s">
        <v>62</v>
      </c>
      <c r="P193" s="50" t="s">
        <v>58</v>
      </c>
      <c r="Q193" s="50" t="s">
        <v>66</v>
      </c>
      <c r="R193" s="50" t="s">
        <v>59</v>
      </c>
      <c r="S193" s="50" t="s">
        <v>67</v>
      </c>
      <c r="T193" s="50" t="s">
        <v>127</v>
      </c>
      <c r="U193" s="50" t="s">
        <v>42</v>
      </c>
      <c r="V193" s="50" t="s">
        <v>5</v>
      </c>
      <c r="W193" s="46" t="s">
        <v>2</v>
      </c>
      <c r="X193" s="47" t="s">
        <v>118</v>
      </c>
      <c r="Y193" s="37" t="s">
        <v>21</v>
      </c>
      <c r="Z193" s="11" t="s">
        <v>5</v>
      </c>
      <c r="AA193" s="36" t="s">
        <v>7</v>
      </c>
    </row>
    <row r="194" spans="1:27" ht="15.75" thickBot="1" x14ac:dyDescent="0.3">
      <c r="A194" s="78">
        <v>1494756</v>
      </c>
      <c r="B194" s="78" t="s">
        <v>190</v>
      </c>
      <c r="C194" s="439">
        <v>576</v>
      </c>
      <c r="D194" s="439">
        <v>680</v>
      </c>
      <c r="E194" s="439">
        <v>559</v>
      </c>
      <c r="F194" s="440">
        <f>E194/D194</f>
        <v>0.82205882352941173</v>
      </c>
      <c r="G194" s="52">
        <v>45134</v>
      </c>
      <c r="H194" s="87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9"/>
      <c r="T194" s="405"/>
      <c r="U194" s="121"/>
      <c r="V194" s="121"/>
      <c r="W194" s="89"/>
      <c r="Y194" s="91" t="s">
        <v>78</v>
      </c>
      <c r="AA194" s="43" t="s">
        <v>73</v>
      </c>
    </row>
    <row r="195" spans="1:27" x14ac:dyDescent="0.25">
      <c r="A195" s="56"/>
      <c r="B195" s="347"/>
      <c r="C195" s="347"/>
      <c r="D195" s="347"/>
      <c r="E195" s="347"/>
      <c r="F195" s="347"/>
      <c r="G195" s="348"/>
      <c r="H195" s="343"/>
      <c r="I195" s="63">
        <v>52</v>
      </c>
      <c r="J195" s="63"/>
      <c r="K195" s="63">
        <v>2</v>
      </c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371">
        <f>SUM(H195,J195,L195,N195,P195,R195,U195,T195)</f>
        <v>0</v>
      </c>
      <c r="W195" s="303">
        <f>$V195/$D$194</f>
        <v>0</v>
      </c>
      <c r="X195" s="398">
        <f>E194</f>
        <v>559</v>
      </c>
      <c r="Y195" s="39" t="s">
        <v>19</v>
      </c>
      <c r="Z195" s="11">
        <f>V195</f>
        <v>0</v>
      </c>
      <c r="AA195" s="340"/>
    </row>
    <row r="196" spans="1:27" x14ac:dyDescent="0.25">
      <c r="A196" s="56"/>
      <c r="B196" s="347"/>
      <c r="C196" s="347"/>
      <c r="D196" s="347"/>
      <c r="E196" s="347"/>
      <c r="F196" s="347"/>
      <c r="G196" s="348"/>
      <c r="H196" s="349">
        <v>38</v>
      </c>
      <c r="I196" s="65"/>
      <c r="J196" s="65">
        <v>9</v>
      </c>
      <c r="K196" s="65"/>
      <c r="L196" s="65">
        <v>4</v>
      </c>
      <c r="M196" s="65"/>
      <c r="N196" s="70"/>
      <c r="O196" s="65"/>
      <c r="P196" s="65"/>
      <c r="Q196" s="65"/>
      <c r="R196" s="65"/>
      <c r="S196" s="65"/>
      <c r="T196" s="65"/>
      <c r="U196" s="65"/>
      <c r="V196" s="350">
        <f>SUM(H196,J196,L196,N196,P196,R196,U196,T196)</f>
        <v>51</v>
      </c>
      <c r="W196" s="305">
        <f t="shared" ref="W196:W229" si="25">$V196/$D$194</f>
        <v>7.4999999999999997E-2</v>
      </c>
      <c r="X196" s="398">
        <f>E194</f>
        <v>559</v>
      </c>
      <c r="Y196" s="254" t="s">
        <v>50</v>
      </c>
      <c r="Z196" s="11">
        <f t="shared" ref="Z196:Z228" si="26">V196</f>
        <v>51</v>
      </c>
      <c r="AA196" s="340"/>
    </row>
    <row r="197" spans="1:27" x14ac:dyDescent="0.25">
      <c r="A197" s="56"/>
      <c r="B197" s="347"/>
      <c r="C197" s="347"/>
      <c r="D197" s="347"/>
      <c r="E197" s="347"/>
      <c r="F197" s="347"/>
      <c r="G197" s="348"/>
      <c r="H197" s="349">
        <v>39</v>
      </c>
      <c r="I197" s="65"/>
      <c r="J197" s="65">
        <v>5</v>
      </c>
      <c r="K197" s="65"/>
      <c r="L197" s="65">
        <v>6</v>
      </c>
      <c r="M197" s="65"/>
      <c r="N197" s="65"/>
      <c r="O197" s="65"/>
      <c r="P197" s="65"/>
      <c r="Q197" s="65"/>
      <c r="R197" s="65"/>
      <c r="S197" s="65"/>
      <c r="T197" s="65"/>
      <c r="U197" s="65"/>
      <c r="V197" s="350">
        <f t="shared" ref="V197:V213" si="27">SUM(H197,J197,L197,N197,P197,R197,U197,T197)</f>
        <v>50</v>
      </c>
      <c r="W197" s="305">
        <f t="shared" si="25"/>
        <v>7.3529411764705885E-2</v>
      </c>
      <c r="X197" s="398">
        <f>E194</f>
        <v>559</v>
      </c>
      <c r="Y197" s="40" t="s">
        <v>16</v>
      </c>
      <c r="Z197" s="11">
        <f t="shared" si="26"/>
        <v>50</v>
      </c>
      <c r="AA197" s="366"/>
    </row>
    <row r="198" spans="1:27" x14ac:dyDescent="0.25">
      <c r="A198" s="56"/>
      <c r="B198" s="347"/>
      <c r="C198" s="347"/>
      <c r="D198" s="347"/>
      <c r="E198" s="347"/>
      <c r="F198" s="347"/>
      <c r="G198" s="348"/>
      <c r="H198" s="349"/>
      <c r="I198" s="65"/>
      <c r="J198" s="399"/>
      <c r="K198" s="399"/>
      <c r="L198" s="399"/>
      <c r="M198" s="65"/>
      <c r="N198" s="65"/>
      <c r="O198" s="65"/>
      <c r="P198" s="65"/>
      <c r="Q198" s="65"/>
      <c r="R198" s="65"/>
      <c r="S198" s="65"/>
      <c r="T198" s="65"/>
      <c r="U198" s="65"/>
      <c r="V198" s="350">
        <f t="shared" si="27"/>
        <v>0</v>
      </c>
      <c r="W198" s="305">
        <f t="shared" si="25"/>
        <v>0</v>
      </c>
      <c r="X198" s="398">
        <f>E194</f>
        <v>559</v>
      </c>
      <c r="Y198" s="40" t="s">
        <v>4</v>
      </c>
      <c r="Z198" s="11">
        <f t="shared" si="26"/>
        <v>0</v>
      </c>
      <c r="AA198" s="366"/>
    </row>
    <row r="199" spans="1:27" x14ac:dyDescent="0.25">
      <c r="A199" s="56"/>
      <c r="B199" s="347"/>
      <c r="C199" s="347"/>
      <c r="D199" s="347"/>
      <c r="E199" s="347"/>
      <c r="F199" s="347"/>
      <c r="G199" s="348"/>
      <c r="H199" s="349"/>
      <c r="I199" s="65">
        <v>2</v>
      </c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350">
        <f t="shared" si="27"/>
        <v>0</v>
      </c>
      <c r="W199" s="305">
        <f t="shared" si="25"/>
        <v>0</v>
      </c>
      <c r="X199" s="398">
        <f>E194</f>
        <v>559</v>
      </c>
      <c r="Y199" s="40" t="s">
        <v>14</v>
      </c>
      <c r="Z199" s="11">
        <f t="shared" si="26"/>
        <v>0</v>
      </c>
      <c r="AA199" s="172"/>
    </row>
    <row r="200" spans="1:27" x14ac:dyDescent="0.25">
      <c r="A200" s="56"/>
      <c r="B200" s="347"/>
      <c r="C200" s="347"/>
      <c r="D200" s="347"/>
      <c r="E200" s="347"/>
      <c r="F200" s="347"/>
      <c r="G200" s="348"/>
      <c r="H200" s="349"/>
      <c r="I200" s="65"/>
      <c r="J200" s="65"/>
      <c r="K200" s="65">
        <v>1</v>
      </c>
      <c r="L200" s="65">
        <v>1</v>
      </c>
      <c r="M200" s="65"/>
      <c r="N200" s="65"/>
      <c r="O200" s="65"/>
      <c r="P200" s="65"/>
      <c r="Q200" s="65"/>
      <c r="R200" s="65"/>
      <c r="S200" s="65"/>
      <c r="T200" s="65"/>
      <c r="U200" s="65">
        <v>1</v>
      </c>
      <c r="V200" s="350">
        <f t="shared" si="27"/>
        <v>2</v>
      </c>
      <c r="W200" s="305">
        <f t="shared" si="25"/>
        <v>2.9411764705882353E-3</v>
      </c>
      <c r="X200" s="398">
        <f>E194</f>
        <v>559</v>
      </c>
      <c r="Y200" s="40" t="s">
        <v>15</v>
      </c>
      <c r="Z200" s="11">
        <f t="shared" si="26"/>
        <v>2</v>
      </c>
      <c r="AA200" s="346"/>
    </row>
    <row r="201" spans="1:27" x14ac:dyDescent="0.25">
      <c r="A201" s="56" t="s">
        <v>174</v>
      </c>
      <c r="B201" s="347"/>
      <c r="C201" s="347"/>
      <c r="D201" s="347"/>
      <c r="E201" s="347"/>
      <c r="F201" s="347"/>
      <c r="G201" s="348"/>
      <c r="H201" s="349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350">
        <f t="shared" si="27"/>
        <v>0</v>
      </c>
      <c r="W201" s="305">
        <f t="shared" si="25"/>
        <v>0</v>
      </c>
      <c r="X201" s="398">
        <f>E194</f>
        <v>559</v>
      </c>
      <c r="Y201" s="40" t="s">
        <v>8</v>
      </c>
      <c r="Z201" s="11">
        <f t="shared" si="26"/>
        <v>0</v>
      </c>
      <c r="AA201" s="346"/>
    </row>
    <row r="202" spans="1:27" x14ac:dyDescent="0.25">
      <c r="A202" s="56"/>
      <c r="B202" s="347"/>
      <c r="C202" s="347"/>
      <c r="D202" s="347"/>
      <c r="E202" s="347"/>
      <c r="F202" s="347"/>
      <c r="G202" s="348"/>
      <c r="H202" s="349"/>
      <c r="I202" s="65">
        <v>2</v>
      </c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350">
        <f t="shared" si="27"/>
        <v>0</v>
      </c>
      <c r="W202" s="305">
        <f t="shared" si="25"/>
        <v>0</v>
      </c>
      <c r="X202" s="398">
        <f>E194</f>
        <v>559</v>
      </c>
      <c r="Y202" s="40" t="s">
        <v>9</v>
      </c>
      <c r="Z202" s="11">
        <f t="shared" si="26"/>
        <v>0</v>
      </c>
      <c r="AA202" s="400"/>
    </row>
    <row r="203" spans="1:27" x14ac:dyDescent="0.25">
      <c r="A203" s="56"/>
      <c r="B203" s="347"/>
      <c r="C203" s="347"/>
      <c r="D203" s="347"/>
      <c r="E203" s="347"/>
      <c r="F203" s="347"/>
      <c r="G203" s="348"/>
      <c r="H203" s="369"/>
      <c r="I203" s="65">
        <v>2</v>
      </c>
      <c r="J203" s="65"/>
      <c r="K203" s="65">
        <v>2</v>
      </c>
      <c r="L203" s="65">
        <v>2</v>
      </c>
      <c r="M203" s="65"/>
      <c r="N203" s="65"/>
      <c r="O203" s="65"/>
      <c r="P203" s="65"/>
      <c r="Q203" s="65"/>
      <c r="R203" s="65"/>
      <c r="S203" s="65"/>
      <c r="T203" s="65"/>
      <c r="U203" s="65"/>
      <c r="V203" s="350">
        <f t="shared" si="27"/>
        <v>2</v>
      </c>
      <c r="W203" s="305">
        <f t="shared" si="25"/>
        <v>2.9411764705882353E-3</v>
      </c>
      <c r="X203" s="398">
        <f>E194</f>
        <v>559</v>
      </c>
      <c r="Y203" s="40" t="s">
        <v>71</v>
      </c>
      <c r="Z203" s="11">
        <f t="shared" si="26"/>
        <v>2</v>
      </c>
      <c r="AA203" s="400"/>
    </row>
    <row r="204" spans="1:27" x14ac:dyDescent="0.25">
      <c r="A204" s="56"/>
      <c r="B204" s="347"/>
      <c r="C204" s="347"/>
      <c r="D204" s="347"/>
      <c r="E204" s="347"/>
      <c r="F204" s="347"/>
      <c r="G204" s="348"/>
      <c r="H204" s="369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350">
        <f t="shared" si="27"/>
        <v>0</v>
      </c>
      <c r="W204" s="305">
        <f t="shared" si="25"/>
        <v>0</v>
      </c>
      <c r="X204" s="398">
        <f>E194</f>
        <v>559</v>
      </c>
      <c r="Y204" s="40" t="s">
        <v>0</v>
      </c>
      <c r="Z204" s="11">
        <f t="shared" si="26"/>
        <v>0</v>
      </c>
      <c r="AA204" s="401"/>
    </row>
    <row r="205" spans="1:27" x14ac:dyDescent="0.25">
      <c r="A205" s="56"/>
      <c r="B205" s="347"/>
      <c r="C205" s="57"/>
      <c r="D205" s="57"/>
      <c r="E205" s="57"/>
      <c r="F205" s="57"/>
      <c r="G205" s="348"/>
      <c r="H205" s="369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350">
        <f t="shared" si="27"/>
        <v>0</v>
      </c>
      <c r="W205" s="305">
        <f t="shared" si="25"/>
        <v>0</v>
      </c>
      <c r="X205" s="398">
        <f>E194</f>
        <v>559</v>
      </c>
      <c r="Y205" s="40" t="s">
        <v>20</v>
      </c>
      <c r="Z205" s="11">
        <f t="shared" si="26"/>
        <v>0</v>
      </c>
      <c r="AA205" s="401"/>
    </row>
    <row r="206" spans="1:27" x14ac:dyDescent="0.25">
      <c r="A206" s="56"/>
      <c r="B206" s="347"/>
      <c r="C206" s="57"/>
      <c r="D206" s="57"/>
      <c r="E206" s="57"/>
      <c r="F206" s="57" t="s">
        <v>108</v>
      </c>
      <c r="G206" s="348"/>
      <c r="H206" s="369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350">
        <f t="shared" si="27"/>
        <v>0</v>
      </c>
      <c r="W206" s="305">
        <f t="shared" si="25"/>
        <v>0</v>
      </c>
      <c r="X206" s="398">
        <f>E194</f>
        <v>559</v>
      </c>
      <c r="Y206" s="40" t="s">
        <v>3</v>
      </c>
      <c r="Z206" s="11">
        <f t="shared" si="26"/>
        <v>0</v>
      </c>
      <c r="AA206" s="401"/>
    </row>
    <row r="207" spans="1:27" x14ac:dyDescent="0.25">
      <c r="A207" s="420"/>
      <c r="B207" s="422"/>
      <c r="C207" s="494"/>
      <c r="D207" s="494"/>
      <c r="E207" s="494"/>
      <c r="F207" s="494"/>
      <c r="G207" s="421"/>
      <c r="H207" s="402"/>
      <c r="I207" s="65">
        <v>1</v>
      </c>
      <c r="J207" s="70"/>
      <c r="K207" s="70">
        <v>2</v>
      </c>
      <c r="L207" s="70">
        <v>2</v>
      </c>
      <c r="M207" s="65"/>
      <c r="N207" s="70"/>
      <c r="O207" s="70"/>
      <c r="P207" s="70"/>
      <c r="Q207" s="70"/>
      <c r="R207" s="70"/>
      <c r="S207" s="70"/>
      <c r="T207" s="70"/>
      <c r="U207" s="70"/>
      <c r="V207" s="350">
        <f t="shared" si="27"/>
        <v>2</v>
      </c>
      <c r="W207" s="305">
        <f t="shared" si="25"/>
        <v>2.9411764705882353E-3</v>
      </c>
      <c r="X207" s="398">
        <f>E194</f>
        <v>559</v>
      </c>
      <c r="Y207" s="40" t="s">
        <v>206</v>
      </c>
      <c r="Z207" s="11">
        <f t="shared" si="26"/>
        <v>2</v>
      </c>
      <c r="AA207" s="401"/>
    </row>
    <row r="208" spans="1:27" x14ac:dyDescent="0.25">
      <c r="A208" s="420"/>
      <c r="B208" s="422"/>
      <c r="C208" s="494"/>
      <c r="D208" s="494"/>
      <c r="E208" s="494"/>
      <c r="F208" s="494"/>
      <c r="G208" s="421"/>
      <c r="H208" s="394"/>
      <c r="I208" s="65">
        <v>1</v>
      </c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350">
        <f t="shared" si="27"/>
        <v>0</v>
      </c>
      <c r="W208" s="305">
        <f t="shared" si="25"/>
        <v>0</v>
      </c>
      <c r="X208" s="398">
        <f>E194</f>
        <v>559</v>
      </c>
      <c r="Y208" s="254" t="s">
        <v>293</v>
      </c>
      <c r="Z208" s="11">
        <f t="shared" si="26"/>
        <v>0</v>
      </c>
      <c r="AA208" s="401"/>
    </row>
    <row r="209" spans="1:27" x14ac:dyDescent="0.25">
      <c r="A209" s="56"/>
      <c r="B209" s="347"/>
      <c r="C209" s="57"/>
      <c r="D209" s="57"/>
      <c r="E209" s="57"/>
      <c r="F209" s="57"/>
      <c r="G209" s="60"/>
      <c r="H209" s="358"/>
      <c r="I209" s="358">
        <v>2</v>
      </c>
      <c r="J209" s="65"/>
      <c r="K209" s="65"/>
      <c r="L209" s="65"/>
      <c r="M209" s="358"/>
      <c r="N209" s="65"/>
      <c r="O209" s="65"/>
      <c r="P209" s="65"/>
      <c r="Q209" s="65"/>
      <c r="R209" s="65"/>
      <c r="S209" s="65"/>
      <c r="T209" s="65"/>
      <c r="U209" s="65"/>
      <c r="V209" s="350">
        <f t="shared" si="27"/>
        <v>0</v>
      </c>
      <c r="W209" s="305">
        <f t="shared" si="25"/>
        <v>0</v>
      </c>
      <c r="X209" s="398">
        <f>E194</f>
        <v>559</v>
      </c>
      <c r="Y209" s="254" t="s">
        <v>13</v>
      </c>
      <c r="Z209" s="11">
        <f t="shared" si="26"/>
        <v>0</v>
      </c>
      <c r="AA209" s="403"/>
    </row>
    <row r="210" spans="1:27" x14ac:dyDescent="0.25">
      <c r="A210" s="56"/>
      <c r="B210" s="347"/>
      <c r="C210" s="347"/>
      <c r="D210" s="347"/>
      <c r="E210" s="347"/>
      <c r="F210" s="347"/>
      <c r="G210" s="60"/>
      <c r="H210" s="358"/>
      <c r="I210" s="65">
        <v>2</v>
      </c>
      <c r="J210" s="65"/>
      <c r="K210" s="65">
        <v>1</v>
      </c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350">
        <f t="shared" si="27"/>
        <v>0</v>
      </c>
      <c r="W210" s="305">
        <f t="shared" si="25"/>
        <v>0</v>
      </c>
      <c r="X210" s="398">
        <f>E194</f>
        <v>559</v>
      </c>
      <c r="Y210" s="40" t="s">
        <v>99</v>
      </c>
      <c r="Z210" s="11">
        <f t="shared" si="26"/>
        <v>0</v>
      </c>
      <c r="AA210" s="173" t="s">
        <v>308</v>
      </c>
    </row>
    <row r="211" spans="1:27" x14ac:dyDescent="0.25">
      <c r="A211" s="56"/>
      <c r="B211" s="347"/>
      <c r="C211" s="347"/>
      <c r="D211" s="347"/>
      <c r="E211" s="347"/>
      <c r="F211" s="347"/>
      <c r="G211" s="348"/>
      <c r="H211" s="349"/>
      <c r="I211" s="65"/>
      <c r="J211" s="65"/>
      <c r="K211" s="65"/>
      <c r="L211" s="65">
        <v>1</v>
      </c>
      <c r="M211" s="65"/>
      <c r="N211" s="65"/>
      <c r="O211" s="65"/>
      <c r="P211" s="65"/>
      <c r="Q211" s="65"/>
      <c r="R211" s="65"/>
      <c r="S211" s="65"/>
      <c r="T211" s="65"/>
      <c r="U211" s="65"/>
      <c r="V211" s="350">
        <f t="shared" si="27"/>
        <v>1</v>
      </c>
      <c r="W211" s="305">
        <f t="shared" si="25"/>
        <v>1.4705882352941176E-3</v>
      </c>
      <c r="X211" s="398">
        <f>E194</f>
        <v>559</v>
      </c>
      <c r="Y211" s="255" t="s">
        <v>28</v>
      </c>
      <c r="Z211" s="11">
        <f t="shared" si="26"/>
        <v>1</v>
      </c>
      <c r="AA211" s="401"/>
    </row>
    <row r="212" spans="1:27" x14ac:dyDescent="0.25">
      <c r="A212" s="56"/>
      <c r="B212" s="347"/>
      <c r="C212" s="347"/>
      <c r="D212" s="347"/>
      <c r="E212" s="347"/>
      <c r="F212" s="347"/>
      <c r="G212" s="348"/>
      <c r="H212" s="349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350">
        <f t="shared" si="27"/>
        <v>0</v>
      </c>
      <c r="W212" s="305">
        <f t="shared" si="25"/>
        <v>0</v>
      </c>
      <c r="X212" s="398">
        <f>E194</f>
        <v>559</v>
      </c>
      <c r="Y212" s="40" t="s">
        <v>88</v>
      </c>
      <c r="Z212" s="11">
        <f t="shared" si="26"/>
        <v>0</v>
      </c>
      <c r="AA212" s="403"/>
    </row>
    <row r="213" spans="1:27" x14ac:dyDescent="0.25">
      <c r="A213" s="56"/>
      <c r="B213" s="347"/>
      <c r="C213" s="347"/>
      <c r="D213" s="347"/>
      <c r="E213" s="347"/>
      <c r="F213" s="347" t="s">
        <v>108</v>
      </c>
      <c r="G213" s="348"/>
      <c r="H213" s="355">
        <v>2</v>
      </c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350">
        <f t="shared" si="27"/>
        <v>2</v>
      </c>
      <c r="W213" s="305">
        <f t="shared" si="25"/>
        <v>2.9411764705882353E-3</v>
      </c>
      <c r="X213" s="398">
        <f>E194</f>
        <v>559</v>
      </c>
      <c r="Y213" s="255" t="s">
        <v>87</v>
      </c>
      <c r="Z213" s="11">
        <f t="shared" si="26"/>
        <v>2</v>
      </c>
      <c r="AA213" s="400"/>
    </row>
    <row r="214" spans="1:27" ht="15.75" thickBot="1" x14ac:dyDescent="0.3">
      <c r="A214" s="56"/>
      <c r="B214" s="347"/>
      <c r="C214" s="347"/>
      <c r="D214" s="347"/>
      <c r="E214" s="347"/>
      <c r="F214" s="347"/>
      <c r="G214" s="348"/>
      <c r="H214" s="355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350">
        <f>SUM(H214,J214,L214,N214,P214,R214,U214,T214)</f>
        <v>0</v>
      </c>
      <c r="W214" s="330">
        <f t="shared" si="25"/>
        <v>0</v>
      </c>
      <c r="X214" s="398">
        <f>E194</f>
        <v>559</v>
      </c>
      <c r="Y214" s="255" t="s">
        <v>101</v>
      </c>
      <c r="Z214" s="11">
        <f t="shared" si="26"/>
        <v>0</v>
      </c>
      <c r="AA214" s="401"/>
    </row>
    <row r="215" spans="1:27" ht="15.75" thickBot="1" x14ac:dyDescent="0.3">
      <c r="A215" s="56"/>
      <c r="B215" s="347"/>
      <c r="C215" s="347"/>
      <c r="D215" s="347"/>
      <c r="E215" s="347"/>
      <c r="F215" s="347"/>
      <c r="G215" s="348"/>
      <c r="H215" s="404"/>
      <c r="I215" s="197"/>
      <c r="J215" s="197"/>
      <c r="K215" s="197"/>
      <c r="L215" s="197"/>
      <c r="M215" s="197"/>
      <c r="N215" s="197"/>
      <c r="O215" s="197"/>
      <c r="P215" s="197"/>
      <c r="Q215" s="197"/>
      <c r="R215" s="197"/>
      <c r="S215" s="197"/>
      <c r="T215" s="197"/>
      <c r="U215" s="197"/>
      <c r="V215" s="405"/>
      <c r="W215" s="197"/>
      <c r="X215" s="405"/>
      <c r="Y215" s="79" t="s">
        <v>22</v>
      </c>
      <c r="Z215" s="11">
        <f t="shared" si="26"/>
        <v>0</v>
      </c>
      <c r="AA215" s="401"/>
    </row>
    <row r="216" spans="1:27" x14ac:dyDescent="0.25">
      <c r="A216" s="56"/>
      <c r="B216" s="347"/>
      <c r="C216" s="347"/>
      <c r="D216" s="347"/>
      <c r="E216" s="347"/>
      <c r="F216" s="347"/>
      <c r="G216" s="348"/>
      <c r="H216" s="406">
        <v>2</v>
      </c>
      <c r="I216" s="66"/>
      <c r="J216" s="66"/>
      <c r="K216" s="66"/>
      <c r="L216" s="66"/>
      <c r="M216" s="66"/>
      <c r="N216" s="66"/>
      <c r="O216" s="66"/>
      <c r="P216" s="66"/>
      <c r="Q216" s="65"/>
      <c r="R216" s="66"/>
      <c r="S216" s="66"/>
      <c r="T216" s="66"/>
      <c r="U216" s="66"/>
      <c r="V216" s="350">
        <f t="shared" ref="V216:V229" si="28">SUM(H216,J216,L216,N216,P216,R216,U216)</f>
        <v>2</v>
      </c>
      <c r="W216" s="303">
        <f t="shared" si="25"/>
        <v>2.9411764705882353E-3</v>
      </c>
      <c r="X216" s="398">
        <f>E194</f>
        <v>559</v>
      </c>
      <c r="Y216" s="476" t="s">
        <v>74</v>
      </c>
      <c r="Z216" s="11">
        <f t="shared" si="26"/>
        <v>2</v>
      </c>
      <c r="AA216" s="401"/>
    </row>
    <row r="217" spans="1:27" x14ac:dyDescent="0.25">
      <c r="A217" s="56"/>
      <c r="B217" s="347"/>
      <c r="C217" s="347"/>
      <c r="D217" s="347"/>
      <c r="E217" s="347"/>
      <c r="F217" s="347"/>
      <c r="G217" s="348"/>
      <c r="H217" s="349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350">
        <f t="shared" si="28"/>
        <v>0</v>
      </c>
      <c r="W217" s="305">
        <f t="shared" si="25"/>
        <v>0</v>
      </c>
      <c r="X217" s="398">
        <f>E194</f>
        <v>559</v>
      </c>
      <c r="Y217" s="107" t="s">
        <v>27</v>
      </c>
      <c r="Z217" s="11">
        <f t="shared" si="26"/>
        <v>0</v>
      </c>
      <c r="AA217" s="172"/>
    </row>
    <row r="218" spans="1:27" x14ac:dyDescent="0.25">
      <c r="A218" s="56"/>
      <c r="B218" s="347"/>
      <c r="C218" s="347"/>
      <c r="D218" s="347"/>
      <c r="E218" s="347"/>
      <c r="F218" s="347"/>
      <c r="G218" s="348"/>
      <c r="H218" s="349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350">
        <f t="shared" si="28"/>
        <v>0</v>
      </c>
      <c r="W218" s="305">
        <f t="shared" si="25"/>
        <v>0</v>
      </c>
      <c r="X218" s="398">
        <f>E194</f>
        <v>559</v>
      </c>
      <c r="Y218" s="469" t="s">
        <v>209</v>
      </c>
      <c r="Z218" s="11">
        <f t="shared" si="26"/>
        <v>0</v>
      </c>
      <c r="AA218" s="401"/>
    </row>
    <row r="219" spans="1:27" x14ac:dyDescent="0.25">
      <c r="A219" s="56"/>
      <c r="B219" s="347"/>
      <c r="C219" s="347"/>
      <c r="D219" s="347"/>
      <c r="E219" s="347"/>
      <c r="F219" s="347"/>
      <c r="G219" s="348"/>
      <c r="H219" s="349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350">
        <f t="shared" si="28"/>
        <v>0</v>
      </c>
      <c r="W219" s="305">
        <f t="shared" si="25"/>
        <v>0</v>
      </c>
      <c r="X219" s="398">
        <f>E194</f>
        <v>559</v>
      </c>
      <c r="Y219" s="470" t="s">
        <v>26</v>
      </c>
      <c r="Z219" s="11">
        <f t="shared" si="26"/>
        <v>0</v>
      </c>
      <c r="AA219" s="172"/>
    </row>
    <row r="220" spans="1:27" x14ac:dyDescent="0.25">
      <c r="A220" s="56"/>
      <c r="B220" s="347"/>
      <c r="C220" s="347"/>
      <c r="D220" s="347"/>
      <c r="E220" s="347"/>
      <c r="F220" s="347" t="s">
        <v>108</v>
      </c>
      <c r="G220" s="348"/>
      <c r="H220" s="349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350">
        <f t="shared" si="28"/>
        <v>0</v>
      </c>
      <c r="W220" s="305">
        <f t="shared" si="25"/>
        <v>0</v>
      </c>
      <c r="X220" s="398">
        <f>E194</f>
        <v>559</v>
      </c>
      <c r="Y220" s="469" t="s">
        <v>203</v>
      </c>
      <c r="Z220" s="11">
        <f t="shared" si="26"/>
        <v>0</v>
      </c>
      <c r="AA220" s="172"/>
    </row>
    <row r="221" spans="1:27" x14ac:dyDescent="0.25">
      <c r="A221" s="56"/>
      <c r="B221" s="347"/>
      <c r="C221" s="347"/>
      <c r="D221" s="347"/>
      <c r="E221" s="347"/>
      <c r="F221" s="347"/>
      <c r="G221" s="348"/>
      <c r="H221" s="349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350">
        <f t="shared" si="28"/>
        <v>0</v>
      </c>
      <c r="W221" s="305">
        <f t="shared" si="25"/>
        <v>0</v>
      </c>
      <c r="X221" s="398">
        <f>E194</f>
        <v>559</v>
      </c>
      <c r="Y221" s="490" t="s">
        <v>184</v>
      </c>
      <c r="Z221" s="11">
        <f t="shared" si="26"/>
        <v>0</v>
      </c>
      <c r="AA221" s="400"/>
    </row>
    <row r="222" spans="1:27" x14ac:dyDescent="0.25">
      <c r="A222" s="56"/>
      <c r="B222" s="347"/>
      <c r="C222" s="347"/>
      <c r="D222" s="347"/>
      <c r="E222" s="347"/>
      <c r="F222" s="347"/>
      <c r="G222" s="348"/>
      <c r="H222" s="349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350">
        <f t="shared" si="28"/>
        <v>0</v>
      </c>
      <c r="W222" s="305">
        <f t="shared" si="25"/>
        <v>0</v>
      </c>
      <c r="X222" s="398">
        <f>E194</f>
        <v>559</v>
      </c>
      <c r="Y222" s="468" t="s">
        <v>180</v>
      </c>
      <c r="Z222" s="11">
        <f t="shared" si="26"/>
        <v>0</v>
      </c>
      <c r="AA222" s="400"/>
    </row>
    <row r="223" spans="1:27" x14ac:dyDescent="0.25">
      <c r="A223" s="56"/>
      <c r="B223" s="347"/>
      <c r="C223" s="347"/>
      <c r="D223" s="347"/>
      <c r="E223" s="347"/>
      <c r="F223" s="347"/>
      <c r="G223" s="348"/>
      <c r="H223" s="349">
        <v>1</v>
      </c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350">
        <f t="shared" si="28"/>
        <v>1</v>
      </c>
      <c r="W223" s="305">
        <f t="shared" si="25"/>
        <v>1.4705882352941176E-3</v>
      </c>
      <c r="X223" s="398">
        <f>E194</f>
        <v>559</v>
      </c>
      <c r="Y223" s="470" t="s">
        <v>191</v>
      </c>
      <c r="Z223" s="11">
        <f t="shared" si="26"/>
        <v>1</v>
      </c>
      <c r="AA223" s="400"/>
    </row>
    <row r="224" spans="1:27" x14ac:dyDescent="0.25">
      <c r="A224" s="56"/>
      <c r="B224" s="347"/>
      <c r="C224" s="347"/>
      <c r="D224" s="347"/>
      <c r="E224" s="347"/>
      <c r="F224" s="347"/>
      <c r="G224" s="348"/>
      <c r="H224" s="349">
        <v>6</v>
      </c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350">
        <f t="shared" si="28"/>
        <v>6</v>
      </c>
      <c r="W224" s="305">
        <f t="shared" si="25"/>
        <v>8.8235294117647058E-3</v>
      </c>
      <c r="X224" s="398">
        <f>E194</f>
        <v>559</v>
      </c>
      <c r="Y224" s="470" t="s">
        <v>53</v>
      </c>
      <c r="Z224" s="11">
        <f t="shared" si="26"/>
        <v>6</v>
      </c>
      <c r="AA224" s="400"/>
    </row>
    <row r="225" spans="1:27" x14ac:dyDescent="0.25">
      <c r="A225" s="56"/>
      <c r="B225" s="347"/>
      <c r="C225" s="347"/>
      <c r="D225" s="347"/>
      <c r="E225" s="347"/>
      <c r="F225" s="347"/>
      <c r="G225" s="348"/>
      <c r="H225" s="349">
        <v>1</v>
      </c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350">
        <f t="shared" si="28"/>
        <v>1</v>
      </c>
      <c r="W225" s="305">
        <f t="shared" si="25"/>
        <v>1.4705882352941176E-3</v>
      </c>
      <c r="X225" s="398">
        <f>E194</f>
        <v>559</v>
      </c>
      <c r="Y225" s="470" t="s">
        <v>109</v>
      </c>
      <c r="Z225" s="11">
        <f t="shared" si="26"/>
        <v>1</v>
      </c>
      <c r="AA225" s="400"/>
    </row>
    <row r="226" spans="1:27" x14ac:dyDescent="0.25">
      <c r="A226" s="56"/>
      <c r="B226" s="347"/>
      <c r="C226" s="347"/>
      <c r="D226" s="347"/>
      <c r="E226" s="347"/>
      <c r="F226" s="347"/>
      <c r="G226" s="348"/>
      <c r="H226" s="349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350">
        <f t="shared" si="28"/>
        <v>0</v>
      </c>
      <c r="W226" s="305">
        <f t="shared" si="25"/>
        <v>0</v>
      </c>
      <c r="X226" s="398">
        <f>E194</f>
        <v>559</v>
      </c>
      <c r="Y226" s="41" t="s">
        <v>231</v>
      </c>
      <c r="Z226" s="11">
        <f t="shared" si="26"/>
        <v>0</v>
      </c>
      <c r="AA226" s="400"/>
    </row>
    <row r="227" spans="1:27" x14ac:dyDescent="0.25">
      <c r="A227" s="56"/>
      <c r="B227" s="347"/>
      <c r="C227" s="347"/>
      <c r="D227" s="347"/>
      <c r="E227" s="347"/>
      <c r="F227" s="347"/>
      <c r="G227" s="348"/>
      <c r="H227" s="349">
        <v>1</v>
      </c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350">
        <f t="shared" si="28"/>
        <v>1</v>
      </c>
      <c r="W227" s="305">
        <f t="shared" si="25"/>
        <v>1.4705882352941176E-3</v>
      </c>
      <c r="X227" s="398">
        <f>E194</f>
        <v>559</v>
      </c>
      <c r="Y227" s="41" t="s">
        <v>13</v>
      </c>
      <c r="Z227" s="11">
        <f t="shared" si="26"/>
        <v>1</v>
      </c>
      <c r="AA227" s="400"/>
    </row>
    <row r="228" spans="1:27" ht="15.75" thickBot="1" x14ac:dyDescent="0.3">
      <c r="A228" s="186"/>
      <c r="B228" s="187"/>
      <c r="C228" s="187"/>
      <c r="D228" s="187"/>
      <c r="E228" s="187"/>
      <c r="F228" s="187"/>
      <c r="G228" s="348"/>
      <c r="H228" s="349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350">
        <f t="shared" si="28"/>
        <v>0</v>
      </c>
      <c r="W228" s="302">
        <f t="shared" si="25"/>
        <v>0</v>
      </c>
      <c r="X228" s="398">
        <f>E194</f>
        <v>559</v>
      </c>
      <c r="Y228" s="42" t="s">
        <v>95</v>
      </c>
      <c r="Z228" s="11">
        <f t="shared" si="26"/>
        <v>0</v>
      </c>
      <c r="AA228" s="407"/>
    </row>
    <row r="229" spans="1:27" ht="15.75" thickBot="1" x14ac:dyDescent="0.3">
      <c r="A229" s="45"/>
      <c r="B229" s="45"/>
      <c r="C229" s="45"/>
      <c r="D229" s="45"/>
      <c r="E229" s="45"/>
      <c r="F229" s="45"/>
      <c r="G229" s="51" t="s">
        <v>5</v>
      </c>
      <c r="H229" s="61">
        <f t="shared" ref="H229:U229" si="29">SUM(H195:H228)</f>
        <v>90</v>
      </c>
      <c r="I229" s="61">
        <f t="shared" si="29"/>
        <v>64</v>
      </c>
      <c r="J229" s="61">
        <f t="shared" si="29"/>
        <v>14</v>
      </c>
      <c r="K229" s="61">
        <f t="shared" si="29"/>
        <v>8</v>
      </c>
      <c r="L229" s="61">
        <f t="shared" si="29"/>
        <v>16</v>
      </c>
      <c r="M229" s="61">
        <f t="shared" si="29"/>
        <v>0</v>
      </c>
      <c r="N229" s="61">
        <f t="shared" si="29"/>
        <v>0</v>
      </c>
      <c r="O229" s="61">
        <f t="shared" si="29"/>
        <v>0</v>
      </c>
      <c r="P229" s="61">
        <f t="shared" si="29"/>
        <v>0</v>
      </c>
      <c r="Q229" s="61">
        <f t="shared" si="29"/>
        <v>0</v>
      </c>
      <c r="R229" s="61">
        <f t="shared" si="29"/>
        <v>0</v>
      </c>
      <c r="S229" s="61">
        <f t="shared" si="29"/>
        <v>0</v>
      </c>
      <c r="T229" s="61">
        <f t="shared" si="29"/>
        <v>0</v>
      </c>
      <c r="U229" s="61">
        <f t="shared" si="29"/>
        <v>1</v>
      </c>
      <c r="V229" s="375">
        <f t="shared" si="28"/>
        <v>121</v>
      </c>
      <c r="W229" s="459">
        <f t="shared" si="25"/>
        <v>0.17794117647058824</v>
      </c>
      <c r="X229" s="458">
        <f>E194</f>
        <v>559</v>
      </c>
    </row>
    <row r="231" spans="1:27" ht="15.75" thickBot="1" x14ac:dyDescent="0.3"/>
    <row r="232" spans="1:27" ht="60.75" thickBot="1" x14ac:dyDescent="0.3">
      <c r="A232" s="47" t="s">
        <v>23</v>
      </c>
      <c r="B232" s="47" t="s">
        <v>49</v>
      </c>
      <c r="C232" s="47" t="s">
        <v>54</v>
      </c>
      <c r="D232" s="47" t="s">
        <v>18</v>
      </c>
      <c r="E232" s="46" t="s">
        <v>17</v>
      </c>
      <c r="F232" s="48" t="s">
        <v>1</v>
      </c>
      <c r="G232" s="49" t="s">
        <v>24</v>
      </c>
      <c r="H232" s="81" t="s">
        <v>69</v>
      </c>
      <c r="I232" s="50" t="s">
        <v>70</v>
      </c>
      <c r="J232" s="50" t="s">
        <v>55</v>
      </c>
      <c r="K232" s="50" t="s">
        <v>60</v>
      </c>
      <c r="L232" s="50" t="s">
        <v>56</v>
      </c>
      <c r="M232" s="50" t="s">
        <v>61</v>
      </c>
      <c r="N232" s="50" t="s">
        <v>57</v>
      </c>
      <c r="O232" s="50" t="s">
        <v>62</v>
      </c>
      <c r="P232" s="50" t="s">
        <v>58</v>
      </c>
      <c r="Q232" s="50" t="s">
        <v>66</v>
      </c>
      <c r="R232" s="50" t="s">
        <v>59</v>
      </c>
      <c r="S232" s="50" t="s">
        <v>67</v>
      </c>
      <c r="T232" s="50" t="s">
        <v>127</v>
      </c>
      <c r="U232" s="50" t="s">
        <v>42</v>
      </c>
      <c r="V232" s="50" t="s">
        <v>5</v>
      </c>
      <c r="W232" s="46" t="s">
        <v>2</v>
      </c>
      <c r="X232" s="47" t="s">
        <v>118</v>
      </c>
      <c r="Y232" s="37" t="s">
        <v>21</v>
      </c>
      <c r="Z232" s="11" t="s">
        <v>5</v>
      </c>
      <c r="AA232" s="36" t="s">
        <v>7</v>
      </c>
    </row>
    <row r="233" spans="1:27" ht="15.75" thickBot="1" x14ac:dyDescent="0.3">
      <c r="A233" s="78">
        <v>1494752</v>
      </c>
      <c r="B233" s="78" t="s">
        <v>190</v>
      </c>
      <c r="C233" s="439">
        <v>576</v>
      </c>
      <c r="D233" s="439">
        <v>696</v>
      </c>
      <c r="E233" s="439">
        <v>565</v>
      </c>
      <c r="F233" s="440">
        <f>E233/D233</f>
        <v>0.81178160919540232</v>
      </c>
      <c r="G233" s="52">
        <v>45153</v>
      </c>
      <c r="H233" s="87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9"/>
      <c r="T233" s="405"/>
      <c r="U233" s="121"/>
      <c r="V233" s="121"/>
      <c r="W233" s="89"/>
      <c r="Y233" s="91" t="s">
        <v>78</v>
      </c>
      <c r="AA233" s="43" t="s">
        <v>73</v>
      </c>
    </row>
    <row r="234" spans="1:27" x14ac:dyDescent="0.25">
      <c r="A234" s="56"/>
      <c r="B234" s="347"/>
      <c r="C234" s="347"/>
      <c r="D234" s="347"/>
      <c r="E234" s="347"/>
      <c r="F234" s="347"/>
      <c r="G234" s="348"/>
      <c r="H234" s="343"/>
      <c r="I234" s="63">
        <v>5</v>
      </c>
      <c r="J234" s="63"/>
      <c r="K234" s="63">
        <v>7</v>
      </c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371">
        <f>SUM(H234,J234,L234,N234,P234,R234,U234,T234)</f>
        <v>0</v>
      </c>
      <c r="W234" s="303">
        <f>$V234/$D$233</f>
        <v>0</v>
      </c>
      <c r="X234" s="398">
        <f>E233</f>
        <v>565</v>
      </c>
      <c r="Y234" s="39" t="s">
        <v>19</v>
      </c>
      <c r="Z234" s="11">
        <f>V234</f>
        <v>0</v>
      </c>
      <c r="AA234" s="340" t="s">
        <v>384</v>
      </c>
    </row>
    <row r="235" spans="1:27" x14ac:dyDescent="0.25">
      <c r="A235" s="56"/>
      <c r="B235" s="347"/>
      <c r="C235" s="347"/>
      <c r="D235" s="347"/>
      <c r="E235" s="347"/>
      <c r="F235" s="347"/>
      <c r="G235" s="348"/>
      <c r="H235" s="349">
        <v>29</v>
      </c>
      <c r="I235" s="65"/>
      <c r="J235" s="65">
        <v>1</v>
      </c>
      <c r="K235" s="65"/>
      <c r="L235" s="65"/>
      <c r="M235" s="65"/>
      <c r="N235" s="70"/>
      <c r="O235" s="65"/>
      <c r="P235" s="65"/>
      <c r="Q235" s="65"/>
      <c r="R235" s="65"/>
      <c r="S235" s="65"/>
      <c r="T235" s="65"/>
      <c r="U235" s="65"/>
      <c r="V235" s="350">
        <f>SUM(H235,J235,L235,N235,P235,R235,U235,T235)</f>
        <v>30</v>
      </c>
      <c r="W235" s="305">
        <f t="shared" ref="W235:W268" si="30">$V235/$D$233</f>
        <v>4.3103448275862072E-2</v>
      </c>
      <c r="X235" s="398">
        <f>E233</f>
        <v>565</v>
      </c>
      <c r="Y235" s="254" t="s">
        <v>50</v>
      </c>
      <c r="Z235" s="11">
        <f t="shared" ref="Z235:Z267" si="31">V235</f>
        <v>30</v>
      </c>
      <c r="AA235" s="340"/>
    </row>
    <row r="236" spans="1:27" x14ac:dyDescent="0.25">
      <c r="A236" s="56"/>
      <c r="B236" s="347"/>
      <c r="C236" s="347"/>
      <c r="D236" s="347"/>
      <c r="E236" s="347"/>
      <c r="F236" s="347"/>
      <c r="G236" s="348"/>
      <c r="H236" s="349">
        <v>50</v>
      </c>
      <c r="I236" s="65"/>
      <c r="J236" s="65">
        <v>17</v>
      </c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350">
        <f t="shared" ref="V236:V252" si="32">SUM(H236,J236,L236,N236,P236,R236,U236,T236)</f>
        <v>67</v>
      </c>
      <c r="W236" s="305">
        <f t="shared" si="30"/>
        <v>9.6264367816091947E-2</v>
      </c>
      <c r="X236" s="398">
        <f>E233</f>
        <v>565</v>
      </c>
      <c r="Y236" s="40" t="s">
        <v>16</v>
      </c>
      <c r="Z236" s="11">
        <f t="shared" si="31"/>
        <v>67</v>
      </c>
      <c r="AA236" s="366"/>
    </row>
    <row r="237" spans="1:27" x14ac:dyDescent="0.25">
      <c r="A237" s="56"/>
      <c r="B237" s="347"/>
      <c r="C237" s="347"/>
      <c r="D237" s="347"/>
      <c r="E237" s="347"/>
      <c r="F237" s="347"/>
      <c r="G237" s="348"/>
      <c r="H237" s="349"/>
      <c r="I237" s="65"/>
      <c r="J237" s="399"/>
      <c r="K237" s="399"/>
      <c r="L237" s="399"/>
      <c r="M237" s="65"/>
      <c r="N237" s="65"/>
      <c r="O237" s="65"/>
      <c r="P237" s="65"/>
      <c r="Q237" s="65"/>
      <c r="R237" s="65"/>
      <c r="S237" s="65"/>
      <c r="T237" s="65"/>
      <c r="U237" s="65"/>
      <c r="V237" s="350">
        <f t="shared" si="32"/>
        <v>0</v>
      </c>
      <c r="W237" s="305">
        <f t="shared" si="30"/>
        <v>0</v>
      </c>
      <c r="X237" s="398">
        <f>E233</f>
        <v>565</v>
      </c>
      <c r="Y237" s="40" t="s">
        <v>4</v>
      </c>
      <c r="Z237" s="11">
        <f t="shared" si="31"/>
        <v>0</v>
      </c>
      <c r="AA237" s="366"/>
    </row>
    <row r="238" spans="1:27" x14ac:dyDescent="0.25">
      <c r="A238" s="56"/>
      <c r="B238" s="347"/>
      <c r="C238" s="347"/>
      <c r="D238" s="347"/>
      <c r="E238" s="347"/>
      <c r="F238" s="347"/>
      <c r="G238" s="348"/>
      <c r="H238" s="349"/>
      <c r="I238" s="65"/>
      <c r="J238" s="65">
        <v>5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>
        <v>1</v>
      </c>
      <c r="V238" s="350">
        <f t="shared" si="32"/>
        <v>6</v>
      </c>
      <c r="W238" s="305">
        <f t="shared" si="30"/>
        <v>8.6206896551724137E-3</v>
      </c>
      <c r="X238" s="398">
        <f>E233</f>
        <v>565</v>
      </c>
      <c r="Y238" s="40" t="s">
        <v>14</v>
      </c>
      <c r="Z238" s="11">
        <f t="shared" si="31"/>
        <v>6</v>
      </c>
      <c r="AA238" s="172"/>
    </row>
    <row r="239" spans="1:27" x14ac:dyDescent="0.25">
      <c r="A239" s="56"/>
      <c r="B239" s="347"/>
      <c r="C239" s="347"/>
      <c r="D239" s="347"/>
      <c r="E239" s="347"/>
      <c r="F239" s="347"/>
      <c r="G239" s="348"/>
      <c r="H239" s="349"/>
      <c r="I239" s="65">
        <v>5</v>
      </c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>
        <v>1</v>
      </c>
      <c r="V239" s="350">
        <f t="shared" si="32"/>
        <v>1</v>
      </c>
      <c r="W239" s="305">
        <f t="shared" si="30"/>
        <v>1.4367816091954023E-3</v>
      </c>
      <c r="X239" s="398">
        <f>E233</f>
        <v>565</v>
      </c>
      <c r="Y239" s="40" t="s">
        <v>15</v>
      </c>
      <c r="Z239" s="11">
        <f t="shared" si="31"/>
        <v>1</v>
      </c>
      <c r="AA239" s="346"/>
    </row>
    <row r="240" spans="1:27" x14ac:dyDescent="0.25">
      <c r="A240" s="56" t="s">
        <v>174</v>
      </c>
      <c r="B240" s="347"/>
      <c r="C240" s="347"/>
      <c r="D240" s="347"/>
      <c r="E240" s="347"/>
      <c r="F240" s="347"/>
      <c r="G240" s="348"/>
      <c r="H240" s="349"/>
      <c r="I240" s="65"/>
      <c r="J240" s="65"/>
      <c r="K240" s="65">
        <v>1</v>
      </c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350">
        <f t="shared" si="32"/>
        <v>0</v>
      </c>
      <c r="W240" s="305">
        <f t="shared" si="30"/>
        <v>0</v>
      </c>
      <c r="X240" s="398">
        <f>E233</f>
        <v>565</v>
      </c>
      <c r="Y240" s="40" t="s">
        <v>8</v>
      </c>
      <c r="Z240" s="11">
        <f t="shared" si="31"/>
        <v>0</v>
      </c>
      <c r="AA240" s="346"/>
    </row>
    <row r="241" spans="1:27" x14ac:dyDescent="0.25">
      <c r="A241" s="56"/>
      <c r="B241" s="347"/>
      <c r="C241" s="347"/>
      <c r="D241" s="347"/>
      <c r="E241" s="347"/>
      <c r="F241" s="347"/>
      <c r="G241" s="348"/>
      <c r="H241" s="349"/>
      <c r="I241" s="65">
        <v>1</v>
      </c>
      <c r="J241" s="65"/>
      <c r="K241" s="65">
        <v>1</v>
      </c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350">
        <f t="shared" si="32"/>
        <v>0</v>
      </c>
      <c r="W241" s="305">
        <f t="shared" si="30"/>
        <v>0</v>
      </c>
      <c r="X241" s="398">
        <f>E233</f>
        <v>565</v>
      </c>
      <c r="Y241" s="40" t="s">
        <v>9</v>
      </c>
      <c r="Z241" s="11">
        <f t="shared" si="31"/>
        <v>0</v>
      </c>
      <c r="AA241" s="400"/>
    </row>
    <row r="242" spans="1:27" x14ac:dyDescent="0.25">
      <c r="A242" s="56"/>
      <c r="B242" s="347"/>
      <c r="C242" s="347"/>
      <c r="D242" s="347"/>
      <c r="E242" s="347"/>
      <c r="F242" s="347"/>
      <c r="G242" s="348"/>
      <c r="H242" s="369"/>
      <c r="I242" s="65">
        <v>1</v>
      </c>
      <c r="J242" s="65">
        <v>2</v>
      </c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350">
        <f t="shared" si="32"/>
        <v>2</v>
      </c>
      <c r="W242" s="305">
        <f t="shared" si="30"/>
        <v>2.8735632183908046E-3</v>
      </c>
      <c r="X242" s="398">
        <f>E233</f>
        <v>565</v>
      </c>
      <c r="Y242" s="40" t="s">
        <v>71</v>
      </c>
      <c r="Z242" s="11">
        <f t="shared" si="31"/>
        <v>2</v>
      </c>
      <c r="AA242" s="400"/>
    </row>
    <row r="243" spans="1:27" x14ac:dyDescent="0.25">
      <c r="A243" s="56"/>
      <c r="B243" s="347"/>
      <c r="C243" s="347"/>
      <c r="D243" s="347"/>
      <c r="E243" s="347"/>
      <c r="F243" s="347"/>
      <c r="G243" s="348"/>
      <c r="H243" s="369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350">
        <f t="shared" si="32"/>
        <v>0</v>
      </c>
      <c r="W243" s="305">
        <f t="shared" si="30"/>
        <v>0</v>
      </c>
      <c r="X243" s="398">
        <f>E233</f>
        <v>565</v>
      </c>
      <c r="Y243" s="40" t="s">
        <v>0</v>
      </c>
      <c r="Z243" s="11">
        <f t="shared" si="31"/>
        <v>0</v>
      </c>
      <c r="AA243" s="401"/>
    </row>
    <row r="244" spans="1:27" x14ac:dyDescent="0.25">
      <c r="A244" s="56"/>
      <c r="B244" s="347"/>
      <c r="C244" s="57"/>
      <c r="D244" s="57"/>
      <c r="E244" s="57"/>
      <c r="F244" s="57"/>
      <c r="G244" s="348"/>
      <c r="H244" s="369"/>
      <c r="I244" s="65">
        <v>1</v>
      </c>
      <c r="J244" s="65">
        <v>1</v>
      </c>
      <c r="K244" s="65"/>
      <c r="L244" s="65">
        <v>1</v>
      </c>
      <c r="M244" s="65"/>
      <c r="N244" s="65"/>
      <c r="O244" s="65"/>
      <c r="P244" s="65"/>
      <c r="Q244" s="65"/>
      <c r="R244" s="65"/>
      <c r="S244" s="65"/>
      <c r="T244" s="65"/>
      <c r="U244" s="65"/>
      <c r="V244" s="350">
        <f t="shared" si="32"/>
        <v>2</v>
      </c>
      <c r="W244" s="305">
        <f t="shared" si="30"/>
        <v>2.8735632183908046E-3</v>
      </c>
      <c r="X244" s="398">
        <f>E233</f>
        <v>565</v>
      </c>
      <c r="Y244" s="40" t="s">
        <v>20</v>
      </c>
      <c r="Z244" s="11">
        <f t="shared" si="31"/>
        <v>2</v>
      </c>
      <c r="AA244" s="401"/>
    </row>
    <row r="245" spans="1:27" x14ac:dyDescent="0.25">
      <c r="A245" s="56"/>
      <c r="B245" s="347"/>
      <c r="C245" s="57"/>
      <c r="D245" s="57"/>
      <c r="E245" s="57"/>
      <c r="F245" s="57" t="s">
        <v>108</v>
      </c>
      <c r="G245" s="348"/>
      <c r="H245" s="369"/>
      <c r="I245" s="65"/>
      <c r="J245" s="65">
        <v>1</v>
      </c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>
        <v>1</v>
      </c>
      <c r="V245" s="350">
        <f t="shared" si="32"/>
        <v>2</v>
      </c>
      <c r="W245" s="305">
        <f t="shared" si="30"/>
        <v>2.8735632183908046E-3</v>
      </c>
      <c r="X245" s="398">
        <f>E233</f>
        <v>565</v>
      </c>
      <c r="Y245" s="40" t="s">
        <v>3</v>
      </c>
      <c r="Z245" s="11">
        <f t="shared" si="31"/>
        <v>2</v>
      </c>
      <c r="AA245" s="401"/>
    </row>
    <row r="246" spans="1:27" x14ac:dyDescent="0.25">
      <c r="A246" s="420"/>
      <c r="B246" s="422"/>
      <c r="C246" s="495"/>
      <c r="D246" s="495"/>
      <c r="E246" s="495"/>
      <c r="F246" s="495"/>
      <c r="G246" s="421"/>
      <c r="H246" s="402"/>
      <c r="I246" s="65">
        <v>2</v>
      </c>
      <c r="J246" s="70"/>
      <c r="K246" s="70"/>
      <c r="L246" s="70"/>
      <c r="M246" s="65"/>
      <c r="N246" s="70"/>
      <c r="O246" s="70"/>
      <c r="P246" s="70"/>
      <c r="Q246" s="70"/>
      <c r="R246" s="70"/>
      <c r="S246" s="70"/>
      <c r="T246" s="70"/>
      <c r="U246" s="70"/>
      <c r="V246" s="350">
        <f t="shared" si="32"/>
        <v>0</v>
      </c>
      <c r="W246" s="305">
        <f t="shared" si="30"/>
        <v>0</v>
      </c>
      <c r="X246" s="398">
        <f>E233</f>
        <v>565</v>
      </c>
      <c r="Y246" s="40" t="s">
        <v>206</v>
      </c>
      <c r="Z246" s="11">
        <f t="shared" si="31"/>
        <v>0</v>
      </c>
      <c r="AA246" s="401"/>
    </row>
    <row r="247" spans="1:27" x14ac:dyDescent="0.25">
      <c r="A247" s="420"/>
      <c r="B247" s="422"/>
      <c r="C247" s="495"/>
      <c r="D247" s="495"/>
      <c r="E247" s="495"/>
      <c r="F247" s="495"/>
      <c r="G247" s="421"/>
      <c r="H247" s="394"/>
      <c r="I247" s="65">
        <v>571</v>
      </c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350">
        <f t="shared" si="32"/>
        <v>0</v>
      </c>
      <c r="W247" s="305">
        <f t="shared" si="30"/>
        <v>0</v>
      </c>
      <c r="X247" s="398">
        <f>E233</f>
        <v>565</v>
      </c>
      <c r="Y247" s="254" t="s">
        <v>406</v>
      </c>
      <c r="Z247" s="11">
        <f t="shared" si="31"/>
        <v>0</v>
      </c>
      <c r="AA247" s="401"/>
    </row>
    <row r="248" spans="1:27" x14ac:dyDescent="0.25">
      <c r="A248" s="56"/>
      <c r="B248" s="347"/>
      <c r="C248" s="57"/>
      <c r="D248" s="57"/>
      <c r="E248" s="57"/>
      <c r="F248" s="57"/>
      <c r="G248" s="60"/>
      <c r="H248" s="358"/>
      <c r="I248" s="358">
        <v>6</v>
      </c>
      <c r="J248" s="65"/>
      <c r="K248" s="65">
        <v>2</v>
      </c>
      <c r="L248" s="65"/>
      <c r="M248" s="358"/>
      <c r="N248" s="65"/>
      <c r="O248" s="65"/>
      <c r="P248" s="65"/>
      <c r="Q248" s="65"/>
      <c r="R248" s="65"/>
      <c r="S248" s="65"/>
      <c r="T248" s="65"/>
      <c r="U248" s="65"/>
      <c r="V248" s="350">
        <f t="shared" si="32"/>
        <v>0</v>
      </c>
      <c r="W248" s="305">
        <f t="shared" si="30"/>
        <v>0</v>
      </c>
      <c r="X248" s="398">
        <f>E233</f>
        <v>565</v>
      </c>
      <c r="Y248" s="254" t="s">
        <v>13</v>
      </c>
      <c r="Z248" s="11">
        <f t="shared" si="31"/>
        <v>0</v>
      </c>
      <c r="AA248" s="403"/>
    </row>
    <row r="249" spans="1:27" x14ac:dyDescent="0.25">
      <c r="A249" s="56"/>
      <c r="B249" s="347"/>
      <c r="C249" s="347"/>
      <c r="D249" s="347"/>
      <c r="E249" s="347"/>
      <c r="F249" s="347"/>
      <c r="G249" s="60"/>
      <c r="H249" s="358"/>
      <c r="I249" s="65">
        <v>2</v>
      </c>
      <c r="J249" s="65"/>
      <c r="K249" s="65">
        <v>1</v>
      </c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350">
        <f t="shared" si="32"/>
        <v>0</v>
      </c>
      <c r="W249" s="305">
        <f t="shared" si="30"/>
        <v>0</v>
      </c>
      <c r="X249" s="398">
        <f>E233</f>
        <v>565</v>
      </c>
      <c r="Y249" s="40" t="s">
        <v>99</v>
      </c>
      <c r="Z249" s="11">
        <f t="shared" si="31"/>
        <v>0</v>
      </c>
      <c r="AA249" s="173" t="s">
        <v>198</v>
      </c>
    </row>
    <row r="250" spans="1:27" x14ac:dyDescent="0.25">
      <c r="A250" s="56"/>
      <c r="B250" s="347"/>
      <c r="C250" s="347"/>
      <c r="D250" s="347"/>
      <c r="E250" s="347"/>
      <c r="F250" s="347"/>
      <c r="G250" s="348"/>
      <c r="H250" s="349"/>
      <c r="I250" s="65"/>
      <c r="J250" s="65">
        <v>2</v>
      </c>
      <c r="K250" s="65"/>
      <c r="L250" s="65">
        <v>4</v>
      </c>
      <c r="M250" s="65"/>
      <c r="N250" s="65"/>
      <c r="O250" s="65"/>
      <c r="P250" s="65"/>
      <c r="Q250" s="65"/>
      <c r="R250" s="65"/>
      <c r="S250" s="65"/>
      <c r="T250" s="65"/>
      <c r="U250" s="65"/>
      <c r="V250" s="350">
        <f t="shared" si="32"/>
        <v>6</v>
      </c>
      <c r="W250" s="305">
        <f t="shared" si="30"/>
        <v>8.6206896551724137E-3</v>
      </c>
      <c r="X250" s="398">
        <f>E233</f>
        <v>565</v>
      </c>
      <c r="Y250" s="255" t="s">
        <v>28</v>
      </c>
      <c r="Z250" s="11">
        <f t="shared" si="31"/>
        <v>6</v>
      </c>
      <c r="AA250" s="401" t="s">
        <v>358</v>
      </c>
    </row>
    <row r="251" spans="1:27" x14ac:dyDescent="0.25">
      <c r="A251" s="56"/>
      <c r="B251" s="347"/>
      <c r="C251" s="347"/>
      <c r="D251" s="347"/>
      <c r="E251" s="347"/>
      <c r="F251" s="347"/>
      <c r="G251" s="348"/>
      <c r="H251" s="349">
        <v>1</v>
      </c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350">
        <f t="shared" si="32"/>
        <v>1</v>
      </c>
      <c r="W251" s="305">
        <f t="shared" si="30"/>
        <v>1.4367816091954023E-3</v>
      </c>
      <c r="X251" s="398">
        <f>E233</f>
        <v>565</v>
      </c>
      <c r="Y251" s="40" t="s">
        <v>350</v>
      </c>
      <c r="Z251" s="11">
        <f t="shared" si="31"/>
        <v>1</v>
      </c>
      <c r="AA251" s="403"/>
    </row>
    <row r="252" spans="1:27" x14ac:dyDescent="0.25">
      <c r="A252" s="56"/>
      <c r="B252" s="347"/>
      <c r="C252" s="347"/>
      <c r="D252" s="347"/>
      <c r="E252" s="347"/>
      <c r="F252" s="347" t="s">
        <v>108</v>
      </c>
      <c r="G252" s="348"/>
      <c r="H252" s="355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>
        <v>2</v>
      </c>
      <c r="U252" s="70"/>
      <c r="V252" s="350">
        <f t="shared" si="32"/>
        <v>2</v>
      </c>
      <c r="W252" s="305">
        <f t="shared" si="30"/>
        <v>2.8735632183908046E-3</v>
      </c>
      <c r="X252" s="398">
        <f>E233</f>
        <v>565</v>
      </c>
      <c r="Y252" s="255" t="s">
        <v>10</v>
      </c>
      <c r="Z252" s="11">
        <f t="shared" si="31"/>
        <v>2</v>
      </c>
      <c r="AA252" s="400"/>
    </row>
    <row r="253" spans="1:27" ht="15.75" thickBot="1" x14ac:dyDescent="0.3">
      <c r="A253" s="56"/>
      <c r="B253" s="347"/>
      <c r="C253" s="347"/>
      <c r="D253" s="347"/>
      <c r="E253" s="347"/>
      <c r="F253" s="347"/>
      <c r="G253" s="348"/>
      <c r="H253" s="355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>
        <v>1</v>
      </c>
      <c r="U253" s="70"/>
      <c r="V253" s="350">
        <f>SUM(H253,J253,L253,N253,P253,R253,U253,T253)</f>
        <v>1</v>
      </c>
      <c r="W253" s="330">
        <f t="shared" si="30"/>
        <v>1.4367816091954023E-3</v>
      </c>
      <c r="X253" s="398">
        <f>E233</f>
        <v>565</v>
      </c>
      <c r="Y253" s="255" t="s">
        <v>101</v>
      </c>
      <c r="Z253" s="11">
        <f t="shared" si="31"/>
        <v>1</v>
      </c>
      <c r="AA253" s="401"/>
    </row>
    <row r="254" spans="1:27" ht="15.75" thickBot="1" x14ac:dyDescent="0.3">
      <c r="A254" s="56"/>
      <c r="B254" s="347"/>
      <c r="C254" s="347"/>
      <c r="D254" s="347"/>
      <c r="E254" s="347"/>
      <c r="F254" s="347"/>
      <c r="G254" s="348"/>
      <c r="H254" s="404"/>
      <c r="I254" s="197"/>
      <c r="J254" s="197"/>
      <c r="K254" s="197"/>
      <c r="L254" s="197"/>
      <c r="M254" s="197"/>
      <c r="N254" s="197"/>
      <c r="O254" s="197"/>
      <c r="P254" s="197"/>
      <c r="Q254" s="197"/>
      <c r="R254" s="197"/>
      <c r="S254" s="197"/>
      <c r="T254" s="197"/>
      <c r="U254" s="197"/>
      <c r="V254" s="405"/>
      <c r="W254" s="197"/>
      <c r="X254" s="405"/>
      <c r="Y254" s="79" t="s">
        <v>22</v>
      </c>
      <c r="Z254" s="11">
        <f t="shared" si="31"/>
        <v>0</v>
      </c>
      <c r="AA254" s="401"/>
    </row>
    <row r="255" spans="1:27" x14ac:dyDescent="0.25">
      <c r="A255" s="56"/>
      <c r="B255" s="347"/>
      <c r="C255" s="347"/>
      <c r="D255" s="347"/>
      <c r="E255" s="347"/>
      <c r="F255" s="347"/>
      <c r="G255" s="348"/>
      <c r="H255" s="406">
        <v>3</v>
      </c>
      <c r="I255" s="66"/>
      <c r="J255" s="66"/>
      <c r="K255" s="66"/>
      <c r="L255" s="66"/>
      <c r="M255" s="66"/>
      <c r="N255" s="66"/>
      <c r="O255" s="66"/>
      <c r="P255" s="66"/>
      <c r="Q255" s="65"/>
      <c r="R255" s="66"/>
      <c r="S255" s="66"/>
      <c r="T255" s="66"/>
      <c r="U255" s="66"/>
      <c r="V255" s="350">
        <f t="shared" ref="V255:V268" si="33">SUM(H255,J255,L255,N255,P255,R255,U255)</f>
        <v>3</v>
      </c>
      <c r="W255" s="303">
        <f t="shared" si="30"/>
        <v>4.3103448275862068E-3</v>
      </c>
      <c r="X255" s="398">
        <f>E233</f>
        <v>565</v>
      </c>
      <c r="Y255" s="476" t="s">
        <v>74</v>
      </c>
      <c r="Z255" s="11">
        <f t="shared" si="31"/>
        <v>3</v>
      </c>
      <c r="AA255" s="401"/>
    </row>
    <row r="256" spans="1:27" x14ac:dyDescent="0.25">
      <c r="A256" s="56"/>
      <c r="B256" s="347"/>
      <c r="C256" s="347"/>
      <c r="D256" s="347"/>
      <c r="E256" s="347"/>
      <c r="F256" s="347"/>
      <c r="G256" s="348"/>
      <c r="H256" s="349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350">
        <f t="shared" si="33"/>
        <v>0</v>
      </c>
      <c r="W256" s="305">
        <f t="shared" si="30"/>
        <v>0</v>
      </c>
      <c r="X256" s="398">
        <f>E233</f>
        <v>565</v>
      </c>
      <c r="Y256" s="107" t="s">
        <v>27</v>
      </c>
      <c r="Z256" s="11">
        <f t="shared" si="31"/>
        <v>0</v>
      </c>
      <c r="AA256" s="172"/>
    </row>
    <row r="257" spans="1:27" x14ac:dyDescent="0.25">
      <c r="A257" s="56"/>
      <c r="B257" s="347"/>
      <c r="C257" s="347"/>
      <c r="D257" s="347"/>
      <c r="E257" s="347"/>
      <c r="F257" s="347"/>
      <c r="G257" s="348"/>
      <c r="H257" s="349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350">
        <f t="shared" si="33"/>
        <v>0</v>
      </c>
      <c r="W257" s="305">
        <f t="shared" si="30"/>
        <v>0</v>
      </c>
      <c r="X257" s="398">
        <f>E233</f>
        <v>565</v>
      </c>
      <c r="Y257" s="469" t="s">
        <v>209</v>
      </c>
      <c r="Z257" s="11">
        <f t="shared" si="31"/>
        <v>0</v>
      </c>
      <c r="AA257" s="401"/>
    </row>
    <row r="258" spans="1:27" x14ac:dyDescent="0.25">
      <c r="A258" s="56"/>
      <c r="B258" s="347"/>
      <c r="C258" s="347"/>
      <c r="D258" s="347"/>
      <c r="E258" s="347"/>
      <c r="F258" s="347"/>
      <c r="G258" s="348"/>
      <c r="H258" s="349">
        <v>1</v>
      </c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350">
        <f t="shared" si="33"/>
        <v>1</v>
      </c>
      <c r="W258" s="305">
        <f t="shared" si="30"/>
        <v>1.4367816091954023E-3</v>
      </c>
      <c r="X258" s="398">
        <f>E233</f>
        <v>565</v>
      </c>
      <c r="Y258" s="470" t="s">
        <v>26</v>
      </c>
      <c r="Z258" s="11">
        <f t="shared" si="31"/>
        <v>1</v>
      </c>
      <c r="AA258" s="172"/>
    </row>
    <row r="259" spans="1:27" x14ac:dyDescent="0.25">
      <c r="A259" s="56"/>
      <c r="B259" s="347"/>
      <c r="C259" s="347"/>
      <c r="D259" s="347"/>
      <c r="E259" s="347"/>
      <c r="F259" s="347" t="s">
        <v>108</v>
      </c>
      <c r="G259" s="348"/>
      <c r="H259" s="349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350">
        <f t="shared" si="33"/>
        <v>0</v>
      </c>
      <c r="W259" s="305">
        <f t="shared" si="30"/>
        <v>0</v>
      </c>
      <c r="X259" s="398">
        <f>E233</f>
        <v>565</v>
      </c>
      <c r="Y259" s="469" t="s">
        <v>203</v>
      </c>
      <c r="Z259" s="11">
        <f t="shared" si="31"/>
        <v>0</v>
      </c>
      <c r="AA259" s="400" t="s">
        <v>381</v>
      </c>
    </row>
    <row r="260" spans="1:27" x14ac:dyDescent="0.25">
      <c r="A260" s="56"/>
      <c r="B260" s="347"/>
      <c r="C260" s="347"/>
      <c r="D260" s="347"/>
      <c r="E260" s="347"/>
      <c r="F260" s="347"/>
      <c r="G260" s="348"/>
      <c r="H260" s="349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350">
        <f t="shared" si="33"/>
        <v>0</v>
      </c>
      <c r="W260" s="305">
        <f t="shared" si="30"/>
        <v>0</v>
      </c>
      <c r="X260" s="398">
        <f>E233</f>
        <v>565</v>
      </c>
      <c r="Y260" s="490" t="s">
        <v>184</v>
      </c>
      <c r="Z260" s="11">
        <f t="shared" si="31"/>
        <v>0</v>
      </c>
      <c r="AA260" s="400" t="s">
        <v>382</v>
      </c>
    </row>
    <row r="261" spans="1:27" x14ac:dyDescent="0.25">
      <c r="A261" s="56"/>
      <c r="B261" s="347"/>
      <c r="C261" s="347"/>
      <c r="D261" s="347"/>
      <c r="E261" s="347"/>
      <c r="F261" s="347"/>
      <c r="G261" s="348"/>
      <c r="H261" s="349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350">
        <f t="shared" si="33"/>
        <v>0</v>
      </c>
      <c r="W261" s="305">
        <f t="shared" si="30"/>
        <v>0</v>
      </c>
      <c r="X261" s="398">
        <f>E233</f>
        <v>565</v>
      </c>
      <c r="Y261" s="468" t="s">
        <v>180</v>
      </c>
      <c r="Z261" s="11">
        <f t="shared" si="31"/>
        <v>0</v>
      </c>
      <c r="AA261" s="400"/>
    </row>
    <row r="262" spans="1:27" x14ac:dyDescent="0.25">
      <c r="A262" s="56"/>
      <c r="B262" s="347"/>
      <c r="C262" s="347"/>
      <c r="D262" s="347"/>
      <c r="E262" s="347"/>
      <c r="F262" s="347"/>
      <c r="G262" s="348"/>
      <c r="H262" s="349">
        <v>2</v>
      </c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350">
        <f t="shared" si="33"/>
        <v>2</v>
      </c>
      <c r="W262" s="305">
        <f t="shared" si="30"/>
        <v>2.8735632183908046E-3</v>
      </c>
      <c r="X262" s="398">
        <f>E233</f>
        <v>565</v>
      </c>
      <c r="Y262" s="470" t="s">
        <v>191</v>
      </c>
      <c r="Z262" s="11">
        <f t="shared" si="31"/>
        <v>2</v>
      </c>
      <c r="AA262" s="400"/>
    </row>
    <row r="263" spans="1:27" x14ac:dyDescent="0.25">
      <c r="A263" s="56"/>
      <c r="B263" s="347"/>
      <c r="C263" s="347"/>
      <c r="D263" s="347"/>
      <c r="E263" s="347"/>
      <c r="F263" s="347"/>
      <c r="G263" s="348"/>
      <c r="H263" s="349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350">
        <f t="shared" si="33"/>
        <v>0</v>
      </c>
      <c r="W263" s="305">
        <f t="shared" si="30"/>
        <v>0</v>
      </c>
      <c r="X263" s="398">
        <f>E233</f>
        <v>565</v>
      </c>
      <c r="Y263" s="470" t="s">
        <v>53</v>
      </c>
      <c r="Z263" s="11">
        <f t="shared" si="31"/>
        <v>0</v>
      </c>
      <c r="AA263" s="400"/>
    </row>
    <row r="264" spans="1:27" x14ac:dyDescent="0.25">
      <c r="A264" s="56"/>
      <c r="B264" s="347"/>
      <c r="C264" s="347"/>
      <c r="D264" s="347"/>
      <c r="E264" s="347"/>
      <c r="F264" s="347"/>
      <c r="G264" s="348"/>
      <c r="H264" s="349">
        <v>5</v>
      </c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350">
        <f t="shared" si="33"/>
        <v>5</v>
      </c>
      <c r="W264" s="305">
        <f t="shared" si="30"/>
        <v>7.1839080459770114E-3</v>
      </c>
      <c r="X264" s="398">
        <f>E233</f>
        <v>565</v>
      </c>
      <c r="Y264" s="470" t="s">
        <v>109</v>
      </c>
      <c r="Z264" s="11">
        <f t="shared" si="31"/>
        <v>5</v>
      </c>
      <c r="AA264" s="400"/>
    </row>
    <row r="265" spans="1:27" x14ac:dyDescent="0.25">
      <c r="A265" s="56"/>
      <c r="B265" s="347"/>
      <c r="C265" s="347"/>
      <c r="D265" s="347"/>
      <c r="E265" s="347"/>
      <c r="F265" s="347"/>
      <c r="G265" s="348"/>
      <c r="H265" s="349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350">
        <f t="shared" si="33"/>
        <v>0</v>
      </c>
      <c r="W265" s="305">
        <f t="shared" si="30"/>
        <v>0</v>
      </c>
      <c r="X265" s="398">
        <f>E233</f>
        <v>565</v>
      </c>
      <c r="Y265" s="41" t="s">
        <v>231</v>
      </c>
      <c r="Z265" s="11">
        <f t="shared" si="31"/>
        <v>0</v>
      </c>
      <c r="AA265" s="400"/>
    </row>
    <row r="266" spans="1:27" x14ac:dyDescent="0.25">
      <c r="A266" s="56"/>
      <c r="B266" s="347"/>
      <c r="C266" s="347"/>
      <c r="D266" s="347"/>
      <c r="E266" s="347"/>
      <c r="F266" s="347"/>
      <c r="G266" s="348"/>
      <c r="H266" s="349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350">
        <f t="shared" si="33"/>
        <v>0</v>
      </c>
      <c r="W266" s="305">
        <f t="shared" si="30"/>
        <v>0</v>
      </c>
      <c r="X266" s="398">
        <f>E233</f>
        <v>565</v>
      </c>
      <c r="Y266" s="41" t="s">
        <v>13</v>
      </c>
      <c r="Z266" s="11">
        <f t="shared" si="31"/>
        <v>0</v>
      </c>
      <c r="AA266" s="400"/>
    </row>
    <row r="267" spans="1:27" ht="15.75" thickBot="1" x14ac:dyDescent="0.3">
      <c r="A267" s="186"/>
      <c r="B267" s="187"/>
      <c r="C267" s="187"/>
      <c r="D267" s="187"/>
      <c r="E267" s="187"/>
      <c r="F267" s="187"/>
      <c r="G267" s="348"/>
      <c r="H267" s="349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350">
        <f t="shared" si="33"/>
        <v>0</v>
      </c>
      <c r="W267" s="302">
        <f t="shared" si="30"/>
        <v>0</v>
      </c>
      <c r="X267" s="398">
        <f>E233</f>
        <v>565</v>
      </c>
      <c r="Y267" s="42" t="s">
        <v>95</v>
      </c>
      <c r="Z267" s="11">
        <f t="shared" si="31"/>
        <v>0</v>
      </c>
      <c r="AA267" s="407"/>
    </row>
    <row r="268" spans="1:27" ht="15.75" thickBot="1" x14ac:dyDescent="0.3">
      <c r="A268" s="45"/>
      <c r="B268" s="45"/>
      <c r="C268" s="45"/>
      <c r="D268" s="45"/>
      <c r="E268" s="45"/>
      <c r="F268" s="45"/>
      <c r="G268" s="51" t="s">
        <v>5</v>
      </c>
      <c r="H268" s="61">
        <f t="shared" ref="H268:U268" si="34">SUM(H234:H267)</f>
        <v>91</v>
      </c>
      <c r="I268" s="61">
        <f t="shared" si="34"/>
        <v>594</v>
      </c>
      <c r="J268" s="61">
        <f t="shared" si="34"/>
        <v>29</v>
      </c>
      <c r="K268" s="61">
        <f t="shared" si="34"/>
        <v>12</v>
      </c>
      <c r="L268" s="61">
        <f t="shared" si="34"/>
        <v>5</v>
      </c>
      <c r="M268" s="61">
        <f t="shared" si="34"/>
        <v>0</v>
      </c>
      <c r="N268" s="61">
        <f t="shared" si="34"/>
        <v>0</v>
      </c>
      <c r="O268" s="61">
        <f t="shared" si="34"/>
        <v>0</v>
      </c>
      <c r="P268" s="61">
        <f t="shared" si="34"/>
        <v>0</v>
      </c>
      <c r="Q268" s="61">
        <f t="shared" si="34"/>
        <v>0</v>
      </c>
      <c r="R268" s="61">
        <f t="shared" si="34"/>
        <v>0</v>
      </c>
      <c r="S268" s="61">
        <f t="shared" si="34"/>
        <v>0</v>
      </c>
      <c r="T268" s="61">
        <f t="shared" si="34"/>
        <v>3</v>
      </c>
      <c r="U268" s="61">
        <f t="shared" si="34"/>
        <v>3</v>
      </c>
      <c r="V268" s="375">
        <f t="shared" si="33"/>
        <v>128</v>
      </c>
      <c r="W268" s="459">
        <f t="shared" si="30"/>
        <v>0.18390804597701149</v>
      </c>
      <c r="X268" s="458">
        <f>E233</f>
        <v>565</v>
      </c>
    </row>
    <row r="269" spans="1:27" ht="15.75" thickBot="1" x14ac:dyDescent="0.3"/>
    <row r="270" spans="1:27" ht="60.75" thickBot="1" x14ac:dyDescent="0.3">
      <c r="A270" s="47" t="s">
        <v>23</v>
      </c>
      <c r="B270" s="47" t="s">
        <v>49</v>
      </c>
      <c r="C270" s="47" t="s">
        <v>54</v>
      </c>
      <c r="D270" s="47" t="s">
        <v>18</v>
      </c>
      <c r="E270" s="46" t="s">
        <v>17</v>
      </c>
      <c r="F270" s="48" t="s">
        <v>1</v>
      </c>
      <c r="G270" s="49" t="s">
        <v>24</v>
      </c>
      <c r="H270" s="81" t="s">
        <v>69</v>
      </c>
      <c r="I270" s="50" t="s">
        <v>70</v>
      </c>
      <c r="J270" s="50" t="s">
        <v>55</v>
      </c>
      <c r="K270" s="50" t="s">
        <v>60</v>
      </c>
      <c r="L270" s="50" t="s">
        <v>56</v>
      </c>
      <c r="M270" s="50" t="s">
        <v>61</v>
      </c>
      <c r="N270" s="50" t="s">
        <v>57</v>
      </c>
      <c r="O270" s="50" t="s">
        <v>62</v>
      </c>
      <c r="P270" s="50" t="s">
        <v>58</v>
      </c>
      <c r="Q270" s="50" t="s">
        <v>66</v>
      </c>
      <c r="R270" s="50" t="s">
        <v>59</v>
      </c>
      <c r="S270" s="50" t="s">
        <v>67</v>
      </c>
      <c r="T270" s="50" t="s">
        <v>127</v>
      </c>
      <c r="U270" s="50" t="s">
        <v>42</v>
      </c>
      <c r="V270" s="50" t="s">
        <v>5</v>
      </c>
      <c r="W270" s="46" t="s">
        <v>2</v>
      </c>
      <c r="X270" s="47" t="s">
        <v>118</v>
      </c>
      <c r="Y270" s="37" t="s">
        <v>21</v>
      </c>
      <c r="Z270" s="11" t="s">
        <v>5</v>
      </c>
      <c r="AA270" s="36" t="s">
        <v>7</v>
      </c>
    </row>
    <row r="271" spans="1:27" ht="15.75" thickBot="1" x14ac:dyDescent="0.3">
      <c r="A271" s="78">
        <v>1494753</v>
      </c>
      <c r="B271" s="78" t="s">
        <v>190</v>
      </c>
      <c r="C271" s="439">
        <v>576</v>
      </c>
      <c r="D271" s="439">
        <v>673</v>
      </c>
      <c r="E271" s="439">
        <v>554</v>
      </c>
      <c r="F271" s="440">
        <f>E271/D271</f>
        <v>0.82317979197622582</v>
      </c>
      <c r="G271" s="52">
        <v>45149</v>
      </c>
      <c r="H271" s="87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9"/>
      <c r="T271" s="405"/>
      <c r="U271" s="121"/>
      <c r="V271" s="121"/>
      <c r="W271" s="89"/>
      <c r="Y271" s="91" t="s">
        <v>78</v>
      </c>
      <c r="AA271" s="43" t="s">
        <v>73</v>
      </c>
    </row>
    <row r="272" spans="1:27" x14ac:dyDescent="0.25">
      <c r="A272" s="56"/>
      <c r="B272" s="347"/>
      <c r="C272" s="347"/>
      <c r="D272" s="347"/>
      <c r="E272" s="347"/>
      <c r="F272" s="347"/>
      <c r="G272" s="348"/>
      <c r="H272" s="343"/>
      <c r="I272" s="63">
        <v>4</v>
      </c>
      <c r="J272" s="63"/>
      <c r="K272" s="63">
        <v>7</v>
      </c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371">
        <f>SUM(H272,J272,L272,N272,P272,R272,U272,T272)</f>
        <v>0</v>
      </c>
      <c r="W272" s="303">
        <f>$V272/$D$271</f>
        <v>0</v>
      </c>
      <c r="X272" s="398">
        <f>E271</f>
        <v>554</v>
      </c>
      <c r="Y272" s="39" t="s">
        <v>19</v>
      </c>
      <c r="Z272" s="11">
        <f>V272</f>
        <v>0</v>
      </c>
      <c r="AA272" s="340" t="s">
        <v>384</v>
      </c>
    </row>
    <row r="273" spans="1:27" x14ac:dyDescent="0.25">
      <c r="A273" s="56"/>
      <c r="B273" s="347"/>
      <c r="C273" s="347"/>
      <c r="D273" s="347"/>
      <c r="E273" s="347"/>
      <c r="F273" s="347"/>
      <c r="G273" s="348"/>
      <c r="H273" s="349">
        <f>15</f>
        <v>15</v>
      </c>
      <c r="I273" s="65"/>
      <c r="J273" s="65">
        <v>4</v>
      </c>
      <c r="K273" s="65"/>
      <c r="L273" s="65">
        <v>2</v>
      </c>
      <c r="M273" s="65"/>
      <c r="N273" s="70"/>
      <c r="O273" s="65"/>
      <c r="P273" s="65"/>
      <c r="Q273" s="65"/>
      <c r="R273" s="65"/>
      <c r="S273" s="65"/>
      <c r="T273" s="65"/>
      <c r="U273" s="65">
        <v>7</v>
      </c>
      <c r="V273" s="350">
        <f>SUM(H273,J273,L273,N273,P273,R273,U273,T273)</f>
        <v>28</v>
      </c>
      <c r="W273" s="305">
        <f t="shared" ref="W273:W306" si="35">$V273/$D$271</f>
        <v>4.1604754829123326E-2</v>
      </c>
      <c r="X273" s="398">
        <f>E271</f>
        <v>554</v>
      </c>
      <c r="Y273" s="254" t="s">
        <v>50</v>
      </c>
      <c r="Z273" s="11">
        <f t="shared" ref="Z273:Z305" si="36">V273</f>
        <v>28</v>
      </c>
      <c r="AA273" s="340"/>
    </row>
    <row r="274" spans="1:27" x14ac:dyDescent="0.25">
      <c r="A274" s="56"/>
      <c r="B274" s="347"/>
      <c r="C274" s="347"/>
      <c r="D274" s="347"/>
      <c r="E274" s="347"/>
      <c r="F274" s="347"/>
      <c r="G274" s="348"/>
      <c r="H274" s="349">
        <f>41</f>
        <v>41</v>
      </c>
      <c r="I274" s="65"/>
      <c r="J274" s="65">
        <v>28</v>
      </c>
      <c r="K274" s="65"/>
      <c r="L274" s="65">
        <v>4</v>
      </c>
      <c r="M274" s="65"/>
      <c r="N274" s="65"/>
      <c r="O274" s="65"/>
      <c r="P274" s="65"/>
      <c r="Q274" s="65"/>
      <c r="R274" s="65"/>
      <c r="S274" s="65"/>
      <c r="T274" s="65"/>
      <c r="U274" s="65"/>
      <c r="V274" s="350">
        <f t="shared" ref="V274:V290" si="37">SUM(H274,J274,L274,N274,P274,R274,U274,T274)</f>
        <v>73</v>
      </c>
      <c r="W274" s="305">
        <f t="shared" si="35"/>
        <v>0.10846953937592868</v>
      </c>
      <c r="X274" s="398">
        <f>E271</f>
        <v>554</v>
      </c>
      <c r="Y274" s="40" t="s">
        <v>16</v>
      </c>
      <c r="Z274" s="11">
        <f t="shared" si="36"/>
        <v>73</v>
      </c>
      <c r="AA274" s="366"/>
    </row>
    <row r="275" spans="1:27" x14ac:dyDescent="0.25">
      <c r="A275" s="56"/>
      <c r="B275" s="347"/>
      <c r="C275" s="347"/>
      <c r="D275" s="347"/>
      <c r="E275" s="347"/>
      <c r="F275" s="347"/>
      <c r="G275" s="348"/>
      <c r="H275" s="349"/>
      <c r="I275" s="65"/>
      <c r="J275" s="399"/>
      <c r="K275" s="399"/>
      <c r="L275" s="399"/>
      <c r="M275" s="65"/>
      <c r="N275" s="65"/>
      <c r="O275" s="65"/>
      <c r="P275" s="399"/>
      <c r="Q275" s="65"/>
      <c r="R275" s="65"/>
      <c r="S275" s="65"/>
      <c r="T275" s="65"/>
      <c r="U275" s="65"/>
      <c r="V275" s="350">
        <f t="shared" si="37"/>
        <v>0</v>
      </c>
      <c r="W275" s="305">
        <f t="shared" si="35"/>
        <v>0</v>
      </c>
      <c r="X275" s="398">
        <f>E271</f>
        <v>554</v>
      </c>
      <c r="Y275" s="40" t="s">
        <v>4</v>
      </c>
      <c r="Z275" s="11">
        <f t="shared" si="36"/>
        <v>0</v>
      </c>
      <c r="AA275" s="366"/>
    </row>
    <row r="276" spans="1:27" x14ac:dyDescent="0.25">
      <c r="A276" s="56"/>
      <c r="B276" s="347"/>
      <c r="C276" s="347"/>
      <c r="D276" s="347"/>
      <c r="E276" s="347"/>
      <c r="F276" s="347"/>
      <c r="G276" s="348"/>
      <c r="H276" s="349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350">
        <f t="shared" si="37"/>
        <v>0</v>
      </c>
      <c r="W276" s="305">
        <f t="shared" si="35"/>
        <v>0</v>
      </c>
      <c r="X276" s="398">
        <f>E271</f>
        <v>554</v>
      </c>
      <c r="Y276" s="40" t="s">
        <v>14</v>
      </c>
      <c r="Z276" s="11">
        <f t="shared" si="36"/>
        <v>0</v>
      </c>
      <c r="AA276" s="172"/>
    </row>
    <row r="277" spans="1:27" x14ac:dyDescent="0.25">
      <c r="A277" s="56"/>
      <c r="B277" s="347"/>
      <c r="C277" s="347"/>
      <c r="D277" s="347"/>
      <c r="E277" s="347"/>
      <c r="F277" s="347"/>
      <c r="G277" s="348"/>
      <c r="H277" s="349"/>
      <c r="I277" s="65"/>
      <c r="J277" s="65"/>
      <c r="K277" s="65">
        <v>1</v>
      </c>
      <c r="L277" s="65">
        <v>1</v>
      </c>
      <c r="M277" s="65"/>
      <c r="N277" s="65"/>
      <c r="O277" s="65"/>
      <c r="P277" s="65"/>
      <c r="Q277" s="65"/>
      <c r="R277" s="65"/>
      <c r="S277" s="65"/>
      <c r="T277" s="65"/>
      <c r="U277" s="65">
        <v>1</v>
      </c>
      <c r="V277" s="350">
        <f t="shared" si="37"/>
        <v>2</v>
      </c>
      <c r="W277" s="305">
        <f t="shared" si="35"/>
        <v>2.9717682020802376E-3</v>
      </c>
      <c r="X277" s="398">
        <f>E271</f>
        <v>554</v>
      </c>
      <c r="Y277" s="40" t="s">
        <v>15</v>
      </c>
      <c r="Z277" s="11">
        <f t="shared" si="36"/>
        <v>2</v>
      </c>
      <c r="AA277" s="346"/>
    </row>
    <row r="278" spans="1:27" x14ac:dyDescent="0.25">
      <c r="A278" s="56" t="s">
        <v>174</v>
      </c>
      <c r="B278" s="347"/>
      <c r="C278" s="347"/>
      <c r="D278" s="347"/>
      <c r="E278" s="347"/>
      <c r="F278" s="347"/>
      <c r="G278" s="348"/>
      <c r="H278" s="349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350">
        <f t="shared" si="37"/>
        <v>0</v>
      </c>
      <c r="W278" s="305">
        <f t="shared" si="35"/>
        <v>0</v>
      </c>
      <c r="X278" s="398">
        <f>E271</f>
        <v>554</v>
      </c>
      <c r="Y278" s="40" t="s">
        <v>8</v>
      </c>
      <c r="Z278" s="11">
        <f t="shared" si="36"/>
        <v>0</v>
      </c>
      <c r="AA278" s="346"/>
    </row>
    <row r="279" spans="1:27" x14ac:dyDescent="0.25">
      <c r="A279" s="56"/>
      <c r="B279" s="347"/>
      <c r="C279" s="347"/>
      <c r="D279" s="347"/>
      <c r="E279" s="347"/>
      <c r="F279" s="347"/>
      <c r="G279" s="348"/>
      <c r="H279" s="349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350">
        <f t="shared" si="37"/>
        <v>0</v>
      </c>
      <c r="W279" s="305">
        <f t="shared" si="35"/>
        <v>0</v>
      </c>
      <c r="X279" s="398">
        <f>E271</f>
        <v>554</v>
      </c>
      <c r="Y279" s="40" t="s">
        <v>9</v>
      </c>
      <c r="Z279" s="11">
        <f t="shared" si="36"/>
        <v>0</v>
      </c>
      <c r="AA279" s="400"/>
    </row>
    <row r="280" spans="1:27" x14ac:dyDescent="0.25">
      <c r="A280" s="56"/>
      <c r="B280" s="347"/>
      <c r="C280" s="347"/>
      <c r="D280" s="347"/>
      <c r="E280" s="347"/>
      <c r="F280" s="347"/>
      <c r="G280" s="348"/>
      <c r="H280" s="369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350">
        <f t="shared" si="37"/>
        <v>0</v>
      </c>
      <c r="W280" s="305">
        <f t="shared" si="35"/>
        <v>0</v>
      </c>
      <c r="X280" s="398">
        <f>E271</f>
        <v>554</v>
      </c>
      <c r="Y280" s="40" t="s">
        <v>71</v>
      </c>
      <c r="Z280" s="11">
        <f t="shared" si="36"/>
        <v>0</v>
      </c>
      <c r="AA280" s="400"/>
    </row>
    <row r="281" spans="1:27" x14ac:dyDescent="0.25">
      <c r="A281" s="56"/>
      <c r="B281" s="347"/>
      <c r="C281" s="347"/>
      <c r="D281" s="347"/>
      <c r="E281" s="347"/>
      <c r="F281" s="347"/>
      <c r="G281" s="348"/>
      <c r="H281" s="369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350">
        <f t="shared" si="37"/>
        <v>0</v>
      </c>
      <c r="W281" s="305">
        <f t="shared" si="35"/>
        <v>0</v>
      </c>
      <c r="X281" s="398">
        <f>E271</f>
        <v>554</v>
      </c>
      <c r="Y281" s="40" t="s">
        <v>0</v>
      </c>
      <c r="Z281" s="11">
        <f t="shared" si="36"/>
        <v>0</v>
      </c>
      <c r="AA281" s="401"/>
    </row>
    <row r="282" spans="1:27" x14ac:dyDescent="0.25">
      <c r="A282" s="56"/>
      <c r="B282" s="347"/>
      <c r="C282" s="57"/>
      <c r="D282" s="57"/>
      <c r="E282" s="57"/>
      <c r="F282" s="57"/>
      <c r="G282" s="348"/>
      <c r="H282" s="369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350">
        <f t="shared" si="37"/>
        <v>0</v>
      </c>
      <c r="W282" s="305">
        <f t="shared" si="35"/>
        <v>0</v>
      </c>
      <c r="X282" s="398">
        <f>E271</f>
        <v>554</v>
      </c>
      <c r="Y282" s="40" t="s">
        <v>20</v>
      </c>
      <c r="Z282" s="11">
        <f t="shared" si="36"/>
        <v>0</v>
      </c>
      <c r="AA282" s="401"/>
    </row>
    <row r="283" spans="1:27" x14ac:dyDescent="0.25">
      <c r="A283" s="56"/>
      <c r="B283" s="347"/>
      <c r="C283" s="57"/>
      <c r="D283" s="57"/>
      <c r="E283" s="57"/>
      <c r="F283" s="57" t="s">
        <v>108</v>
      </c>
      <c r="G283" s="348"/>
      <c r="H283" s="369"/>
      <c r="I283" s="65">
        <v>1</v>
      </c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>
        <v>1</v>
      </c>
      <c r="V283" s="350">
        <f t="shared" si="37"/>
        <v>1</v>
      </c>
      <c r="W283" s="305">
        <f t="shared" si="35"/>
        <v>1.4858841010401188E-3</v>
      </c>
      <c r="X283" s="398">
        <f>E271</f>
        <v>554</v>
      </c>
      <c r="Y283" s="40" t="s">
        <v>3</v>
      </c>
      <c r="Z283" s="11">
        <f t="shared" si="36"/>
        <v>1</v>
      </c>
      <c r="AA283" s="401"/>
    </row>
    <row r="284" spans="1:27" x14ac:dyDescent="0.25">
      <c r="A284" s="420"/>
      <c r="B284" s="422"/>
      <c r="C284" s="496"/>
      <c r="D284" s="496"/>
      <c r="E284" s="496"/>
      <c r="F284" s="496"/>
      <c r="G284" s="421"/>
      <c r="H284" s="402"/>
      <c r="I284" s="65">
        <v>4</v>
      </c>
      <c r="J284" s="70"/>
      <c r="K284" s="70"/>
      <c r="L284" s="70"/>
      <c r="M284" s="65"/>
      <c r="N284" s="70"/>
      <c r="O284" s="70"/>
      <c r="P284" s="70"/>
      <c r="Q284" s="70"/>
      <c r="R284" s="70"/>
      <c r="S284" s="70"/>
      <c r="T284" s="70"/>
      <c r="U284" s="70"/>
      <c r="V284" s="350">
        <f t="shared" si="37"/>
        <v>0</v>
      </c>
      <c r="W284" s="305">
        <f t="shared" si="35"/>
        <v>0</v>
      </c>
      <c r="X284" s="398">
        <f>E271</f>
        <v>554</v>
      </c>
      <c r="Y284" s="40" t="s">
        <v>206</v>
      </c>
      <c r="Z284" s="11">
        <f t="shared" si="36"/>
        <v>0</v>
      </c>
      <c r="AA284" s="401"/>
    </row>
    <row r="285" spans="1:27" x14ac:dyDescent="0.25">
      <c r="A285" s="420"/>
      <c r="B285" s="422"/>
      <c r="C285" s="496"/>
      <c r="D285" s="496"/>
      <c r="E285" s="496"/>
      <c r="F285" s="496"/>
      <c r="G285" s="421"/>
      <c r="H285" s="394"/>
      <c r="I285" s="65"/>
      <c r="J285" s="65"/>
      <c r="K285" s="65"/>
      <c r="L285" s="65">
        <v>1</v>
      </c>
      <c r="M285" s="65"/>
      <c r="N285" s="65"/>
      <c r="O285" s="65"/>
      <c r="P285" s="65"/>
      <c r="Q285" s="65"/>
      <c r="R285" s="65"/>
      <c r="S285" s="65"/>
      <c r="T285" s="65"/>
      <c r="U285" s="65"/>
      <c r="V285" s="350">
        <f t="shared" si="37"/>
        <v>1</v>
      </c>
      <c r="W285" s="305">
        <f t="shared" si="35"/>
        <v>1.4858841010401188E-3</v>
      </c>
      <c r="X285" s="398">
        <f>E271</f>
        <v>554</v>
      </c>
      <c r="Y285" s="254" t="s">
        <v>10</v>
      </c>
      <c r="Z285" s="11">
        <f t="shared" si="36"/>
        <v>1</v>
      </c>
      <c r="AA285" s="401"/>
    </row>
    <row r="286" spans="1:27" x14ac:dyDescent="0.25">
      <c r="A286" s="56"/>
      <c r="B286" s="347"/>
      <c r="C286" s="57"/>
      <c r="D286" s="57"/>
      <c r="E286" s="57"/>
      <c r="F286" s="57"/>
      <c r="G286" s="60"/>
      <c r="H286" s="358"/>
      <c r="I286" s="358">
        <v>2</v>
      </c>
      <c r="J286" s="65"/>
      <c r="K286" s="65">
        <v>3</v>
      </c>
      <c r="L286" s="65">
        <v>1</v>
      </c>
      <c r="M286" s="358"/>
      <c r="N286" s="65"/>
      <c r="O286" s="65"/>
      <c r="P286" s="65"/>
      <c r="Q286" s="65"/>
      <c r="R286" s="65"/>
      <c r="S286" s="65"/>
      <c r="T286" s="65"/>
      <c r="U286" s="65"/>
      <c r="V286" s="350">
        <f t="shared" si="37"/>
        <v>1</v>
      </c>
      <c r="W286" s="305">
        <f t="shared" si="35"/>
        <v>1.4858841010401188E-3</v>
      </c>
      <c r="X286" s="398">
        <f>E271</f>
        <v>554</v>
      </c>
      <c r="Y286" s="254" t="s">
        <v>13</v>
      </c>
      <c r="Z286" s="11">
        <f t="shared" si="36"/>
        <v>1</v>
      </c>
      <c r="AA286" s="403"/>
    </row>
    <row r="287" spans="1:27" x14ac:dyDescent="0.25">
      <c r="A287" s="56"/>
      <c r="B287" s="347"/>
      <c r="C287" s="347"/>
      <c r="D287" s="347"/>
      <c r="E287" s="347"/>
      <c r="F287" s="347"/>
      <c r="G287" s="60"/>
      <c r="H287" s="358"/>
      <c r="I287" s="65">
        <v>2</v>
      </c>
      <c r="J287" s="65"/>
      <c r="K287" s="65">
        <v>4</v>
      </c>
      <c r="L287" s="65">
        <v>1</v>
      </c>
      <c r="M287" s="65"/>
      <c r="N287" s="65"/>
      <c r="O287" s="65"/>
      <c r="P287" s="65"/>
      <c r="Q287" s="65"/>
      <c r="R287" s="65"/>
      <c r="S287" s="65"/>
      <c r="T287" s="65"/>
      <c r="U287" s="65"/>
      <c r="V287" s="350">
        <f t="shared" si="37"/>
        <v>1</v>
      </c>
      <c r="W287" s="305">
        <f t="shared" si="35"/>
        <v>1.4858841010401188E-3</v>
      </c>
      <c r="X287" s="398">
        <f>E271</f>
        <v>554</v>
      </c>
      <c r="Y287" s="40" t="s">
        <v>99</v>
      </c>
      <c r="Z287" s="11">
        <f t="shared" si="36"/>
        <v>1</v>
      </c>
      <c r="AA287" s="173"/>
    </row>
    <row r="288" spans="1:27" x14ac:dyDescent="0.25">
      <c r="A288" s="56"/>
      <c r="B288" s="347"/>
      <c r="C288" s="347"/>
      <c r="D288" s="347"/>
      <c r="E288" s="347"/>
      <c r="F288" s="347"/>
      <c r="G288" s="348"/>
      <c r="H288" s="349"/>
      <c r="I288" s="65"/>
      <c r="J288" s="65"/>
      <c r="K288" s="65"/>
      <c r="L288" s="65">
        <v>1</v>
      </c>
      <c r="M288" s="65"/>
      <c r="N288" s="65"/>
      <c r="O288" s="65"/>
      <c r="P288" s="65"/>
      <c r="Q288" s="65"/>
      <c r="R288" s="65"/>
      <c r="S288" s="65"/>
      <c r="T288" s="65"/>
      <c r="U288" s="65"/>
      <c r="V288" s="350">
        <f t="shared" si="37"/>
        <v>1</v>
      </c>
      <c r="W288" s="305">
        <f t="shared" si="35"/>
        <v>1.4858841010401188E-3</v>
      </c>
      <c r="X288" s="398">
        <f>E271</f>
        <v>554</v>
      </c>
      <c r="Y288" s="255" t="s">
        <v>28</v>
      </c>
      <c r="Z288" s="11">
        <f t="shared" si="36"/>
        <v>1</v>
      </c>
      <c r="AA288" s="401"/>
    </row>
    <row r="289" spans="1:27" x14ac:dyDescent="0.25">
      <c r="A289" s="56"/>
      <c r="B289" s="347"/>
      <c r="C289" s="347"/>
      <c r="D289" s="347"/>
      <c r="E289" s="347"/>
      <c r="F289" s="347"/>
      <c r="G289" s="348"/>
      <c r="H289" s="349"/>
      <c r="I289" s="65">
        <v>352</v>
      </c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350">
        <f t="shared" si="37"/>
        <v>0</v>
      </c>
      <c r="W289" s="305">
        <f t="shared" si="35"/>
        <v>0</v>
      </c>
      <c r="X289" s="398">
        <f>E271</f>
        <v>554</v>
      </c>
      <c r="Y289" s="40" t="s">
        <v>383</v>
      </c>
      <c r="Z289" s="11">
        <f t="shared" si="36"/>
        <v>0</v>
      </c>
      <c r="AA289" s="403"/>
    </row>
    <row r="290" spans="1:27" x14ac:dyDescent="0.25">
      <c r="A290" s="56"/>
      <c r="B290" s="347"/>
      <c r="C290" s="347"/>
      <c r="D290" s="347"/>
      <c r="E290" s="347"/>
      <c r="F290" s="347" t="s">
        <v>108</v>
      </c>
      <c r="G290" s="348"/>
      <c r="H290" s="355"/>
      <c r="I290" s="70">
        <v>1</v>
      </c>
      <c r="J290" s="70"/>
      <c r="K290" s="70">
        <v>1</v>
      </c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350">
        <f t="shared" si="37"/>
        <v>0</v>
      </c>
      <c r="W290" s="305">
        <f t="shared" si="35"/>
        <v>0</v>
      </c>
      <c r="X290" s="398">
        <f>E271</f>
        <v>554</v>
      </c>
      <c r="Y290" s="255" t="s">
        <v>293</v>
      </c>
      <c r="Z290" s="11">
        <f t="shared" si="36"/>
        <v>0</v>
      </c>
      <c r="AA290" s="400"/>
    </row>
    <row r="291" spans="1:27" ht="15.75" thickBot="1" x14ac:dyDescent="0.3">
      <c r="A291" s="56"/>
      <c r="B291" s="347"/>
      <c r="C291" s="347"/>
      <c r="D291" s="347"/>
      <c r="E291" s="347"/>
      <c r="F291" s="347"/>
      <c r="G291" s="348"/>
      <c r="H291" s="355"/>
      <c r="I291" s="70"/>
      <c r="J291" s="70"/>
      <c r="K291" s="70"/>
      <c r="L291" s="70">
        <v>2</v>
      </c>
      <c r="M291" s="70"/>
      <c r="N291" s="70"/>
      <c r="O291" s="70"/>
      <c r="P291" s="70"/>
      <c r="Q291" s="70"/>
      <c r="R291" s="70"/>
      <c r="S291" s="70"/>
      <c r="T291" s="70"/>
      <c r="U291" s="70"/>
      <c r="V291" s="350">
        <f>SUM(H291,J291,L291,N291,P291,R291,U291,T291)</f>
        <v>2</v>
      </c>
      <c r="W291" s="330">
        <f t="shared" si="35"/>
        <v>2.9717682020802376E-3</v>
      </c>
      <c r="X291" s="398">
        <f>E271</f>
        <v>554</v>
      </c>
      <c r="Y291" s="255" t="s">
        <v>101</v>
      </c>
      <c r="Z291" s="11">
        <f t="shared" si="36"/>
        <v>2</v>
      </c>
      <c r="AA291" s="401"/>
    </row>
    <row r="292" spans="1:27" ht="15.75" thickBot="1" x14ac:dyDescent="0.3">
      <c r="A292" s="56"/>
      <c r="B292" s="347"/>
      <c r="C292" s="347"/>
      <c r="D292" s="347"/>
      <c r="E292" s="347"/>
      <c r="F292" s="347"/>
      <c r="G292" s="348"/>
      <c r="H292" s="404"/>
      <c r="I292" s="197"/>
      <c r="J292" s="197"/>
      <c r="K292" s="197"/>
      <c r="L292" s="197"/>
      <c r="M292" s="197"/>
      <c r="N292" s="197"/>
      <c r="O292" s="197"/>
      <c r="P292" s="197"/>
      <c r="Q292" s="197"/>
      <c r="R292" s="197"/>
      <c r="S292" s="197"/>
      <c r="T292" s="197"/>
      <c r="U292" s="197"/>
      <c r="V292" s="405"/>
      <c r="W292" s="197"/>
      <c r="X292" s="405"/>
      <c r="Y292" s="79" t="s">
        <v>22</v>
      </c>
      <c r="Z292" s="11">
        <f t="shared" si="36"/>
        <v>0</v>
      </c>
      <c r="AA292" s="401"/>
    </row>
    <row r="293" spans="1:27" x14ac:dyDescent="0.25">
      <c r="A293" s="56"/>
      <c r="B293" s="347"/>
      <c r="C293" s="347"/>
      <c r="D293" s="347"/>
      <c r="E293" s="347"/>
      <c r="F293" s="347"/>
      <c r="G293" s="348"/>
      <c r="H293" s="406"/>
      <c r="I293" s="66"/>
      <c r="J293" s="66"/>
      <c r="K293" s="66"/>
      <c r="L293" s="66"/>
      <c r="M293" s="66"/>
      <c r="N293" s="66"/>
      <c r="O293" s="66"/>
      <c r="P293" s="66"/>
      <c r="Q293" s="65"/>
      <c r="R293" s="66"/>
      <c r="S293" s="66"/>
      <c r="T293" s="66"/>
      <c r="U293" s="66"/>
      <c r="V293" s="350">
        <f t="shared" ref="V293:V306" si="38">SUM(H293,J293,L293,N293,P293,R293,U293)</f>
        <v>0</v>
      </c>
      <c r="W293" s="303">
        <f t="shared" si="35"/>
        <v>0</v>
      </c>
      <c r="X293" s="398">
        <f>E271</f>
        <v>554</v>
      </c>
      <c r="Y293" s="476" t="s">
        <v>74</v>
      </c>
      <c r="Z293" s="11">
        <f t="shared" si="36"/>
        <v>0</v>
      </c>
      <c r="AA293" s="401"/>
    </row>
    <row r="294" spans="1:27" x14ac:dyDescent="0.25">
      <c r="A294" s="56"/>
      <c r="B294" s="347"/>
      <c r="C294" s="347"/>
      <c r="D294" s="347"/>
      <c r="E294" s="347"/>
      <c r="F294" s="347"/>
      <c r="G294" s="348"/>
      <c r="H294" s="349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350">
        <f t="shared" si="38"/>
        <v>0</v>
      </c>
      <c r="W294" s="305">
        <f t="shared" si="35"/>
        <v>0</v>
      </c>
      <c r="X294" s="398">
        <f>E271</f>
        <v>554</v>
      </c>
      <c r="Y294" s="107" t="s">
        <v>27</v>
      </c>
      <c r="Z294" s="11">
        <f t="shared" si="36"/>
        <v>0</v>
      </c>
      <c r="AA294" s="172"/>
    </row>
    <row r="295" spans="1:27" x14ac:dyDescent="0.25">
      <c r="A295" s="56"/>
      <c r="B295" s="347"/>
      <c r="C295" s="347"/>
      <c r="D295" s="347"/>
      <c r="E295" s="347"/>
      <c r="F295" s="347"/>
      <c r="G295" s="348"/>
      <c r="H295" s="349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350">
        <f t="shared" si="38"/>
        <v>0</v>
      </c>
      <c r="W295" s="305">
        <f t="shared" si="35"/>
        <v>0</v>
      </c>
      <c r="X295" s="398">
        <f>E271</f>
        <v>554</v>
      </c>
      <c r="Y295" s="469" t="s">
        <v>209</v>
      </c>
      <c r="Z295" s="11">
        <f t="shared" si="36"/>
        <v>0</v>
      </c>
      <c r="AA295" s="401"/>
    </row>
    <row r="296" spans="1:27" x14ac:dyDescent="0.25">
      <c r="A296" s="56"/>
      <c r="B296" s="347"/>
      <c r="C296" s="347"/>
      <c r="D296" s="347"/>
      <c r="E296" s="347"/>
      <c r="F296" s="347"/>
      <c r="G296" s="348"/>
      <c r="H296" s="349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350">
        <f t="shared" si="38"/>
        <v>0</v>
      </c>
      <c r="W296" s="305">
        <f t="shared" si="35"/>
        <v>0</v>
      </c>
      <c r="X296" s="398">
        <f>E271</f>
        <v>554</v>
      </c>
      <c r="Y296" s="470" t="s">
        <v>26</v>
      </c>
      <c r="Z296" s="11">
        <f t="shared" si="36"/>
        <v>0</v>
      </c>
      <c r="AA296" s="172"/>
    </row>
    <row r="297" spans="1:27" x14ac:dyDescent="0.25">
      <c r="A297" s="56"/>
      <c r="B297" s="347"/>
      <c r="C297" s="347"/>
      <c r="D297" s="347"/>
      <c r="E297" s="347"/>
      <c r="F297" s="347" t="s">
        <v>108</v>
      </c>
      <c r="G297" s="348"/>
      <c r="H297" s="349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350">
        <f t="shared" si="38"/>
        <v>0</v>
      </c>
      <c r="W297" s="305">
        <f t="shared" si="35"/>
        <v>0</v>
      </c>
      <c r="X297" s="398">
        <f>E271</f>
        <v>554</v>
      </c>
      <c r="Y297" s="469" t="s">
        <v>203</v>
      </c>
      <c r="Z297" s="11">
        <f t="shared" si="36"/>
        <v>0</v>
      </c>
      <c r="AA297" s="400"/>
    </row>
    <row r="298" spans="1:27" x14ac:dyDescent="0.25">
      <c r="A298" s="56"/>
      <c r="B298" s="347"/>
      <c r="C298" s="347"/>
      <c r="D298" s="347"/>
      <c r="E298" s="347"/>
      <c r="F298" s="347"/>
      <c r="G298" s="348"/>
      <c r="H298" s="349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350">
        <f t="shared" si="38"/>
        <v>0</v>
      </c>
      <c r="W298" s="305">
        <f t="shared" si="35"/>
        <v>0</v>
      </c>
      <c r="X298" s="398">
        <f>E271</f>
        <v>554</v>
      </c>
      <c r="Y298" s="490" t="s">
        <v>184</v>
      </c>
      <c r="Z298" s="11">
        <f t="shared" si="36"/>
        <v>0</v>
      </c>
      <c r="AA298" s="400" t="s">
        <v>379</v>
      </c>
    </row>
    <row r="299" spans="1:27" x14ac:dyDescent="0.25">
      <c r="A299" s="56"/>
      <c r="B299" s="347"/>
      <c r="C299" s="347"/>
      <c r="D299" s="347"/>
      <c r="E299" s="347"/>
      <c r="F299" s="347"/>
      <c r="G299" s="348"/>
      <c r="H299" s="349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350">
        <f t="shared" si="38"/>
        <v>0</v>
      </c>
      <c r="W299" s="305">
        <f t="shared" si="35"/>
        <v>0</v>
      </c>
      <c r="X299" s="398">
        <f>E271</f>
        <v>554</v>
      </c>
      <c r="Y299" s="468" t="s">
        <v>180</v>
      </c>
      <c r="Z299" s="11">
        <f t="shared" si="36"/>
        <v>0</v>
      </c>
      <c r="AA299" s="400"/>
    </row>
    <row r="300" spans="1:27" x14ac:dyDescent="0.25">
      <c r="A300" s="56"/>
      <c r="B300" s="347"/>
      <c r="C300" s="347"/>
      <c r="D300" s="347"/>
      <c r="E300" s="347"/>
      <c r="F300" s="347"/>
      <c r="G300" s="348"/>
      <c r="H300" s="349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350">
        <f t="shared" si="38"/>
        <v>0</v>
      </c>
      <c r="W300" s="305">
        <f t="shared" si="35"/>
        <v>0</v>
      </c>
      <c r="X300" s="398">
        <f>E271</f>
        <v>554</v>
      </c>
      <c r="Y300" s="470" t="s">
        <v>191</v>
      </c>
      <c r="Z300" s="11">
        <f t="shared" si="36"/>
        <v>0</v>
      </c>
      <c r="AA300" s="400"/>
    </row>
    <row r="301" spans="1:27" x14ac:dyDescent="0.25">
      <c r="A301" s="56"/>
      <c r="B301" s="347"/>
      <c r="C301" s="347"/>
      <c r="D301" s="347"/>
      <c r="E301" s="347"/>
      <c r="F301" s="347"/>
      <c r="G301" s="348"/>
      <c r="H301" s="349">
        <v>2</v>
      </c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350">
        <f t="shared" si="38"/>
        <v>2</v>
      </c>
      <c r="W301" s="305">
        <f t="shared" si="35"/>
        <v>2.9717682020802376E-3</v>
      </c>
      <c r="X301" s="398">
        <f>E271</f>
        <v>554</v>
      </c>
      <c r="Y301" s="470" t="s">
        <v>53</v>
      </c>
      <c r="Z301" s="11">
        <f t="shared" si="36"/>
        <v>2</v>
      </c>
      <c r="AA301" s="400"/>
    </row>
    <row r="302" spans="1:27" x14ac:dyDescent="0.25">
      <c r="A302" s="56"/>
      <c r="B302" s="347"/>
      <c r="C302" s="347"/>
      <c r="D302" s="347"/>
      <c r="E302" s="347"/>
      <c r="F302" s="347"/>
      <c r="G302" s="348"/>
      <c r="H302" s="349">
        <v>5</v>
      </c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350">
        <f t="shared" si="38"/>
        <v>5</v>
      </c>
      <c r="W302" s="305">
        <f t="shared" si="35"/>
        <v>7.429420505200594E-3</v>
      </c>
      <c r="X302" s="398">
        <f>E271</f>
        <v>554</v>
      </c>
      <c r="Y302" s="470" t="s">
        <v>109</v>
      </c>
      <c r="Z302" s="11">
        <f t="shared" si="36"/>
        <v>5</v>
      </c>
      <c r="AA302" s="400"/>
    </row>
    <row r="303" spans="1:27" x14ac:dyDescent="0.25">
      <c r="A303" s="56"/>
      <c r="B303" s="347"/>
      <c r="C303" s="347"/>
      <c r="D303" s="347"/>
      <c r="E303" s="347"/>
      <c r="F303" s="347"/>
      <c r="G303" s="348"/>
      <c r="H303" s="349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350">
        <f t="shared" si="38"/>
        <v>0</v>
      </c>
      <c r="W303" s="305">
        <f t="shared" si="35"/>
        <v>0</v>
      </c>
      <c r="X303" s="398">
        <f>E271</f>
        <v>554</v>
      </c>
      <c r="Y303" s="41" t="s">
        <v>88</v>
      </c>
      <c r="Z303" s="11">
        <f t="shared" si="36"/>
        <v>0</v>
      </c>
      <c r="AA303" s="400"/>
    </row>
    <row r="304" spans="1:27" x14ac:dyDescent="0.25">
      <c r="A304" s="56"/>
      <c r="B304" s="347"/>
      <c r="C304" s="347"/>
      <c r="D304" s="347"/>
      <c r="E304" s="347"/>
      <c r="F304" s="347"/>
      <c r="G304" s="348"/>
      <c r="H304" s="349">
        <v>2</v>
      </c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350">
        <f t="shared" si="38"/>
        <v>2</v>
      </c>
      <c r="W304" s="305">
        <f t="shared" si="35"/>
        <v>2.9717682020802376E-3</v>
      </c>
      <c r="X304" s="398">
        <f>E271</f>
        <v>554</v>
      </c>
      <c r="Y304" s="41" t="s">
        <v>13</v>
      </c>
      <c r="Z304" s="11">
        <f t="shared" si="36"/>
        <v>2</v>
      </c>
      <c r="AA304" s="400"/>
    </row>
    <row r="305" spans="1:27" ht="15.75" thickBot="1" x14ac:dyDescent="0.3">
      <c r="A305" s="186"/>
      <c r="B305" s="187"/>
      <c r="C305" s="187"/>
      <c r="D305" s="187"/>
      <c r="E305" s="187"/>
      <c r="F305" s="187"/>
      <c r="G305" s="348"/>
      <c r="H305" s="349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350">
        <f t="shared" si="38"/>
        <v>0</v>
      </c>
      <c r="W305" s="302">
        <f t="shared" si="35"/>
        <v>0</v>
      </c>
      <c r="X305" s="398">
        <f>E271</f>
        <v>554</v>
      </c>
      <c r="Y305" s="42" t="s">
        <v>95</v>
      </c>
      <c r="Z305" s="11">
        <f t="shared" si="36"/>
        <v>0</v>
      </c>
      <c r="AA305" s="407"/>
    </row>
    <row r="306" spans="1:27" ht="15.75" thickBot="1" x14ac:dyDescent="0.3">
      <c r="A306" s="45"/>
      <c r="B306" s="45"/>
      <c r="C306" s="45"/>
      <c r="D306" s="45"/>
      <c r="E306" s="45"/>
      <c r="F306" s="45"/>
      <c r="G306" s="51" t="s">
        <v>5</v>
      </c>
      <c r="H306" s="61">
        <f t="shared" ref="H306:U306" si="39">SUM(H272:H305)</f>
        <v>65</v>
      </c>
      <c r="I306" s="61">
        <f t="shared" si="39"/>
        <v>366</v>
      </c>
      <c r="J306" s="61">
        <f t="shared" si="39"/>
        <v>32</v>
      </c>
      <c r="K306" s="61">
        <f t="shared" si="39"/>
        <v>16</v>
      </c>
      <c r="L306" s="61">
        <f t="shared" si="39"/>
        <v>13</v>
      </c>
      <c r="M306" s="61">
        <f t="shared" si="39"/>
        <v>0</v>
      </c>
      <c r="N306" s="61">
        <f t="shared" si="39"/>
        <v>0</v>
      </c>
      <c r="O306" s="61">
        <f t="shared" si="39"/>
        <v>0</v>
      </c>
      <c r="P306" s="61">
        <f t="shared" si="39"/>
        <v>0</v>
      </c>
      <c r="Q306" s="61">
        <f t="shared" si="39"/>
        <v>0</v>
      </c>
      <c r="R306" s="61">
        <f t="shared" si="39"/>
        <v>0</v>
      </c>
      <c r="S306" s="61">
        <f t="shared" si="39"/>
        <v>0</v>
      </c>
      <c r="T306" s="61">
        <f t="shared" si="39"/>
        <v>0</v>
      </c>
      <c r="U306" s="61">
        <f t="shared" si="39"/>
        <v>9</v>
      </c>
      <c r="V306" s="375">
        <f t="shared" si="38"/>
        <v>119</v>
      </c>
      <c r="W306" s="459">
        <f t="shared" si="35"/>
        <v>0.17682020802377416</v>
      </c>
      <c r="X306" s="458">
        <f>E271</f>
        <v>554</v>
      </c>
    </row>
    <row r="307" spans="1:27" ht="15.75" thickBot="1" x14ac:dyDescent="0.3"/>
    <row r="308" spans="1:27" ht="60.75" thickBot="1" x14ac:dyDescent="0.3">
      <c r="A308" s="47" t="s">
        <v>23</v>
      </c>
      <c r="B308" s="47" t="s">
        <v>49</v>
      </c>
      <c r="C308" s="47" t="s">
        <v>54</v>
      </c>
      <c r="D308" s="47" t="s">
        <v>18</v>
      </c>
      <c r="E308" s="46" t="s">
        <v>17</v>
      </c>
      <c r="F308" s="48" t="s">
        <v>1</v>
      </c>
      <c r="G308" s="49" t="s">
        <v>24</v>
      </c>
      <c r="H308" s="81" t="s">
        <v>69</v>
      </c>
      <c r="I308" s="50" t="s">
        <v>70</v>
      </c>
      <c r="J308" s="50" t="s">
        <v>55</v>
      </c>
      <c r="K308" s="50" t="s">
        <v>60</v>
      </c>
      <c r="L308" s="50" t="s">
        <v>56</v>
      </c>
      <c r="M308" s="50" t="s">
        <v>61</v>
      </c>
      <c r="N308" s="50" t="s">
        <v>57</v>
      </c>
      <c r="O308" s="50" t="s">
        <v>62</v>
      </c>
      <c r="P308" s="50" t="s">
        <v>58</v>
      </c>
      <c r="Q308" s="50" t="s">
        <v>66</v>
      </c>
      <c r="R308" s="50" t="s">
        <v>59</v>
      </c>
      <c r="S308" s="50" t="s">
        <v>67</v>
      </c>
      <c r="T308" s="50" t="s">
        <v>127</v>
      </c>
      <c r="U308" s="50" t="s">
        <v>42</v>
      </c>
      <c r="V308" s="50" t="s">
        <v>5</v>
      </c>
      <c r="W308" s="46" t="s">
        <v>2</v>
      </c>
      <c r="X308" s="47" t="s">
        <v>118</v>
      </c>
      <c r="Y308" s="37" t="s">
        <v>21</v>
      </c>
      <c r="Z308" s="11" t="s">
        <v>5</v>
      </c>
      <c r="AA308" s="36" t="s">
        <v>7</v>
      </c>
    </row>
    <row r="309" spans="1:27" ht="15.75" thickBot="1" x14ac:dyDescent="0.3">
      <c r="A309" s="78">
        <v>1500051</v>
      </c>
      <c r="B309" s="78" t="s">
        <v>190</v>
      </c>
      <c r="C309" s="439">
        <v>576</v>
      </c>
      <c r="D309" s="439">
        <v>643</v>
      </c>
      <c r="E309" s="439">
        <v>570</v>
      </c>
      <c r="F309" s="440">
        <f>E309/D309</f>
        <v>0.88646967340590976</v>
      </c>
      <c r="G309" s="52">
        <v>45160</v>
      </c>
      <c r="H309" s="87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9"/>
      <c r="T309" s="405"/>
      <c r="U309" s="121"/>
      <c r="V309" s="121"/>
      <c r="W309" s="89"/>
      <c r="Y309" s="91" t="s">
        <v>78</v>
      </c>
      <c r="AA309" s="43" t="s">
        <v>73</v>
      </c>
    </row>
    <row r="310" spans="1:27" x14ac:dyDescent="0.25">
      <c r="A310" s="56"/>
      <c r="B310" s="347"/>
      <c r="C310" s="347"/>
      <c r="D310" s="347"/>
      <c r="E310" s="347"/>
      <c r="F310" s="347"/>
      <c r="G310" s="348"/>
      <c r="H310" s="343"/>
      <c r="I310" s="63">
        <v>8</v>
      </c>
      <c r="J310" s="63">
        <v>1</v>
      </c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371">
        <f>SUM(H310,J310,L310,N310,P310,R310,U310,T310)</f>
        <v>1</v>
      </c>
      <c r="W310" s="303">
        <f>$V310/$D$309</f>
        <v>1.5552099533437014E-3</v>
      </c>
      <c r="X310" s="398">
        <f>E309</f>
        <v>570</v>
      </c>
      <c r="Y310" s="39" t="s">
        <v>19</v>
      </c>
      <c r="Z310" s="11">
        <f>V310</f>
        <v>1</v>
      </c>
      <c r="AA310" s="340" t="s">
        <v>384</v>
      </c>
    </row>
    <row r="311" spans="1:27" x14ac:dyDescent="0.25">
      <c r="A311" s="56"/>
      <c r="B311" s="347"/>
      <c r="C311" s="347"/>
      <c r="D311" s="347"/>
      <c r="E311" s="347"/>
      <c r="F311" s="347"/>
      <c r="G311" s="348"/>
      <c r="H311" s="349">
        <v>5</v>
      </c>
      <c r="I311" s="65"/>
      <c r="J311" s="65"/>
      <c r="K311" s="65"/>
      <c r="L311" s="65"/>
      <c r="M311" s="65"/>
      <c r="N311" s="70"/>
      <c r="O311" s="65"/>
      <c r="P311" s="65"/>
      <c r="Q311" s="65"/>
      <c r="R311" s="65"/>
      <c r="S311" s="65"/>
      <c r="T311" s="65"/>
      <c r="U311" s="65"/>
      <c r="V311" s="350">
        <f>SUM(H311,J311,L311,N311,P311,R311,U311,T311)</f>
        <v>5</v>
      </c>
      <c r="W311" s="305">
        <f t="shared" ref="W311:W344" si="40">$V311/$D$309</f>
        <v>7.7760497667185074E-3</v>
      </c>
      <c r="X311" s="398">
        <f>E309</f>
        <v>570</v>
      </c>
      <c r="Y311" s="254" t="s">
        <v>50</v>
      </c>
      <c r="Z311" s="11">
        <f t="shared" ref="Z311:Z343" si="41">V311</f>
        <v>5</v>
      </c>
      <c r="AA311" s="340"/>
    </row>
    <row r="312" spans="1:27" x14ac:dyDescent="0.25">
      <c r="A312" s="56"/>
      <c r="B312" s="347"/>
      <c r="C312" s="347"/>
      <c r="D312" s="347"/>
      <c r="E312" s="347"/>
      <c r="F312" s="347"/>
      <c r="G312" s="348"/>
      <c r="H312" s="349">
        <v>38</v>
      </c>
      <c r="I312" s="65"/>
      <c r="J312" s="65">
        <v>5</v>
      </c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350">
        <f t="shared" ref="V312:V328" si="42">SUM(H312,J312,L312,N312,P312,R312,U312,T312)</f>
        <v>43</v>
      </c>
      <c r="W312" s="305">
        <f t="shared" si="40"/>
        <v>6.6874027993779159E-2</v>
      </c>
      <c r="X312" s="398">
        <f>E309</f>
        <v>570</v>
      </c>
      <c r="Y312" s="40" t="s">
        <v>16</v>
      </c>
      <c r="Z312" s="11">
        <f t="shared" si="41"/>
        <v>43</v>
      </c>
      <c r="AA312" s="366"/>
    </row>
    <row r="313" spans="1:27" x14ac:dyDescent="0.25">
      <c r="A313" s="56"/>
      <c r="B313" s="347"/>
      <c r="C313" s="347"/>
      <c r="D313" s="347"/>
      <c r="E313" s="347"/>
      <c r="F313" s="347"/>
      <c r="G313" s="348"/>
      <c r="H313" s="349"/>
      <c r="I313" s="65"/>
      <c r="J313" s="399"/>
      <c r="K313" s="399"/>
      <c r="L313" s="399"/>
      <c r="M313" s="65"/>
      <c r="N313" s="65"/>
      <c r="O313" s="65"/>
      <c r="P313" s="399"/>
      <c r="Q313" s="65"/>
      <c r="R313" s="65"/>
      <c r="S313" s="65"/>
      <c r="T313" s="65"/>
      <c r="U313" s="65"/>
      <c r="V313" s="350">
        <f t="shared" si="42"/>
        <v>0</v>
      </c>
      <c r="W313" s="305">
        <f t="shared" si="40"/>
        <v>0</v>
      </c>
      <c r="X313" s="398">
        <f>E309</f>
        <v>570</v>
      </c>
      <c r="Y313" s="40" t="s">
        <v>4</v>
      </c>
      <c r="Z313" s="11">
        <f t="shared" si="41"/>
        <v>0</v>
      </c>
      <c r="AA313" s="366"/>
    </row>
    <row r="314" spans="1:27" x14ac:dyDescent="0.25">
      <c r="A314" s="56"/>
      <c r="B314" s="347"/>
      <c r="C314" s="347"/>
      <c r="D314" s="347"/>
      <c r="E314" s="347"/>
      <c r="F314" s="347"/>
      <c r="G314" s="348"/>
      <c r="H314" s="349"/>
      <c r="I314" s="65">
        <v>1</v>
      </c>
      <c r="J314" s="65">
        <v>1</v>
      </c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350">
        <f t="shared" si="42"/>
        <v>1</v>
      </c>
      <c r="W314" s="305">
        <f t="shared" si="40"/>
        <v>1.5552099533437014E-3</v>
      </c>
      <c r="X314" s="398">
        <f>E309</f>
        <v>570</v>
      </c>
      <c r="Y314" s="40" t="s">
        <v>14</v>
      </c>
      <c r="Z314" s="11">
        <f t="shared" si="41"/>
        <v>1</v>
      </c>
      <c r="AA314" s="173"/>
    </row>
    <row r="315" spans="1:27" x14ac:dyDescent="0.25">
      <c r="A315" s="56"/>
      <c r="B315" s="347"/>
      <c r="C315" s="347"/>
      <c r="D315" s="347"/>
      <c r="E315" s="347"/>
      <c r="F315" s="347"/>
      <c r="G315" s="348"/>
      <c r="H315" s="349"/>
      <c r="I315" s="65">
        <v>3</v>
      </c>
      <c r="J315" s="65">
        <v>3</v>
      </c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>
        <v>2</v>
      </c>
      <c r="V315" s="350">
        <f t="shared" si="42"/>
        <v>5</v>
      </c>
      <c r="W315" s="305">
        <f t="shared" si="40"/>
        <v>7.7760497667185074E-3</v>
      </c>
      <c r="X315" s="398">
        <f>E309</f>
        <v>570</v>
      </c>
      <c r="Y315" s="40" t="s">
        <v>15</v>
      </c>
      <c r="Z315" s="11">
        <f t="shared" si="41"/>
        <v>5</v>
      </c>
      <c r="AA315" s="360"/>
    </row>
    <row r="316" spans="1:27" x14ac:dyDescent="0.25">
      <c r="A316" s="56" t="s">
        <v>174</v>
      </c>
      <c r="B316" s="347"/>
      <c r="C316" s="347"/>
      <c r="D316" s="347"/>
      <c r="E316" s="347"/>
      <c r="F316" s="347"/>
      <c r="G316" s="348"/>
      <c r="H316" s="349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350">
        <f t="shared" si="42"/>
        <v>0</v>
      </c>
      <c r="W316" s="305">
        <f t="shared" si="40"/>
        <v>0</v>
      </c>
      <c r="X316" s="398">
        <f>E309</f>
        <v>570</v>
      </c>
      <c r="Y316" s="40" t="s">
        <v>8</v>
      </c>
      <c r="Z316" s="11">
        <f t="shared" si="41"/>
        <v>0</v>
      </c>
      <c r="AA316" s="346"/>
    </row>
    <row r="317" spans="1:27" x14ac:dyDescent="0.25">
      <c r="A317" s="56"/>
      <c r="B317" s="347"/>
      <c r="C317" s="347"/>
      <c r="D317" s="347"/>
      <c r="E317" s="347"/>
      <c r="F317" s="347"/>
      <c r="G317" s="348"/>
      <c r="H317" s="349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350">
        <f t="shared" si="42"/>
        <v>0</v>
      </c>
      <c r="W317" s="305">
        <f t="shared" si="40"/>
        <v>0</v>
      </c>
      <c r="X317" s="398">
        <f>E309</f>
        <v>570</v>
      </c>
      <c r="Y317" s="40" t="s">
        <v>9</v>
      </c>
      <c r="Z317" s="11">
        <f t="shared" si="41"/>
        <v>0</v>
      </c>
      <c r="AA317" s="400"/>
    </row>
    <row r="318" spans="1:27" x14ac:dyDescent="0.25">
      <c r="A318" s="56"/>
      <c r="B318" s="347"/>
      <c r="C318" s="347"/>
      <c r="D318" s="347"/>
      <c r="E318" s="347"/>
      <c r="F318" s="347"/>
      <c r="G318" s="348"/>
      <c r="H318" s="369"/>
      <c r="I318" s="65">
        <v>1</v>
      </c>
      <c r="J318" s="65">
        <v>1</v>
      </c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350">
        <f t="shared" si="42"/>
        <v>1</v>
      </c>
      <c r="W318" s="305">
        <f t="shared" si="40"/>
        <v>1.5552099533437014E-3</v>
      </c>
      <c r="X318" s="398">
        <f>E309</f>
        <v>570</v>
      </c>
      <c r="Y318" s="40" t="s">
        <v>71</v>
      </c>
      <c r="Z318" s="11">
        <f t="shared" si="41"/>
        <v>1</v>
      </c>
      <c r="AA318" s="400"/>
    </row>
    <row r="319" spans="1:27" x14ac:dyDescent="0.25">
      <c r="A319" s="56"/>
      <c r="B319" s="347"/>
      <c r="C319" s="347"/>
      <c r="D319" s="347"/>
      <c r="E319" s="347"/>
      <c r="F319" s="347"/>
      <c r="G319" s="348"/>
      <c r="H319" s="369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350">
        <f t="shared" si="42"/>
        <v>0</v>
      </c>
      <c r="W319" s="305">
        <f t="shared" si="40"/>
        <v>0</v>
      </c>
      <c r="X319" s="398">
        <f>E309</f>
        <v>570</v>
      </c>
      <c r="Y319" s="40" t="s">
        <v>0</v>
      </c>
      <c r="Z319" s="11">
        <f t="shared" si="41"/>
        <v>0</v>
      </c>
      <c r="AA319" s="401"/>
    </row>
    <row r="320" spans="1:27" x14ac:dyDescent="0.25">
      <c r="A320" s="56"/>
      <c r="B320" s="347"/>
      <c r="C320" s="57"/>
      <c r="D320" s="57"/>
      <c r="E320" s="57"/>
      <c r="F320" s="57"/>
      <c r="G320" s="348"/>
      <c r="H320" s="369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350">
        <f t="shared" si="42"/>
        <v>0</v>
      </c>
      <c r="W320" s="305">
        <f t="shared" si="40"/>
        <v>0</v>
      </c>
      <c r="X320" s="398">
        <f>E309</f>
        <v>570</v>
      </c>
      <c r="Y320" s="40" t="s">
        <v>20</v>
      </c>
      <c r="Z320" s="11">
        <f t="shared" si="41"/>
        <v>0</v>
      </c>
      <c r="AA320" s="401"/>
    </row>
    <row r="321" spans="1:27" x14ac:dyDescent="0.25">
      <c r="A321" s="56"/>
      <c r="B321" s="347"/>
      <c r="C321" s="57"/>
      <c r="D321" s="57"/>
      <c r="E321" s="57"/>
      <c r="F321" s="57" t="s">
        <v>108</v>
      </c>
      <c r="G321" s="348"/>
      <c r="H321" s="369"/>
      <c r="I321" s="65">
        <v>2</v>
      </c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>
        <v>1</v>
      </c>
      <c r="V321" s="350">
        <f t="shared" si="42"/>
        <v>1</v>
      </c>
      <c r="W321" s="305">
        <f t="shared" si="40"/>
        <v>1.5552099533437014E-3</v>
      </c>
      <c r="X321" s="398">
        <f>E309</f>
        <v>570</v>
      </c>
      <c r="Y321" s="40" t="s">
        <v>3</v>
      </c>
      <c r="Z321" s="11">
        <f t="shared" si="41"/>
        <v>1</v>
      </c>
      <c r="AA321" s="401"/>
    </row>
    <row r="322" spans="1:27" x14ac:dyDescent="0.25">
      <c r="A322" s="420"/>
      <c r="B322" s="422"/>
      <c r="C322" s="497"/>
      <c r="D322" s="497"/>
      <c r="E322" s="497"/>
      <c r="F322" s="497"/>
      <c r="G322" s="421"/>
      <c r="H322" s="402"/>
      <c r="I322" s="65">
        <v>1</v>
      </c>
      <c r="J322" s="70">
        <v>1</v>
      </c>
      <c r="K322" s="70"/>
      <c r="L322" s="70"/>
      <c r="M322" s="65"/>
      <c r="N322" s="70"/>
      <c r="O322" s="70"/>
      <c r="P322" s="70"/>
      <c r="Q322" s="70"/>
      <c r="R322" s="70"/>
      <c r="S322" s="70"/>
      <c r="T322" s="70"/>
      <c r="U322" s="70"/>
      <c r="V322" s="350">
        <f t="shared" si="42"/>
        <v>1</v>
      </c>
      <c r="W322" s="305">
        <f t="shared" si="40"/>
        <v>1.5552099533437014E-3</v>
      </c>
      <c r="X322" s="398">
        <f>E309</f>
        <v>570</v>
      </c>
      <c r="Y322" s="40" t="s">
        <v>206</v>
      </c>
      <c r="Z322" s="11">
        <f t="shared" si="41"/>
        <v>1</v>
      </c>
      <c r="AA322" s="401"/>
    </row>
    <row r="323" spans="1:27" x14ac:dyDescent="0.25">
      <c r="A323" s="420"/>
      <c r="B323" s="422"/>
      <c r="C323" s="497"/>
      <c r="D323" s="497"/>
      <c r="E323" s="497"/>
      <c r="F323" s="497"/>
      <c r="G323" s="421"/>
      <c r="H323" s="394"/>
      <c r="I323" s="65">
        <v>3</v>
      </c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350">
        <f t="shared" si="42"/>
        <v>0</v>
      </c>
      <c r="W323" s="305">
        <f t="shared" si="40"/>
        <v>0</v>
      </c>
      <c r="X323" s="398">
        <f>E309</f>
        <v>570</v>
      </c>
      <c r="Y323" s="254" t="s">
        <v>10</v>
      </c>
      <c r="Z323" s="11">
        <f t="shared" si="41"/>
        <v>0</v>
      </c>
      <c r="AA323" s="401"/>
    </row>
    <row r="324" spans="1:27" x14ac:dyDescent="0.25">
      <c r="A324" s="56"/>
      <c r="B324" s="347"/>
      <c r="C324" s="57"/>
      <c r="D324" s="57"/>
      <c r="E324" s="57"/>
      <c r="F324" s="57"/>
      <c r="G324" s="60"/>
      <c r="H324" s="358"/>
      <c r="I324" s="358">
        <v>2</v>
      </c>
      <c r="J324" s="65"/>
      <c r="K324" s="65"/>
      <c r="L324" s="65"/>
      <c r="M324" s="358"/>
      <c r="N324" s="65"/>
      <c r="O324" s="65"/>
      <c r="P324" s="65"/>
      <c r="Q324" s="65"/>
      <c r="R324" s="65"/>
      <c r="S324" s="65"/>
      <c r="T324" s="65"/>
      <c r="U324" s="65"/>
      <c r="V324" s="350">
        <f t="shared" si="42"/>
        <v>0</v>
      </c>
      <c r="W324" s="305">
        <f t="shared" si="40"/>
        <v>0</v>
      </c>
      <c r="X324" s="398">
        <f>E309</f>
        <v>570</v>
      </c>
      <c r="Y324" s="254" t="s">
        <v>13</v>
      </c>
      <c r="Z324" s="11">
        <f t="shared" si="41"/>
        <v>0</v>
      </c>
      <c r="AA324" s="403"/>
    </row>
    <row r="325" spans="1:27" x14ac:dyDescent="0.25">
      <c r="A325" s="56"/>
      <c r="B325" s="347"/>
      <c r="C325" s="347"/>
      <c r="D325" s="347"/>
      <c r="E325" s="347"/>
      <c r="F325" s="347"/>
      <c r="G325" s="60"/>
      <c r="H325" s="358"/>
      <c r="I325" s="65">
        <v>5</v>
      </c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350">
        <f t="shared" si="42"/>
        <v>0</v>
      </c>
      <c r="W325" s="305">
        <f t="shared" si="40"/>
        <v>0</v>
      </c>
      <c r="X325" s="398">
        <f>E309</f>
        <v>570</v>
      </c>
      <c r="Y325" s="40" t="s">
        <v>99</v>
      </c>
      <c r="Z325" s="11">
        <f t="shared" si="41"/>
        <v>0</v>
      </c>
      <c r="AA325" s="173" t="s">
        <v>407</v>
      </c>
    </row>
    <row r="326" spans="1:27" x14ac:dyDescent="0.25">
      <c r="A326" s="56"/>
      <c r="B326" s="347"/>
      <c r="C326" s="347"/>
      <c r="D326" s="347"/>
      <c r="E326" s="347"/>
      <c r="F326" s="347"/>
      <c r="G326" s="348"/>
      <c r="H326" s="349">
        <v>1</v>
      </c>
      <c r="I326" s="65"/>
      <c r="J326" s="65"/>
      <c r="K326" s="65"/>
      <c r="L326" s="65">
        <v>3</v>
      </c>
      <c r="M326" s="65"/>
      <c r="N326" s="65"/>
      <c r="O326" s="65"/>
      <c r="P326" s="65"/>
      <c r="Q326" s="65"/>
      <c r="R326" s="65"/>
      <c r="S326" s="65"/>
      <c r="T326" s="65"/>
      <c r="U326" s="65"/>
      <c r="V326" s="350">
        <f t="shared" si="42"/>
        <v>4</v>
      </c>
      <c r="W326" s="305">
        <f t="shared" si="40"/>
        <v>6.2208398133748056E-3</v>
      </c>
      <c r="X326" s="398">
        <f>E309</f>
        <v>570</v>
      </c>
      <c r="Y326" s="255" t="s">
        <v>28</v>
      </c>
      <c r="Z326" s="11">
        <f t="shared" si="41"/>
        <v>4</v>
      </c>
      <c r="AA326" s="401"/>
    </row>
    <row r="327" spans="1:27" x14ac:dyDescent="0.25">
      <c r="A327" s="56"/>
      <c r="B327" s="347"/>
      <c r="C327" s="347"/>
      <c r="D327" s="347"/>
      <c r="E327" s="347"/>
      <c r="F327" s="347"/>
      <c r="G327" s="348"/>
      <c r="H327" s="349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350">
        <f t="shared" si="42"/>
        <v>0</v>
      </c>
      <c r="W327" s="305">
        <f t="shared" si="40"/>
        <v>0</v>
      </c>
      <c r="X327" s="398">
        <f>E309</f>
        <v>570</v>
      </c>
      <c r="Y327" s="40" t="s">
        <v>383</v>
      </c>
      <c r="Z327" s="11">
        <f t="shared" si="41"/>
        <v>0</v>
      </c>
      <c r="AA327" s="403"/>
    </row>
    <row r="328" spans="1:27" x14ac:dyDescent="0.25">
      <c r="A328" s="56"/>
      <c r="B328" s="347"/>
      <c r="C328" s="347"/>
      <c r="D328" s="347"/>
      <c r="E328" s="347"/>
      <c r="F328" s="347" t="s">
        <v>108</v>
      </c>
      <c r="G328" s="348"/>
      <c r="H328" s="355"/>
      <c r="I328" s="70"/>
      <c r="J328" s="70"/>
      <c r="K328" s="70"/>
      <c r="L328" s="70"/>
      <c r="M328" s="70"/>
      <c r="N328" s="70"/>
      <c r="O328" s="70"/>
      <c r="P328" s="70"/>
      <c r="Q328" s="70" t="s">
        <v>413</v>
      </c>
      <c r="R328" s="70"/>
      <c r="S328" s="70"/>
      <c r="T328" s="70"/>
      <c r="U328" s="70"/>
      <c r="V328" s="350">
        <f t="shared" si="42"/>
        <v>0</v>
      </c>
      <c r="W328" s="305">
        <f t="shared" si="40"/>
        <v>0</v>
      </c>
      <c r="X328" s="398">
        <f>E309</f>
        <v>570</v>
      </c>
      <c r="Y328" s="255" t="s">
        <v>293</v>
      </c>
      <c r="Z328" s="11">
        <f t="shared" si="41"/>
        <v>0</v>
      </c>
      <c r="AA328" s="400"/>
    </row>
    <row r="329" spans="1:27" ht="15.75" thickBot="1" x14ac:dyDescent="0.3">
      <c r="A329" s="56"/>
      <c r="B329" s="347"/>
      <c r="C329" s="347"/>
      <c r="D329" s="347"/>
      <c r="E329" s="347"/>
      <c r="F329" s="347"/>
      <c r="G329" s="348"/>
      <c r="H329" s="355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350">
        <f>SUM(H329,J329,L329,N329,P329,R329,U329,T329)</f>
        <v>0</v>
      </c>
      <c r="W329" s="330">
        <f t="shared" si="40"/>
        <v>0</v>
      </c>
      <c r="X329" s="398">
        <f>E309</f>
        <v>570</v>
      </c>
      <c r="Y329" s="255" t="s">
        <v>101</v>
      </c>
      <c r="Z329" s="11">
        <f t="shared" si="41"/>
        <v>0</v>
      </c>
      <c r="AA329" s="401"/>
    </row>
    <row r="330" spans="1:27" ht="15.75" thickBot="1" x14ac:dyDescent="0.3">
      <c r="A330" s="56"/>
      <c r="B330" s="347"/>
      <c r="C330" s="347"/>
      <c r="D330" s="347"/>
      <c r="E330" s="347"/>
      <c r="F330" s="347"/>
      <c r="G330" s="348"/>
      <c r="H330" s="404"/>
      <c r="I330" s="197"/>
      <c r="J330" s="197"/>
      <c r="K330" s="197"/>
      <c r="L330" s="197"/>
      <c r="M330" s="197"/>
      <c r="N330" s="197"/>
      <c r="O330" s="197"/>
      <c r="P330" s="197"/>
      <c r="Q330" s="197"/>
      <c r="R330" s="197"/>
      <c r="S330" s="197"/>
      <c r="T330" s="197"/>
      <c r="U330" s="197"/>
      <c r="V330" s="405"/>
      <c r="W330" s="197"/>
      <c r="X330" s="405"/>
      <c r="Y330" s="79" t="s">
        <v>22</v>
      </c>
      <c r="Z330" s="11">
        <f t="shared" si="41"/>
        <v>0</v>
      </c>
      <c r="AA330" s="401"/>
    </row>
    <row r="331" spans="1:27" x14ac:dyDescent="0.25">
      <c r="A331" s="56"/>
      <c r="B331" s="347"/>
      <c r="C331" s="347"/>
      <c r="D331" s="347"/>
      <c r="E331" s="347"/>
      <c r="F331" s="347"/>
      <c r="G331" s="348"/>
      <c r="H331" s="406">
        <v>3</v>
      </c>
      <c r="I331" s="66"/>
      <c r="J331" s="66"/>
      <c r="K331" s="66"/>
      <c r="L331" s="66"/>
      <c r="M331" s="66"/>
      <c r="N331" s="66"/>
      <c r="O331" s="66"/>
      <c r="P331" s="66"/>
      <c r="Q331" s="65"/>
      <c r="R331" s="66"/>
      <c r="S331" s="66"/>
      <c r="T331" s="66"/>
      <c r="U331" s="66"/>
      <c r="V331" s="350">
        <f t="shared" ref="V331:V344" si="43">SUM(H331,J331,L331,N331,P331,R331,U331)</f>
        <v>3</v>
      </c>
      <c r="W331" s="303">
        <f t="shared" si="40"/>
        <v>4.6656298600311046E-3</v>
      </c>
      <c r="X331" s="398">
        <f>E309</f>
        <v>570</v>
      </c>
      <c r="Y331" s="476" t="s">
        <v>74</v>
      </c>
      <c r="Z331" s="11">
        <f t="shared" si="41"/>
        <v>3</v>
      </c>
      <c r="AA331" s="401"/>
    </row>
    <row r="332" spans="1:27" x14ac:dyDescent="0.25">
      <c r="A332" s="56"/>
      <c r="B332" s="347"/>
      <c r="C332" s="347"/>
      <c r="D332" s="347"/>
      <c r="E332" s="347"/>
      <c r="F332" s="347"/>
      <c r="G332" s="348"/>
      <c r="H332" s="349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350">
        <f t="shared" si="43"/>
        <v>0</v>
      </c>
      <c r="W332" s="305">
        <f t="shared" si="40"/>
        <v>0</v>
      </c>
      <c r="X332" s="398">
        <f>E309</f>
        <v>570</v>
      </c>
      <c r="Y332" s="107" t="s">
        <v>27</v>
      </c>
      <c r="Z332" s="11">
        <f t="shared" si="41"/>
        <v>0</v>
      </c>
      <c r="AA332" s="172"/>
    </row>
    <row r="333" spans="1:27" x14ac:dyDescent="0.25">
      <c r="A333" s="56"/>
      <c r="B333" s="347"/>
      <c r="C333" s="347"/>
      <c r="D333" s="347"/>
      <c r="E333" s="347"/>
      <c r="F333" s="347"/>
      <c r="G333" s="348"/>
      <c r="H333" s="349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350">
        <f t="shared" si="43"/>
        <v>0</v>
      </c>
      <c r="W333" s="305">
        <f t="shared" si="40"/>
        <v>0</v>
      </c>
      <c r="X333" s="398">
        <f>E309</f>
        <v>570</v>
      </c>
      <c r="Y333" s="469" t="s">
        <v>209</v>
      </c>
      <c r="Z333" s="11">
        <f t="shared" si="41"/>
        <v>0</v>
      </c>
      <c r="AA333" s="401"/>
    </row>
    <row r="334" spans="1:27" x14ac:dyDescent="0.25">
      <c r="A334" s="56"/>
      <c r="B334" s="347"/>
      <c r="C334" s="347"/>
      <c r="D334" s="347"/>
      <c r="E334" s="347"/>
      <c r="F334" s="347"/>
      <c r="G334" s="348"/>
      <c r="H334" s="349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350">
        <f t="shared" si="43"/>
        <v>0</v>
      </c>
      <c r="W334" s="305">
        <f t="shared" si="40"/>
        <v>0</v>
      </c>
      <c r="X334" s="398">
        <f>E309</f>
        <v>570</v>
      </c>
      <c r="Y334" s="470" t="s">
        <v>26</v>
      </c>
      <c r="Z334" s="11">
        <f t="shared" si="41"/>
        <v>0</v>
      </c>
      <c r="AA334" s="172"/>
    </row>
    <row r="335" spans="1:27" x14ac:dyDescent="0.25">
      <c r="A335" s="56"/>
      <c r="B335" s="347"/>
      <c r="C335" s="347"/>
      <c r="D335" s="347"/>
      <c r="E335" s="347"/>
      <c r="F335" s="347" t="s">
        <v>108</v>
      </c>
      <c r="G335" s="348"/>
      <c r="H335" s="349">
        <v>2</v>
      </c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350">
        <f t="shared" si="43"/>
        <v>2</v>
      </c>
      <c r="W335" s="305">
        <f t="shared" si="40"/>
        <v>3.1104199066874028E-3</v>
      </c>
      <c r="X335" s="398">
        <f>E309</f>
        <v>570</v>
      </c>
      <c r="Y335" s="469" t="s">
        <v>203</v>
      </c>
      <c r="Z335" s="11">
        <f t="shared" si="41"/>
        <v>2</v>
      </c>
      <c r="AA335" s="400"/>
    </row>
    <row r="336" spans="1:27" x14ac:dyDescent="0.25">
      <c r="A336" s="56"/>
      <c r="B336" s="347"/>
      <c r="C336" s="347"/>
      <c r="D336" s="347"/>
      <c r="E336" s="347"/>
      <c r="F336" s="347"/>
      <c r="G336" s="348"/>
      <c r="H336" s="349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350">
        <f t="shared" si="43"/>
        <v>0</v>
      </c>
      <c r="W336" s="305">
        <f t="shared" si="40"/>
        <v>0</v>
      </c>
      <c r="X336" s="398">
        <f>E309</f>
        <v>570</v>
      </c>
      <c r="Y336" s="490" t="s">
        <v>184</v>
      </c>
      <c r="Z336" s="11">
        <f t="shared" si="41"/>
        <v>0</v>
      </c>
      <c r="AA336" s="400" t="s">
        <v>409</v>
      </c>
    </row>
    <row r="337" spans="1:27" x14ac:dyDescent="0.25">
      <c r="A337" s="56"/>
      <c r="B337" s="347"/>
      <c r="C337" s="347"/>
      <c r="D337" s="347"/>
      <c r="E337" s="347"/>
      <c r="F337" s="347"/>
      <c r="G337" s="348"/>
      <c r="H337" s="349">
        <v>1</v>
      </c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350">
        <f t="shared" si="43"/>
        <v>1</v>
      </c>
      <c r="W337" s="305">
        <f t="shared" si="40"/>
        <v>1.5552099533437014E-3</v>
      </c>
      <c r="X337" s="398">
        <f>E309</f>
        <v>570</v>
      </c>
      <c r="Y337" s="468" t="s">
        <v>180</v>
      </c>
      <c r="Z337" s="11">
        <f t="shared" si="41"/>
        <v>1</v>
      </c>
      <c r="AA337" s="400" t="s">
        <v>408</v>
      </c>
    </row>
    <row r="338" spans="1:27" x14ac:dyDescent="0.25">
      <c r="A338" s="56"/>
      <c r="B338" s="347"/>
      <c r="C338" s="347"/>
      <c r="D338" s="347"/>
      <c r="E338" s="347"/>
      <c r="F338" s="347"/>
      <c r="G338" s="348"/>
      <c r="H338" s="349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350">
        <f t="shared" si="43"/>
        <v>0</v>
      </c>
      <c r="W338" s="305">
        <f t="shared" si="40"/>
        <v>0</v>
      </c>
      <c r="X338" s="398">
        <f>E309</f>
        <v>570</v>
      </c>
      <c r="Y338" s="470" t="s">
        <v>191</v>
      </c>
      <c r="Z338" s="11">
        <f t="shared" si="41"/>
        <v>0</v>
      </c>
      <c r="AA338" s="400" t="s">
        <v>410</v>
      </c>
    </row>
    <row r="339" spans="1:27" x14ac:dyDescent="0.25">
      <c r="A339" s="56"/>
      <c r="B339" s="347"/>
      <c r="C339" s="347"/>
      <c r="D339" s="347"/>
      <c r="E339" s="347"/>
      <c r="F339" s="347"/>
      <c r="G339" s="348"/>
      <c r="H339" s="349">
        <v>2</v>
      </c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350">
        <f t="shared" si="43"/>
        <v>2</v>
      </c>
      <c r="W339" s="305">
        <f t="shared" si="40"/>
        <v>3.1104199066874028E-3</v>
      </c>
      <c r="X339" s="398">
        <f>E309</f>
        <v>570</v>
      </c>
      <c r="Y339" s="470" t="s">
        <v>53</v>
      </c>
      <c r="Z339" s="11">
        <f t="shared" si="41"/>
        <v>2</v>
      </c>
      <c r="AA339" s="400" t="s">
        <v>414</v>
      </c>
    </row>
    <row r="340" spans="1:27" x14ac:dyDescent="0.25">
      <c r="A340" s="56"/>
      <c r="B340" s="347"/>
      <c r="C340" s="347"/>
      <c r="D340" s="347"/>
      <c r="E340" s="347"/>
      <c r="F340" s="347"/>
      <c r="G340" s="348"/>
      <c r="H340" s="349">
        <v>3</v>
      </c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350">
        <f t="shared" si="43"/>
        <v>3</v>
      </c>
      <c r="W340" s="305">
        <f t="shared" si="40"/>
        <v>4.6656298600311046E-3</v>
      </c>
      <c r="X340" s="398">
        <f>E309</f>
        <v>570</v>
      </c>
      <c r="Y340" s="470" t="s">
        <v>109</v>
      </c>
      <c r="Z340" s="11">
        <f t="shared" si="41"/>
        <v>3</v>
      </c>
      <c r="AA340" s="400" t="s">
        <v>411</v>
      </c>
    </row>
    <row r="341" spans="1:27" x14ac:dyDescent="0.25">
      <c r="A341" s="56"/>
      <c r="B341" s="347"/>
      <c r="C341" s="347"/>
      <c r="D341" s="347"/>
      <c r="E341" s="347"/>
      <c r="F341" s="347"/>
      <c r="G341" s="348"/>
      <c r="H341" s="349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350">
        <f t="shared" si="43"/>
        <v>0</v>
      </c>
      <c r="W341" s="305">
        <f t="shared" si="40"/>
        <v>0</v>
      </c>
      <c r="X341" s="398">
        <f>E309</f>
        <v>570</v>
      </c>
      <c r="Y341" s="41" t="s">
        <v>88</v>
      </c>
      <c r="Z341" s="11">
        <f t="shared" si="41"/>
        <v>0</v>
      </c>
      <c r="AA341" s="400" t="s">
        <v>412</v>
      </c>
    </row>
    <row r="342" spans="1:27" x14ac:dyDescent="0.25">
      <c r="A342" s="56"/>
      <c r="B342" s="347"/>
      <c r="C342" s="347"/>
      <c r="D342" s="347"/>
      <c r="E342" s="347"/>
      <c r="F342" s="347"/>
      <c r="G342" s="348"/>
      <c r="H342" s="349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350">
        <f t="shared" si="43"/>
        <v>0</v>
      </c>
      <c r="W342" s="305">
        <f t="shared" si="40"/>
        <v>0</v>
      </c>
      <c r="X342" s="398">
        <f>E309</f>
        <v>570</v>
      </c>
      <c r="Y342" s="41" t="s">
        <v>13</v>
      </c>
      <c r="Z342" s="11">
        <f t="shared" si="41"/>
        <v>0</v>
      </c>
      <c r="AA342" s="400"/>
    </row>
    <row r="343" spans="1:27" ht="15.75" thickBot="1" x14ac:dyDescent="0.3">
      <c r="A343" s="186"/>
      <c r="B343" s="187"/>
      <c r="C343" s="187"/>
      <c r="D343" s="187"/>
      <c r="E343" s="187"/>
      <c r="F343" s="187"/>
      <c r="G343" s="348"/>
      <c r="H343" s="349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350">
        <f t="shared" si="43"/>
        <v>0</v>
      </c>
      <c r="W343" s="302">
        <f t="shared" si="40"/>
        <v>0</v>
      </c>
      <c r="X343" s="398">
        <f>E309</f>
        <v>570</v>
      </c>
      <c r="Y343" s="42" t="s">
        <v>95</v>
      </c>
      <c r="Z343" s="11">
        <f t="shared" si="41"/>
        <v>0</v>
      </c>
      <c r="AA343" s="407"/>
    </row>
    <row r="344" spans="1:27" ht="15.75" thickBot="1" x14ac:dyDescent="0.3">
      <c r="A344" s="45"/>
      <c r="B344" s="45"/>
      <c r="C344" s="45"/>
      <c r="D344" s="45"/>
      <c r="E344" s="45"/>
      <c r="F344" s="45"/>
      <c r="G344" s="51" t="s">
        <v>5</v>
      </c>
      <c r="H344" s="61">
        <f t="shared" ref="H344:U344" si="44">SUM(H310:H343)</f>
        <v>55</v>
      </c>
      <c r="I344" s="61">
        <f t="shared" si="44"/>
        <v>26</v>
      </c>
      <c r="J344" s="61">
        <f t="shared" si="44"/>
        <v>12</v>
      </c>
      <c r="K344" s="61">
        <f t="shared" si="44"/>
        <v>0</v>
      </c>
      <c r="L344" s="61">
        <f t="shared" si="44"/>
        <v>3</v>
      </c>
      <c r="M344" s="61">
        <f t="shared" si="44"/>
        <v>0</v>
      </c>
      <c r="N344" s="61">
        <f t="shared" si="44"/>
        <v>0</v>
      </c>
      <c r="O344" s="61">
        <f t="shared" si="44"/>
        <v>0</v>
      </c>
      <c r="P344" s="61">
        <f t="shared" si="44"/>
        <v>0</v>
      </c>
      <c r="Q344" s="61">
        <f t="shared" si="44"/>
        <v>0</v>
      </c>
      <c r="R344" s="61">
        <f t="shared" si="44"/>
        <v>0</v>
      </c>
      <c r="S344" s="61">
        <f t="shared" si="44"/>
        <v>0</v>
      </c>
      <c r="T344" s="61">
        <f t="shared" si="44"/>
        <v>0</v>
      </c>
      <c r="U344" s="61">
        <f t="shared" si="44"/>
        <v>3</v>
      </c>
      <c r="V344" s="375">
        <f t="shared" si="43"/>
        <v>73</v>
      </c>
      <c r="W344" s="459">
        <f t="shared" si="40"/>
        <v>0.11353032659409021</v>
      </c>
      <c r="X344" s="458">
        <f>E309</f>
        <v>570</v>
      </c>
    </row>
    <row r="345" spans="1:27" ht="15.75" thickBot="1" x14ac:dyDescent="0.3"/>
    <row r="346" spans="1:27" ht="60.75" thickBot="1" x14ac:dyDescent="0.3">
      <c r="A346" s="47" t="s">
        <v>23</v>
      </c>
      <c r="B346" s="47" t="s">
        <v>49</v>
      </c>
      <c r="C346" s="47" t="s">
        <v>54</v>
      </c>
      <c r="D346" s="47" t="s">
        <v>18</v>
      </c>
      <c r="E346" s="46" t="s">
        <v>17</v>
      </c>
      <c r="F346" s="48" t="s">
        <v>1</v>
      </c>
      <c r="G346" s="49" t="s">
        <v>24</v>
      </c>
      <c r="H346" s="81" t="s">
        <v>69</v>
      </c>
      <c r="I346" s="50" t="s">
        <v>70</v>
      </c>
      <c r="J346" s="50" t="s">
        <v>55</v>
      </c>
      <c r="K346" s="50" t="s">
        <v>60</v>
      </c>
      <c r="L346" s="50" t="s">
        <v>56</v>
      </c>
      <c r="M346" s="50" t="s">
        <v>61</v>
      </c>
      <c r="N346" s="50" t="s">
        <v>57</v>
      </c>
      <c r="O346" s="50" t="s">
        <v>62</v>
      </c>
      <c r="P346" s="50" t="s">
        <v>58</v>
      </c>
      <c r="Q346" s="50" t="s">
        <v>66</v>
      </c>
      <c r="R346" s="50" t="s">
        <v>59</v>
      </c>
      <c r="S346" s="50" t="s">
        <v>67</v>
      </c>
      <c r="T346" s="50" t="s">
        <v>127</v>
      </c>
      <c r="U346" s="50" t="s">
        <v>42</v>
      </c>
      <c r="V346" s="50" t="s">
        <v>5</v>
      </c>
      <c r="W346" s="46" t="s">
        <v>2</v>
      </c>
      <c r="X346" s="47" t="s">
        <v>118</v>
      </c>
      <c r="Y346" s="37" t="s">
        <v>21</v>
      </c>
      <c r="Z346" s="11" t="s">
        <v>5</v>
      </c>
      <c r="AA346" s="36" t="s">
        <v>7</v>
      </c>
    </row>
    <row r="347" spans="1:27" ht="15.75" thickBot="1" x14ac:dyDescent="0.3">
      <c r="A347" s="78">
        <v>1500052</v>
      </c>
      <c r="B347" s="78" t="s">
        <v>190</v>
      </c>
      <c r="C347" s="439">
        <v>576</v>
      </c>
      <c r="D347" s="439">
        <v>618</v>
      </c>
      <c r="E347" s="439">
        <v>556</v>
      </c>
      <c r="F347" s="440">
        <f>E347/D347</f>
        <v>0.89967637540453071</v>
      </c>
      <c r="G347" s="52">
        <v>45168</v>
      </c>
      <c r="H347" s="87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9"/>
      <c r="T347" s="405"/>
      <c r="U347" s="121"/>
      <c r="V347" s="121"/>
      <c r="W347" s="89"/>
      <c r="Y347" s="91" t="s">
        <v>78</v>
      </c>
      <c r="AA347" s="43" t="s">
        <v>73</v>
      </c>
    </row>
    <row r="348" spans="1:27" x14ac:dyDescent="0.25">
      <c r="A348" s="56"/>
      <c r="B348" s="347"/>
      <c r="C348" s="347"/>
      <c r="D348" s="347"/>
      <c r="E348" s="347"/>
      <c r="F348" s="347"/>
      <c r="G348" s="348"/>
      <c r="H348" s="343"/>
      <c r="I348" s="63">
        <f>1+5</f>
        <v>6</v>
      </c>
      <c r="J348" s="63">
        <v>1</v>
      </c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371">
        <f>SUM(H348,J348,L348,N348,P348,R348,U348,T348)</f>
        <v>1</v>
      </c>
      <c r="W348" s="303">
        <f>$V348/$D$347</f>
        <v>1.6181229773462784E-3</v>
      </c>
      <c r="X348" s="398">
        <f>E347</f>
        <v>556</v>
      </c>
      <c r="Y348" s="39" t="s">
        <v>19</v>
      </c>
      <c r="Z348" s="11">
        <f>V348</f>
        <v>1</v>
      </c>
      <c r="AA348" s="340"/>
    </row>
    <row r="349" spans="1:27" x14ac:dyDescent="0.25">
      <c r="A349" s="56"/>
      <c r="B349" s="347"/>
      <c r="C349" s="347"/>
      <c r="D349" s="347"/>
      <c r="E349" s="347"/>
      <c r="F349" s="347"/>
      <c r="G349" s="348"/>
      <c r="H349" s="349">
        <v>9</v>
      </c>
      <c r="I349" s="65"/>
      <c r="J349" s="65">
        <v>2</v>
      </c>
      <c r="K349" s="65"/>
      <c r="L349" s="65"/>
      <c r="M349" s="65"/>
      <c r="N349" s="70"/>
      <c r="O349" s="65"/>
      <c r="P349" s="65"/>
      <c r="Q349" s="65"/>
      <c r="R349" s="65"/>
      <c r="S349" s="65"/>
      <c r="T349" s="65"/>
      <c r="U349" s="65"/>
      <c r="V349" s="350">
        <f>SUM(H349,J349,L349,N349,P349,R349,U349,T349)</f>
        <v>11</v>
      </c>
      <c r="W349" s="305">
        <f t="shared" ref="W349:W382" si="45">$V349/$D$347</f>
        <v>1.7799352750809062E-2</v>
      </c>
      <c r="X349" s="398">
        <f>E347</f>
        <v>556</v>
      </c>
      <c r="Y349" s="254" t="s">
        <v>50</v>
      </c>
      <c r="Z349" s="11">
        <f t="shared" ref="Z349:Z381" si="46">V349</f>
        <v>11</v>
      </c>
      <c r="AA349" s="340"/>
    </row>
    <row r="350" spans="1:27" x14ac:dyDescent="0.25">
      <c r="A350" s="56"/>
      <c r="B350" s="347"/>
      <c r="C350" s="347"/>
      <c r="D350" s="347"/>
      <c r="E350" s="347"/>
      <c r="F350" s="347"/>
      <c r="G350" s="348"/>
      <c r="H350" s="349">
        <v>23</v>
      </c>
      <c r="I350" s="65"/>
      <c r="J350" s="65">
        <v>11</v>
      </c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350">
        <f t="shared" ref="V350:V366" si="47">SUM(H350,J350,L350,N350,P350,R350,U350,T350)</f>
        <v>34</v>
      </c>
      <c r="W350" s="305">
        <f t="shared" si="45"/>
        <v>5.5016181229773461E-2</v>
      </c>
      <c r="X350" s="398">
        <f>E347</f>
        <v>556</v>
      </c>
      <c r="Y350" s="40" t="s">
        <v>16</v>
      </c>
      <c r="Z350" s="11">
        <f t="shared" si="46"/>
        <v>34</v>
      </c>
      <c r="AA350" s="366" t="s">
        <v>430</v>
      </c>
    </row>
    <row r="351" spans="1:27" x14ac:dyDescent="0.25">
      <c r="A351" s="56"/>
      <c r="B351" s="347"/>
      <c r="C351" s="347"/>
      <c r="D351" s="347"/>
      <c r="E351" s="347"/>
      <c r="F351" s="347"/>
      <c r="G351" s="348"/>
      <c r="H351" s="349"/>
      <c r="I351" s="65"/>
      <c r="J351" s="399"/>
      <c r="K351" s="399"/>
      <c r="L351" s="399"/>
      <c r="M351" s="65"/>
      <c r="N351" s="65"/>
      <c r="O351" s="65"/>
      <c r="P351" s="399"/>
      <c r="Q351" s="65"/>
      <c r="R351" s="65"/>
      <c r="S351" s="65"/>
      <c r="T351" s="65"/>
      <c r="U351" s="65"/>
      <c r="V351" s="350">
        <f t="shared" si="47"/>
        <v>0</v>
      </c>
      <c r="W351" s="305">
        <f t="shared" si="45"/>
        <v>0</v>
      </c>
      <c r="X351" s="398">
        <f>E347</f>
        <v>556</v>
      </c>
      <c r="Y351" s="40" t="s">
        <v>4</v>
      </c>
      <c r="Z351" s="11">
        <f t="shared" si="46"/>
        <v>0</v>
      </c>
      <c r="AA351" s="366"/>
    </row>
    <row r="352" spans="1:27" x14ac:dyDescent="0.25">
      <c r="A352" s="56"/>
      <c r="B352" s="347"/>
      <c r="C352" s="347"/>
      <c r="D352" s="347"/>
      <c r="E352" s="347"/>
      <c r="F352" s="347"/>
      <c r="G352" s="348"/>
      <c r="H352" s="349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350">
        <f t="shared" si="47"/>
        <v>0</v>
      </c>
      <c r="W352" s="305">
        <f t="shared" si="45"/>
        <v>0</v>
      </c>
      <c r="X352" s="398">
        <f>E347</f>
        <v>556</v>
      </c>
      <c r="Y352" s="40" t="s">
        <v>14</v>
      </c>
      <c r="Z352" s="11">
        <f t="shared" si="46"/>
        <v>0</v>
      </c>
      <c r="AA352" s="173"/>
    </row>
    <row r="353" spans="1:27" x14ac:dyDescent="0.25">
      <c r="A353" s="56"/>
      <c r="B353" s="347"/>
      <c r="C353" s="347"/>
      <c r="D353" s="347"/>
      <c r="E353" s="347"/>
      <c r="F353" s="347"/>
      <c r="G353" s="348"/>
      <c r="H353" s="349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350">
        <f t="shared" si="47"/>
        <v>0</v>
      </c>
      <c r="W353" s="305">
        <f t="shared" si="45"/>
        <v>0</v>
      </c>
      <c r="X353" s="398">
        <f>E347</f>
        <v>556</v>
      </c>
      <c r="Y353" s="40" t="s">
        <v>15</v>
      </c>
      <c r="Z353" s="11">
        <f t="shared" si="46"/>
        <v>0</v>
      </c>
      <c r="AA353" s="360"/>
    </row>
    <row r="354" spans="1:27" x14ac:dyDescent="0.25">
      <c r="A354" s="56" t="s">
        <v>174</v>
      </c>
      <c r="B354" s="347"/>
      <c r="C354" s="347"/>
      <c r="D354" s="347"/>
      <c r="E354" s="347"/>
      <c r="F354" s="347"/>
      <c r="G354" s="348"/>
      <c r="H354" s="349"/>
      <c r="I354" s="65">
        <v>1</v>
      </c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350">
        <f t="shared" si="47"/>
        <v>0</v>
      </c>
      <c r="W354" s="305">
        <f t="shared" si="45"/>
        <v>0</v>
      </c>
      <c r="X354" s="398">
        <f>E347</f>
        <v>556</v>
      </c>
      <c r="Y354" s="40" t="s">
        <v>8</v>
      </c>
      <c r="Z354" s="11">
        <f t="shared" si="46"/>
        <v>0</v>
      </c>
      <c r="AA354" s="346"/>
    </row>
    <row r="355" spans="1:27" x14ac:dyDescent="0.25">
      <c r="A355" s="56"/>
      <c r="B355" s="347"/>
      <c r="C355" s="347"/>
      <c r="D355" s="347"/>
      <c r="E355" s="347"/>
      <c r="F355" s="347"/>
      <c r="G355" s="348"/>
      <c r="H355" s="349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350">
        <f t="shared" si="47"/>
        <v>0</v>
      </c>
      <c r="W355" s="305">
        <f t="shared" si="45"/>
        <v>0</v>
      </c>
      <c r="X355" s="398">
        <f>E347</f>
        <v>556</v>
      </c>
      <c r="Y355" s="40" t="s">
        <v>9</v>
      </c>
      <c r="Z355" s="11">
        <f t="shared" si="46"/>
        <v>0</v>
      </c>
      <c r="AA355" s="400"/>
    </row>
    <row r="356" spans="1:27" x14ac:dyDescent="0.25">
      <c r="A356" s="56"/>
      <c r="B356" s="347"/>
      <c r="C356" s="347"/>
      <c r="D356" s="347"/>
      <c r="E356" s="347"/>
      <c r="F356" s="347"/>
      <c r="G356" s="348"/>
      <c r="H356" s="369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350">
        <f t="shared" si="47"/>
        <v>0</v>
      </c>
      <c r="W356" s="305">
        <f t="shared" si="45"/>
        <v>0</v>
      </c>
      <c r="X356" s="398">
        <f>E347</f>
        <v>556</v>
      </c>
      <c r="Y356" s="40" t="s">
        <v>71</v>
      </c>
      <c r="Z356" s="11">
        <f t="shared" si="46"/>
        <v>0</v>
      </c>
      <c r="AA356" s="400"/>
    </row>
    <row r="357" spans="1:27" x14ac:dyDescent="0.25">
      <c r="A357" s="56"/>
      <c r="B357" s="347"/>
      <c r="C357" s="347"/>
      <c r="D357" s="347"/>
      <c r="E357" s="347"/>
      <c r="F357" s="347"/>
      <c r="G357" s="348"/>
      <c r="H357" s="369"/>
      <c r="I357" s="65">
        <v>2</v>
      </c>
      <c r="J357" s="65">
        <v>1</v>
      </c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350">
        <f t="shared" si="47"/>
        <v>1</v>
      </c>
      <c r="W357" s="305">
        <f t="shared" si="45"/>
        <v>1.6181229773462784E-3</v>
      </c>
      <c r="X357" s="398">
        <f>E347</f>
        <v>556</v>
      </c>
      <c r="Y357" s="40" t="s">
        <v>0</v>
      </c>
      <c r="Z357" s="11">
        <f t="shared" si="46"/>
        <v>1</v>
      </c>
      <c r="AA357" s="401"/>
    </row>
    <row r="358" spans="1:27" x14ac:dyDescent="0.25">
      <c r="A358" s="56"/>
      <c r="B358" s="347"/>
      <c r="C358" s="57"/>
      <c r="D358" s="57"/>
      <c r="E358" s="57"/>
      <c r="F358" s="57"/>
      <c r="G358" s="348"/>
      <c r="H358" s="369"/>
      <c r="I358" s="65">
        <v>1</v>
      </c>
      <c r="J358" s="65">
        <v>1</v>
      </c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350">
        <f t="shared" si="47"/>
        <v>1</v>
      </c>
      <c r="W358" s="305">
        <f t="shared" si="45"/>
        <v>1.6181229773462784E-3</v>
      </c>
      <c r="X358" s="398">
        <f>E347</f>
        <v>556</v>
      </c>
      <c r="Y358" s="40" t="s">
        <v>20</v>
      </c>
      <c r="Z358" s="11">
        <f t="shared" si="46"/>
        <v>1</v>
      </c>
      <c r="AA358" s="401"/>
    </row>
    <row r="359" spans="1:27" x14ac:dyDescent="0.25">
      <c r="A359" s="56"/>
      <c r="B359" s="347"/>
      <c r="C359" s="57"/>
      <c r="D359" s="57"/>
      <c r="E359" s="57"/>
      <c r="F359" s="57" t="s">
        <v>108</v>
      </c>
      <c r="G359" s="348"/>
      <c r="H359" s="369"/>
      <c r="I359" s="65">
        <v>4</v>
      </c>
      <c r="J359" s="65">
        <v>2</v>
      </c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350">
        <f t="shared" si="47"/>
        <v>2</v>
      </c>
      <c r="W359" s="305">
        <f t="shared" si="45"/>
        <v>3.2362459546925568E-3</v>
      </c>
      <c r="X359" s="398">
        <f>E347</f>
        <v>556</v>
      </c>
      <c r="Y359" s="40" t="s">
        <v>3</v>
      </c>
      <c r="Z359" s="11">
        <f t="shared" si="46"/>
        <v>2</v>
      </c>
      <c r="AA359" s="401"/>
    </row>
    <row r="360" spans="1:27" x14ac:dyDescent="0.25">
      <c r="A360" s="420"/>
      <c r="B360" s="422"/>
      <c r="C360" s="498"/>
      <c r="D360" s="498"/>
      <c r="E360" s="498"/>
      <c r="F360" s="498"/>
      <c r="G360" s="421"/>
      <c r="H360" s="402"/>
      <c r="I360" s="65">
        <v>1</v>
      </c>
      <c r="J360" s="70"/>
      <c r="K360" s="70"/>
      <c r="L360" s="70"/>
      <c r="M360" s="65"/>
      <c r="N360" s="70"/>
      <c r="O360" s="70"/>
      <c r="P360" s="70"/>
      <c r="Q360" s="70"/>
      <c r="R360" s="70"/>
      <c r="S360" s="70"/>
      <c r="T360" s="70"/>
      <c r="U360" s="70"/>
      <c r="V360" s="350">
        <f t="shared" si="47"/>
        <v>0</v>
      </c>
      <c r="W360" s="305">
        <f t="shared" si="45"/>
        <v>0</v>
      </c>
      <c r="X360" s="398">
        <f>E347</f>
        <v>556</v>
      </c>
      <c r="Y360" s="40" t="s">
        <v>206</v>
      </c>
      <c r="Z360" s="11">
        <f t="shared" si="46"/>
        <v>0</v>
      </c>
      <c r="AA360" s="401"/>
    </row>
    <row r="361" spans="1:27" x14ac:dyDescent="0.25">
      <c r="A361" s="420"/>
      <c r="B361" s="422"/>
      <c r="C361" s="498"/>
      <c r="D361" s="498"/>
      <c r="E361" s="498"/>
      <c r="F361" s="498"/>
      <c r="G361" s="421"/>
      <c r="H361" s="394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350">
        <f t="shared" si="47"/>
        <v>0</v>
      </c>
      <c r="W361" s="305">
        <f t="shared" si="45"/>
        <v>0</v>
      </c>
      <c r="X361" s="398">
        <f>E347</f>
        <v>556</v>
      </c>
      <c r="Y361" s="254" t="s">
        <v>10</v>
      </c>
      <c r="Z361" s="11">
        <f t="shared" si="46"/>
        <v>0</v>
      </c>
      <c r="AA361" s="401"/>
    </row>
    <row r="362" spans="1:27" x14ac:dyDescent="0.25">
      <c r="A362" s="56"/>
      <c r="B362" s="347"/>
      <c r="C362" s="57"/>
      <c r="D362" s="57"/>
      <c r="E362" s="57"/>
      <c r="F362" s="57"/>
      <c r="G362" s="60"/>
      <c r="H362" s="358"/>
      <c r="I362" s="358">
        <v>6</v>
      </c>
      <c r="J362" s="65"/>
      <c r="K362" s="65"/>
      <c r="L362" s="65"/>
      <c r="M362" s="358"/>
      <c r="N362" s="65"/>
      <c r="O362" s="65"/>
      <c r="P362" s="65"/>
      <c r="Q362" s="65"/>
      <c r="R362" s="65"/>
      <c r="S362" s="65"/>
      <c r="T362" s="65"/>
      <c r="U362" s="65"/>
      <c r="V362" s="350">
        <f t="shared" si="47"/>
        <v>0</v>
      </c>
      <c r="W362" s="305">
        <f t="shared" si="45"/>
        <v>0</v>
      </c>
      <c r="X362" s="398">
        <f>E347</f>
        <v>556</v>
      </c>
      <c r="Y362" s="254" t="s">
        <v>13</v>
      </c>
      <c r="Z362" s="11">
        <f t="shared" si="46"/>
        <v>0</v>
      </c>
      <c r="AA362" s="403"/>
    </row>
    <row r="363" spans="1:27" x14ac:dyDescent="0.25">
      <c r="A363" s="56"/>
      <c r="B363" s="347"/>
      <c r="C363" s="347"/>
      <c r="D363" s="347"/>
      <c r="E363" s="347"/>
      <c r="F363" s="347"/>
      <c r="G363" s="60"/>
      <c r="H363" s="358"/>
      <c r="I363" s="65">
        <v>3</v>
      </c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350">
        <f t="shared" si="47"/>
        <v>0</v>
      </c>
      <c r="W363" s="305">
        <f t="shared" si="45"/>
        <v>0</v>
      </c>
      <c r="X363" s="398">
        <f>E347</f>
        <v>556</v>
      </c>
      <c r="Y363" s="40" t="s">
        <v>99</v>
      </c>
      <c r="Z363" s="11">
        <f t="shared" si="46"/>
        <v>0</v>
      </c>
      <c r="AA363" s="173"/>
    </row>
    <row r="364" spans="1:27" x14ac:dyDescent="0.25">
      <c r="A364" s="56"/>
      <c r="B364" s="347"/>
      <c r="C364" s="347"/>
      <c r="D364" s="347"/>
      <c r="E364" s="347"/>
      <c r="F364" s="347"/>
      <c r="G364" s="348"/>
      <c r="H364" s="349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>
        <v>2</v>
      </c>
      <c r="V364" s="350">
        <f t="shared" si="47"/>
        <v>2</v>
      </c>
      <c r="W364" s="305">
        <f t="shared" si="45"/>
        <v>3.2362459546925568E-3</v>
      </c>
      <c r="X364" s="398">
        <f>E347</f>
        <v>556</v>
      </c>
      <c r="Y364" s="255" t="s">
        <v>28</v>
      </c>
      <c r="Z364" s="11">
        <f t="shared" si="46"/>
        <v>2</v>
      </c>
      <c r="AA364" s="401" t="s">
        <v>481</v>
      </c>
    </row>
    <row r="365" spans="1:27" x14ac:dyDescent="0.25">
      <c r="A365" s="56"/>
      <c r="B365" s="347"/>
      <c r="C365" s="347"/>
      <c r="D365" s="347"/>
      <c r="E365" s="347"/>
      <c r="F365" s="347"/>
      <c r="G365" s="348"/>
      <c r="H365" s="349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350">
        <f t="shared" si="47"/>
        <v>0</v>
      </c>
      <c r="W365" s="305">
        <f t="shared" si="45"/>
        <v>0</v>
      </c>
      <c r="X365" s="398">
        <f>E347</f>
        <v>556</v>
      </c>
      <c r="Y365" s="40" t="s">
        <v>383</v>
      </c>
      <c r="Z365" s="11">
        <f t="shared" si="46"/>
        <v>0</v>
      </c>
      <c r="AA365" s="403"/>
    </row>
    <row r="366" spans="1:27" x14ac:dyDescent="0.25">
      <c r="A366" s="56"/>
      <c r="B366" s="347"/>
      <c r="C366" s="347"/>
      <c r="D366" s="347"/>
      <c r="E366" s="347"/>
      <c r="F366" s="347" t="s">
        <v>108</v>
      </c>
      <c r="G366" s="348"/>
      <c r="H366" s="355">
        <v>1</v>
      </c>
      <c r="I366" s="70"/>
      <c r="J366" s="70"/>
      <c r="K366" s="70"/>
      <c r="L366" s="70"/>
      <c r="M366" s="70"/>
      <c r="N366" s="70"/>
      <c r="O366" s="70"/>
      <c r="P366" s="70"/>
      <c r="Q366" s="70" t="s">
        <v>413</v>
      </c>
      <c r="R366" s="70"/>
      <c r="S366" s="70"/>
      <c r="T366" s="70"/>
      <c r="U366" s="70"/>
      <c r="V366" s="350">
        <f t="shared" si="47"/>
        <v>1</v>
      </c>
      <c r="W366" s="305">
        <f t="shared" si="45"/>
        <v>1.6181229773462784E-3</v>
      </c>
      <c r="X366" s="398">
        <f>E347</f>
        <v>556</v>
      </c>
      <c r="Y366" s="255" t="s">
        <v>36</v>
      </c>
      <c r="Z366" s="11">
        <f t="shared" si="46"/>
        <v>1</v>
      </c>
      <c r="AA366" s="403" t="s">
        <v>429</v>
      </c>
    </row>
    <row r="367" spans="1:27" ht="15.75" thickBot="1" x14ac:dyDescent="0.3">
      <c r="A367" s="56"/>
      <c r="B367" s="347"/>
      <c r="C367" s="347"/>
      <c r="D367" s="347"/>
      <c r="E367" s="347"/>
      <c r="F367" s="347"/>
      <c r="G367" s="348"/>
      <c r="H367" s="355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350">
        <f>SUM(H367,J367,L367,N367,P367,R367,U367,T367)</f>
        <v>0</v>
      </c>
      <c r="W367" s="330">
        <f t="shared" si="45"/>
        <v>0</v>
      </c>
      <c r="X367" s="398">
        <f>E347</f>
        <v>556</v>
      </c>
      <c r="Y367" s="255" t="s">
        <v>101</v>
      </c>
      <c r="Z367" s="11">
        <f t="shared" si="46"/>
        <v>0</v>
      </c>
      <c r="AA367" s="401"/>
    </row>
    <row r="368" spans="1:27" ht="15.75" thickBot="1" x14ac:dyDescent="0.3">
      <c r="A368" s="56"/>
      <c r="B368" s="347"/>
      <c r="C368" s="347"/>
      <c r="D368" s="347"/>
      <c r="E368" s="347"/>
      <c r="F368" s="347"/>
      <c r="G368" s="348"/>
      <c r="H368" s="404"/>
      <c r="I368" s="197"/>
      <c r="J368" s="197"/>
      <c r="K368" s="197"/>
      <c r="L368" s="197"/>
      <c r="M368" s="197"/>
      <c r="N368" s="197"/>
      <c r="O368" s="197"/>
      <c r="P368" s="197"/>
      <c r="Q368" s="197"/>
      <c r="R368" s="197"/>
      <c r="S368" s="197"/>
      <c r="T368" s="197"/>
      <c r="U368" s="197"/>
      <c r="V368" s="405"/>
      <c r="W368" s="197"/>
      <c r="X368" s="405"/>
      <c r="Y368" s="79" t="s">
        <v>22</v>
      </c>
      <c r="Z368" s="11">
        <f t="shared" si="46"/>
        <v>0</v>
      </c>
      <c r="AA368" s="401"/>
    </row>
    <row r="369" spans="1:27" x14ac:dyDescent="0.25">
      <c r="A369" s="56"/>
      <c r="B369" s="347"/>
      <c r="C369" s="347"/>
      <c r="D369" s="347"/>
      <c r="E369" s="347"/>
      <c r="F369" s="347"/>
      <c r="G369" s="348"/>
      <c r="H369" s="406">
        <v>2</v>
      </c>
      <c r="I369" s="66"/>
      <c r="J369" s="66"/>
      <c r="K369" s="66"/>
      <c r="L369" s="66"/>
      <c r="M369" s="66"/>
      <c r="N369" s="66"/>
      <c r="O369" s="66"/>
      <c r="P369" s="66"/>
      <c r="Q369" s="65"/>
      <c r="R369" s="66"/>
      <c r="S369" s="66"/>
      <c r="T369" s="66"/>
      <c r="U369" s="66"/>
      <c r="V369" s="350">
        <f t="shared" ref="V369:V382" si="48">SUM(H369,J369,L369,N369,P369,R369,U369)</f>
        <v>2</v>
      </c>
      <c r="W369" s="303">
        <f t="shared" si="45"/>
        <v>3.2362459546925568E-3</v>
      </c>
      <c r="X369" s="398">
        <f>E347</f>
        <v>556</v>
      </c>
      <c r="Y369" s="476" t="s">
        <v>74</v>
      </c>
      <c r="Z369" s="11">
        <f t="shared" si="46"/>
        <v>2</v>
      </c>
      <c r="AA369" s="401"/>
    </row>
    <row r="370" spans="1:27" x14ac:dyDescent="0.25">
      <c r="A370" s="56"/>
      <c r="B370" s="347"/>
      <c r="C370" s="347"/>
      <c r="D370" s="347"/>
      <c r="E370" s="347"/>
      <c r="F370" s="347"/>
      <c r="G370" s="348"/>
      <c r="H370" s="349">
        <v>2</v>
      </c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350">
        <f t="shared" si="48"/>
        <v>2</v>
      </c>
      <c r="W370" s="305">
        <f t="shared" si="45"/>
        <v>3.2362459546925568E-3</v>
      </c>
      <c r="X370" s="398">
        <f>E347</f>
        <v>556</v>
      </c>
      <c r="Y370" s="107" t="s">
        <v>27</v>
      </c>
      <c r="Z370" s="11">
        <f t="shared" si="46"/>
        <v>2</v>
      </c>
      <c r="AA370" s="172"/>
    </row>
    <row r="371" spans="1:27" x14ac:dyDescent="0.25">
      <c r="A371" s="56"/>
      <c r="B371" s="347"/>
      <c r="C371" s="347"/>
      <c r="D371" s="347"/>
      <c r="E371" s="347"/>
      <c r="F371" s="347"/>
      <c r="G371" s="348"/>
      <c r="H371" s="349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350">
        <f t="shared" si="48"/>
        <v>0</v>
      </c>
      <c r="W371" s="305">
        <f t="shared" si="45"/>
        <v>0</v>
      </c>
      <c r="X371" s="398">
        <f>E347</f>
        <v>556</v>
      </c>
      <c r="Y371" s="469" t="s">
        <v>209</v>
      </c>
      <c r="Z371" s="11">
        <f t="shared" si="46"/>
        <v>0</v>
      </c>
      <c r="AA371" s="401"/>
    </row>
    <row r="372" spans="1:27" x14ac:dyDescent="0.25">
      <c r="A372" s="56"/>
      <c r="B372" s="347"/>
      <c r="C372" s="347"/>
      <c r="D372" s="347"/>
      <c r="E372" s="347"/>
      <c r="F372" s="347"/>
      <c r="G372" s="348"/>
      <c r="H372" s="349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350">
        <f t="shared" si="48"/>
        <v>0</v>
      </c>
      <c r="W372" s="305">
        <f t="shared" si="45"/>
        <v>0</v>
      </c>
      <c r="X372" s="398">
        <f>E347</f>
        <v>556</v>
      </c>
      <c r="Y372" s="470" t="s">
        <v>26</v>
      </c>
      <c r="Z372" s="11">
        <f t="shared" si="46"/>
        <v>0</v>
      </c>
      <c r="AA372" s="172"/>
    </row>
    <row r="373" spans="1:27" x14ac:dyDescent="0.25">
      <c r="A373" s="56"/>
      <c r="B373" s="347"/>
      <c r="C373" s="347"/>
      <c r="D373" s="347"/>
      <c r="E373" s="347"/>
      <c r="F373" s="347" t="s">
        <v>108</v>
      </c>
      <c r="G373" s="348"/>
      <c r="H373" s="349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350">
        <f t="shared" si="48"/>
        <v>0</v>
      </c>
      <c r="W373" s="305">
        <f t="shared" si="45"/>
        <v>0</v>
      </c>
      <c r="X373" s="398">
        <f>E347</f>
        <v>556</v>
      </c>
      <c r="Y373" s="469" t="s">
        <v>203</v>
      </c>
      <c r="Z373" s="11">
        <f t="shared" si="46"/>
        <v>0</v>
      </c>
      <c r="AA373" s="400"/>
    </row>
    <row r="374" spans="1:27" x14ac:dyDescent="0.25">
      <c r="A374" s="56"/>
      <c r="B374" s="347"/>
      <c r="C374" s="347"/>
      <c r="D374" s="347"/>
      <c r="E374" s="347"/>
      <c r="F374" s="347"/>
      <c r="G374" s="348"/>
      <c r="H374" s="349">
        <v>1</v>
      </c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350">
        <f t="shared" si="48"/>
        <v>1</v>
      </c>
      <c r="W374" s="305">
        <f t="shared" si="45"/>
        <v>1.6181229773462784E-3</v>
      </c>
      <c r="X374" s="398">
        <f>E347</f>
        <v>556</v>
      </c>
      <c r="Y374" s="490" t="s">
        <v>184</v>
      </c>
      <c r="Z374" s="11">
        <f t="shared" si="46"/>
        <v>1</v>
      </c>
      <c r="AA374" s="400"/>
    </row>
    <row r="375" spans="1:27" x14ac:dyDescent="0.25">
      <c r="A375" s="56"/>
      <c r="B375" s="347"/>
      <c r="C375" s="347"/>
      <c r="D375" s="347"/>
      <c r="E375" s="347"/>
      <c r="F375" s="347"/>
      <c r="G375" s="348"/>
      <c r="H375" s="349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350">
        <f t="shared" si="48"/>
        <v>0</v>
      </c>
      <c r="W375" s="305">
        <f t="shared" si="45"/>
        <v>0</v>
      </c>
      <c r="X375" s="398">
        <f>E347</f>
        <v>556</v>
      </c>
      <c r="Y375" s="468" t="s">
        <v>180</v>
      </c>
      <c r="Z375" s="11">
        <f t="shared" si="46"/>
        <v>0</v>
      </c>
      <c r="AA375" s="400" t="s">
        <v>432</v>
      </c>
    </row>
    <row r="376" spans="1:27" x14ac:dyDescent="0.25">
      <c r="A376" s="56"/>
      <c r="B376" s="347"/>
      <c r="C376" s="347"/>
      <c r="D376" s="347"/>
      <c r="E376" s="347"/>
      <c r="F376" s="347"/>
      <c r="G376" s="348"/>
      <c r="H376" s="349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350">
        <f t="shared" si="48"/>
        <v>0</v>
      </c>
      <c r="W376" s="305">
        <f t="shared" si="45"/>
        <v>0</v>
      </c>
      <c r="X376" s="398">
        <f>E347</f>
        <v>556</v>
      </c>
      <c r="Y376" s="470" t="s">
        <v>191</v>
      </c>
      <c r="Z376" s="11">
        <f t="shared" si="46"/>
        <v>0</v>
      </c>
      <c r="AA376" s="400" t="s">
        <v>431</v>
      </c>
    </row>
    <row r="377" spans="1:27" x14ac:dyDescent="0.25">
      <c r="A377" s="56"/>
      <c r="B377" s="347"/>
      <c r="C377" s="347"/>
      <c r="D377" s="347"/>
      <c r="E377" s="347"/>
      <c r="F377" s="347"/>
      <c r="G377" s="348"/>
      <c r="H377" s="349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350">
        <f t="shared" si="48"/>
        <v>0</v>
      </c>
      <c r="W377" s="305">
        <f t="shared" si="45"/>
        <v>0</v>
      </c>
      <c r="X377" s="398">
        <f>E347</f>
        <v>556</v>
      </c>
      <c r="Y377" s="470" t="s">
        <v>53</v>
      </c>
      <c r="Z377" s="11">
        <f t="shared" si="46"/>
        <v>0</v>
      </c>
      <c r="AA377" s="400" t="s">
        <v>254</v>
      </c>
    </row>
    <row r="378" spans="1:27" x14ac:dyDescent="0.25">
      <c r="A378" s="56"/>
      <c r="B378" s="347"/>
      <c r="C378" s="347"/>
      <c r="D378" s="347"/>
      <c r="E378" s="347"/>
      <c r="F378" s="347"/>
      <c r="G378" s="348"/>
      <c r="H378" s="349">
        <v>4</v>
      </c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350">
        <f t="shared" si="48"/>
        <v>4</v>
      </c>
      <c r="W378" s="305">
        <f t="shared" si="45"/>
        <v>6.4724919093851136E-3</v>
      </c>
      <c r="X378" s="398">
        <f>E347</f>
        <v>556</v>
      </c>
      <c r="Y378" s="470" t="s">
        <v>109</v>
      </c>
      <c r="Z378" s="11">
        <f t="shared" si="46"/>
        <v>4</v>
      </c>
      <c r="AA378" s="400"/>
    </row>
    <row r="379" spans="1:27" x14ac:dyDescent="0.25">
      <c r="A379" s="56"/>
      <c r="B379" s="347"/>
      <c r="C379" s="347"/>
      <c r="D379" s="347"/>
      <c r="E379" s="347"/>
      <c r="F379" s="347"/>
      <c r="G379" s="348"/>
      <c r="H379" s="349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350">
        <f t="shared" si="48"/>
        <v>0</v>
      </c>
      <c r="W379" s="305">
        <f t="shared" si="45"/>
        <v>0</v>
      </c>
      <c r="X379" s="398">
        <f>E347</f>
        <v>556</v>
      </c>
      <c r="Y379" s="41" t="s">
        <v>88</v>
      </c>
      <c r="Z379" s="11">
        <f t="shared" si="46"/>
        <v>0</v>
      </c>
      <c r="AA379" s="400"/>
    </row>
    <row r="380" spans="1:27" x14ac:dyDescent="0.25">
      <c r="A380" s="56"/>
      <c r="B380" s="347"/>
      <c r="C380" s="347"/>
      <c r="D380" s="347"/>
      <c r="E380" s="347"/>
      <c r="F380" s="347"/>
      <c r="G380" s="348"/>
      <c r="H380" s="349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350">
        <f t="shared" si="48"/>
        <v>0</v>
      </c>
      <c r="W380" s="305">
        <f t="shared" si="45"/>
        <v>0</v>
      </c>
      <c r="X380" s="398">
        <f>E347</f>
        <v>556</v>
      </c>
      <c r="Y380" s="41" t="s">
        <v>13</v>
      </c>
      <c r="Z380" s="11">
        <f t="shared" si="46"/>
        <v>0</v>
      </c>
      <c r="AA380" s="400"/>
    </row>
    <row r="381" spans="1:27" ht="15.75" thickBot="1" x14ac:dyDescent="0.3">
      <c r="A381" s="186"/>
      <c r="B381" s="187"/>
      <c r="C381" s="187"/>
      <c r="D381" s="187"/>
      <c r="E381" s="187"/>
      <c r="F381" s="187"/>
      <c r="G381" s="348"/>
      <c r="H381" s="349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350">
        <f t="shared" si="48"/>
        <v>0</v>
      </c>
      <c r="W381" s="302">
        <f t="shared" si="45"/>
        <v>0</v>
      </c>
      <c r="X381" s="398">
        <f>E347</f>
        <v>556</v>
      </c>
      <c r="Y381" s="42" t="s">
        <v>95</v>
      </c>
      <c r="Z381" s="11">
        <f t="shared" si="46"/>
        <v>0</v>
      </c>
      <c r="AA381" s="407"/>
    </row>
    <row r="382" spans="1:27" ht="15.75" thickBot="1" x14ac:dyDescent="0.3">
      <c r="A382" s="45"/>
      <c r="B382" s="45"/>
      <c r="C382" s="45"/>
      <c r="D382" s="45"/>
      <c r="E382" s="45"/>
      <c r="F382" s="45"/>
      <c r="G382" s="51" t="s">
        <v>5</v>
      </c>
      <c r="H382" s="61">
        <f t="shared" ref="H382:U382" si="49">SUM(H348:H381)</f>
        <v>42</v>
      </c>
      <c r="I382" s="61">
        <f>SUM(I348:I381)</f>
        <v>24</v>
      </c>
      <c r="J382" s="61">
        <f t="shared" si="49"/>
        <v>18</v>
      </c>
      <c r="K382" s="61">
        <f t="shared" si="49"/>
        <v>0</v>
      </c>
      <c r="L382" s="61">
        <f t="shared" si="49"/>
        <v>0</v>
      </c>
      <c r="M382" s="61">
        <f t="shared" si="49"/>
        <v>0</v>
      </c>
      <c r="N382" s="61">
        <f t="shared" si="49"/>
        <v>0</v>
      </c>
      <c r="O382" s="61">
        <f t="shared" si="49"/>
        <v>0</v>
      </c>
      <c r="P382" s="61">
        <f t="shared" si="49"/>
        <v>0</v>
      </c>
      <c r="Q382" s="61">
        <f t="shared" si="49"/>
        <v>0</v>
      </c>
      <c r="R382" s="61">
        <f t="shared" si="49"/>
        <v>0</v>
      </c>
      <c r="S382" s="61">
        <f t="shared" si="49"/>
        <v>0</v>
      </c>
      <c r="T382" s="61">
        <f t="shared" si="49"/>
        <v>0</v>
      </c>
      <c r="U382" s="61">
        <f t="shared" si="49"/>
        <v>2</v>
      </c>
      <c r="V382" s="375">
        <f t="shared" si="48"/>
        <v>62</v>
      </c>
      <c r="W382" s="459">
        <f t="shared" si="45"/>
        <v>0.10032362459546926</v>
      </c>
      <c r="X382" s="458">
        <f>E347</f>
        <v>556</v>
      </c>
    </row>
    <row r="384" spans="1:27" ht="15.75" thickBot="1" x14ac:dyDescent="0.3"/>
    <row r="385" spans="1:27" ht="60.75" thickBot="1" x14ac:dyDescent="0.3">
      <c r="A385" s="47" t="s">
        <v>23</v>
      </c>
      <c r="B385" s="47" t="s">
        <v>49</v>
      </c>
      <c r="C385" s="47" t="s">
        <v>54</v>
      </c>
      <c r="D385" s="47" t="s">
        <v>18</v>
      </c>
      <c r="E385" s="46" t="s">
        <v>17</v>
      </c>
      <c r="F385" s="48" t="s">
        <v>1</v>
      </c>
      <c r="G385" s="49" t="s">
        <v>24</v>
      </c>
      <c r="H385" s="81" t="s">
        <v>69</v>
      </c>
      <c r="I385" s="50" t="s">
        <v>70</v>
      </c>
      <c r="J385" s="50" t="s">
        <v>55</v>
      </c>
      <c r="K385" s="50" t="s">
        <v>60</v>
      </c>
      <c r="L385" s="50" t="s">
        <v>56</v>
      </c>
      <c r="M385" s="50" t="s">
        <v>61</v>
      </c>
      <c r="N385" s="50" t="s">
        <v>57</v>
      </c>
      <c r="O385" s="50" t="s">
        <v>62</v>
      </c>
      <c r="P385" s="50" t="s">
        <v>58</v>
      </c>
      <c r="Q385" s="50" t="s">
        <v>66</v>
      </c>
      <c r="R385" s="50" t="s">
        <v>59</v>
      </c>
      <c r="S385" s="50" t="s">
        <v>67</v>
      </c>
      <c r="T385" s="50" t="s">
        <v>127</v>
      </c>
      <c r="U385" s="50" t="s">
        <v>42</v>
      </c>
      <c r="V385" s="50" t="s">
        <v>5</v>
      </c>
      <c r="W385" s="46" t="s">
        <v>2</v>
      </c>
      <c r="X385" s="47" t="s">
        <v>118</v>
      </c>
      <c r="Y385" s="37" t="s">
        <v>21</v>
      </c>
      <c r="Z385" s="11" t="s">
        <v>5</v>
      </c>
      <c r="AA385" s="36" t="s">
        <v>7</v>
      </c>
    </row>
    <row r="386" spans="1:27" ht="15.75" thickBot="1" x14ac:dyDescent="0.3">
      <c r="A386" s="78">
        <v>1500053</v>
      </c>
      <c r="B386" s="78" t="s">
        <v>190</v>
      </c>
      <c r="C386" s="439">
        <v>576</v>
      </c>
      <c r="D386" s="439">
        <v>651</v>
      </c>
      <c r="E386" s="439">
        <v>567</v>
      </c>
      <c r="F386" s="440">
        <f>E386/D386</f>
        <v>0.87096774193548387</v>
      </c>
      <c r="G386" s="52">
        <v>45184</v>
      </c>
      <c r="H386" s="87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9"/>
      <c r="T386" s="405"/>
      <c r="U386" s="121"/>
      <c r="V386" s="121"/>
      <c r="W386" s="89"/>
      <c r="Y386" s="91" t="s">
        <v>78</v>
      </c>
      <c r="AA386" s="43" t="s">
        <v>73</v>
      </c>
    </row>
    <row r="387" spans="1:27" x14ac:dyDescent="0.25">
      <c r="A387" s="56"/>
      <c r="B387" s="347"/>
      <c r="C387" s="347"/>
      <c r="D387" s="347"/>
      <c r="E387" s="347"/>
      <c r="F387" s="347"/>
      <c r="G387" s="348"/>
      <c r="H387" s="343"/>
      <c r="I387" s="63">
        <v>9</v>
      </c>
      <c r="J387" s="63"/>
      <c r="K387" s="63">
        <v>1</v>
      </c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371">
        <f>SUM(H387,J387,L387,N387,P387,R387,U387,T387)</f>
        <v>0</v>
      </c>
      <c r="W387" s="303">
        <f>$V387/$D$386</f>
        <v>0</v>
      </c>
      <c r="X387" s="398">
        <f>E386</f>
        <v>567</v>
      </c>
      <c r="Y387" s="39" t="s">
        <v>19</v>
      </c>
      <c r="Z387" s="11">
        <f>V387</f>
        <v>0</v>
      </c>
      <c r="AA387" s="340"/>
    </row>
    <row r="388" spans="1:27" x14ac:dyDescent="0.25">
      <c r="A388" s="56"/>
      <c r="B388" s="347"/>
      <c r="C388" s="347"/>
      <c r="D388" s="347"/>
      <c r="E388" s="347"/>
      <c r="F388" s="347"/>
      <c r="G388" s="348"/>
      <c r="H388" s="349">
        <v>28</v>
      </c>
      <c r="I388" s="65"/>
      <c r="J388" s="65">
        <v>11</v>
      </c>
      <c r="K388" s="65"/>
      <c r="L388" s="65"/>
      <c r="M388" s="65"/>
      <c r="N388" s="70"/>
      <c r="O388" s="65"/>
      <c r="P388" s="65"/>
      <c r="Q388" s="65"/>
      <c r="R388" s="65"/>
      <c r="S388" s="65"/>
      <c r="T388" s="65"/>
      <c r="U388" s="65">
        <v>2</v>
      </c>
      <c r="V388" s="350">
        <f>SUM(H388,J388,L388,N388,P388,R388,U388,T388)</f>
        <v>41</v>
      </c>
      <c r="W388" s="305">
        <f t="shared" ref="W388:W421" si="50">$V388/$D$386</f>
        <v>6.2980030721966201E-2</v>
      </c>
      <c r="X388" s="398">
        <f>E386</f>
        <v>567</v>
      </c>
      <c r="Y388" s="254" t="s">
        <v>50</v>
      </c>
      <c r="Z388" s="11">
        <f t="shared" ref="Z388:Z420" si="51">V388</f>
        <v>41</v>
      </c>
      <c r="AA388" s="340"/>
    </row>
    <row r="389" spans="1:27" x14ac:dyDescent="0.25">
      <c r="A389" s="56"/>
      <c r="B389" s="347"/>
      <c r="C389" s="347"/>
      <c r="D389" s="347"/>
      <c r="E389" s="347"/>
      <c r="F389" s="347"/>
      <c r="G389" s="348"/>
      <c r="H389" s="349">
        <v>20</v>
      </c>
      <c r="I389" s="65"/>
      <c r="J389" s="65">
        <v>2</v>
      </c>
      <c r="K389" s="65"/>
      <c r="L389" s="65">
        <v>2</v>
      </c>
      <c r="M389" s="65"/>
      <c r="N389" s="65"/>
      <c r="O389" s="65"/>
      <c r="P389" s="65"/>
      <c r="Q389" s="65"/>
      <c r="R389" s="65"/>
      <c r="S389" s="65"/>
      <c r="T389" s="65"/>
      <c r="U389" s="65"/>
      <c r="V389" s="350">
        <f t="shared" ref="V389:V405" si="52">SUM(H389,J389,L389,N389,P389,R389,U389,T389)</f>
        <v>24</v>
      </c>
      <c r="W389" s="305">
        <f t="shared" si="50"/>
        <v>3.6866359447004608E-2</v>
      </c>
      <c r="X389" s="398">
        <f>E386</f>
        <v>567</v>
      </c>
      <c r="Y389" s="40" t="s">
        <v>16</v>
      </c>
      <c r="Z389" s="11">
        <f t="shared" si="51"/>
        <v>24</v>
      </c>
      <c r="AA389" s="346"/>
    </row>
    <row r="390" spans="1:27" x14ac:dyDescent="0.25">
      <c r="A390" s="56"/>
      <c r="B390" s="347"/>
      <c r="C390" s="347"/>
      <c r="D390" s="347"/>
      <c r="E390" s="347"/>
      <c r="F390" s="347"/>
      <c r="G390" s="348"/>
      <c r="H390" s="349"/>
      <c r="I390" s="65"/>
      <c r="J390" s="399"/>
      <c r="K390" s="399"/>
      <c r="L390" s="399"/>
      <c r="M390" s="65"/>
      <c r="N390" s="65"/>
      <c r="O390" s="65"/>
      <c r="P390" s="399"/>
      <c r="Q390" s="65"/>
      <c r="R390" s="65" t="s">
        <v>108</v>
      </c>
      <c r="S390" s="65"/>
      <c r="T390" s="65"/>
      <c r="U390" s="65"/>
      <c r="V390" s="350">
        <f t="shared" si="52"/>
        <v>0</v>
      </c>
      <c r="W390" s="305">
        <f t="shared" si="50"/>
        <v>0</v>
      </c>
      <c r="X390" s="398">
        <f>E386</f>
        <v>567</v>
      </c>
      <c r="Y390" s="40" t="s">
        <v>4</v>
      </c>
      <c r="Z390" s="11">
        <f t="shared" si="51"/>
        <v>0</v>
      </c>
      <c r="AA390" s="346"/>
    </row>
    <row r="391" spans="1:27" x14ac:dyDescent="0.25">
      <c r="A391" s="56"/>
      <c r="B391" s="347"/>
      <c r="C391" s="347"/>
      <c r="D391" s="347"/>
      <c r="E391" s="347"/>
      <c r="F391" s="347"/>
      <c r="G391" s="348"/>
      <c r="H391" s="349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350">
        <f t="shared" si="52"/>
        <v>0</v>
      </c>
      <c r="W391" s="305">
        <f t="shared" si="50"/>
        <v>0</v>
      </c>
      <c r="X391" s="398">
        <f>E386</f>
        <v>567</v>
      </c>
      <c r="Y391" s="40" t="s">
        <v>14</v>
      </c>
      <c r="Z391" s="11">
        <f t="shared" si="51"/>
        <v>0</v>
      </c>
      <c r="AA391" s="172"/>
    </row>
    <row r="392" spans="1:27" x14ac:dyDescent="0.25">
      <c r="A392" s="56"/>
      <c r="B392" s="347"/>
      <c r="C392" s="347"/>
      <c r="D392" s="347"/>
      <c r="E392" s="347"/>
      <c r="F392" s="347"/>
      <c r="G392" s="348"/>
      <c r="H392" s="349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350">
        <f t="shared" si="52"/>
        <v>0</v>
      </c>
      <c r="W392" s="305">
        <f t="shared" si="50"/>
        <v>0</v>
      </c>
      <c r="X392" s="398">
        <f>E386</f>
        <v>567</v>
      </c>
      <c r="Y392" s="40" t="s">
        <v>15</v>
      </c>
      <c r="Z392" s="11">
        <f t="shared" si="51"/>
        <v>0</v>
      </c>
      <c r="AA392" s="346"/>
    </row>
    <row r="393" spans="1:27" x14ac:dyDescent="0.25">
      <c r="A393" s="56" t="s">
        <v>174</v>
      </c>
      <c r="B393" s="347"/>
      <c r="C393" s="347"/>
      <c r="D393" s="347"/>
      <c r="E393" s="347"/>
      <c r="F393" s="347"/>
      <c r="G393" s="348"/>
      <c r="H393" s="349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350">
        <f t="shared" si="52"/>
        <v>0</v>
      </c>
      <c r="W393" s="305">
        <f t="shared" si="50"/>
        <v>0</v>
      </c>
      <c r="X393" s="398">
        <f>E386</f>
        <v>567</v>
      </c>
      <c r="Y393" s="40" t="s">
        <v>8</v>
      </c>
      <c r="Z393" s="11">
        <f t="shared" si="51"/>
        <v>0</v>
      </c>
      <c r="AA393" s="346"/>
    </row>
    <row r="394" spans="1:27" x14ac:dyDescent="0.25">
      <c r="A394" s="56"/>
      <c r="B394" s="347"/>
      <c r="C394" s="347"/>
      <c r="D394" s="347"/>
      <c r="E394" s="347"/>
      <c r="F394" s="347"/>
      <c r="G394" s="348"/>
      <c r="H394" s="349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350">
        <f t="shared" si="52"/>
        <v>0</v>
      </c>
      <c r="W394" s="305">
        <f t="shared" si="50"/>
        <v>0</v>
      </c>
      <c r="X394" s="398">
        <f>E386</f>
        <v>567</v>
      </c>
      <c r="Y394" s="40" t="s">
        <v>9</v>
      </c>
      <c r="Z394" s="11">
        <f t="shared" si="51"/>
        <v>0</v>
      </c>
      <c r="AA394" s="400"/>
    </row>
    <row r="395" spans="1:27" x14ac:dyDescent="0.25">
      <c r="A395" s="56"/>
      <c r="B395" s="347"/>
      <c r="C395" s="347"/>
      <c r="D395" s="347"/>
      <c r="E395" s="347"/>
      <c r="F395" s="347"/>
      <c r="G395" s="348"/>
      <c r="H395" s="369"/>
      <c r="I395" s="65">
        <v>1</v>
      </c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350">
        <f t="shared" si="52"/>
        <v>0</v>
      </c>
      <c r="W395" s="305">
        <f t="shared" si="50"/>
        <v>0</v>
      </c>
      <c r="X395" s="398">
        <f>E386</f>
        <v>567</v>
      </c>
      <c r="Y395" s="40" t="s">
        <v>71</v>
      </c>
      <c r="Z395" s="11">
        <f t="shared" si="51"/>
        <v>0</v>
      </c>
      <c r="AA395" s="400"/>
    </row>
    <row r="396" spans="1:27" x14ac:dyDescent="0.25">
      <c r="A396" s="56"/>
      <c r="B396" s="347"/>
      <c r="C396" s="347"/>
      <c r="D396" s="347"/>
      <c r="E396" s="347"/>
      <c r="F396" s="347"/>
      <c r="G396" s="348"/>
      <c r="H396" s="369"/>
      <c r="I396" s="65">
        <v>1</v>
      </c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350">
        <f t="shared" si="52"/>
        <v>0</v>
      </c>
      <c r="W396" s="305">
        <f t="shared" si="50"/>
        <v>0</v>
      </c>
      <c r="X396" s="398">
        <f>E386</f>
        <v>567</v>
      </c>
      <c r="Y396" s="40" t="s">
        <v>0</v>
      </c>
      <c r="Z396" s="11">
        <f t="shared" si="51"/>
        <v>0</v>
      </c>
      <c r="AA396" s="172"/>
    </row>
    <row r="397" spans="1:27" x14ac:dyDescent="0.25">
      <c r="A397" s="56"/>
      <c r="B397" s="347"/>
      <c r="C397" s="57"/>
      <c r="D397" s="57"/>
      <c r="E397" s="57"/>
      <c r="F397" s="57"/>
      <c r="G397" s="348"/>
      <c r="H397" s="369"/>
      <c r="I397" s="65">
        <v>1</v>
      </c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350">
        <f t="shared" si="52"/>
        <v>0</v>
      </c>
      <c r="W397" s="305">
        <f t="shared" si="50"/>
        <v>0</v>
      </c>
      <c r="X397" s="398">
        <f>E386</f>
        <v>567</v>
      </c>
      <c r="Y397" s="40" t="s">
        <v>20</v>
      </c>
      <c r="Z397" s="11">
        <f t="shared" si="51"/>
        <v>0</v>
      </c>
      <c r="AA397" s="172"/>
    </row>
    <row r="398" spans="1:27" x14ac:dyDescent="0.25">
      <c r="A398" s="56"/>
      <c r="B398" s="347"/>
      <c r="C398" s="57"/>
      <c r="D398" s="57"/>
      <c r="E398" s="57"/>
      <c r="F398" s="57" t="s">
        <v>108</v>
      </c>
      <c r="G398" s="348"/>
      <c r="H398" s="369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350">
        <f t="shared" si="52"/>
        <v>0</v>
      </c>
      <c r="W398" s="305">
        <f t="shared" si="50"/>
        <v>0</v>
      </c>
      <c r="X398" s="398">
        <f>E386</f>
        <v>567</v>
      </c>
      <c r="Y398" s="40" t="s">
        <v>3</v>
      </c>
      <c r="Z398" s="11">
        <f t="shared" si="51"/>
        <v>0</v>
      </c>
      <c r="AA398" s="172"/>
    </row>
    <row r="399" spans="1:27" x14ac:dyDescent="0.25">
      <c r="A399" s="420"/>
      <c r="B399" s="422"/>
      <c r="C399" s="500"/>
      <c r="D399" s="500"/>
      <c r="E399" s="500"/>
      <c r="F399" s="500"/>
      <c r="G399" s="421"/>
      <c r="H399" s="402"/>
      <c r="I399" s="65"/>
      <c r="J399" s="70"/>
      <c r="K399" s="70">
        <v>1</v>
      </c>
      <c r="L399" s="70">
        <v>1</v>
      </c>
      <c r="M399" s="65"/>
      <c r="N399" s="70"/>
      <c r="O399" s="70"/>
      <c r="P399" s="70"/>
      <c r="Q399" s="70"/>
      <c r="R399" s="70"/>
      <c r="S399" s="70"/>
      <c r="T399" s="70"/>
      <c r="U399" s="70"/>
      <c r="V399" s="350">
        <f t="shared" si="52"/>
        <v>1</v>
      </c>
      <c r="W399" s="305">
        <f t="shared" si="50"/>
        <v>1.5360983102918587E-3</v>
      </c>
      <c r="X399" s="398">
        <f>E386</f>
        <v>567</v>
      </c>
      <c r="Y399" s="40" t="s">
        <v>206</v>
      </c>
      <c r="Z399" s="11">
        <f t="shared" si="51"/>
        <v>1</v>
      </c>
      <c r="AA399" s="172"/>
    </row>
    <row r="400" spans="1:27" x14ac:dyDescent="0.25">
      <c r="A400" s="420"/>
      <c r="B400" s="422"/>
      <c r="C400" s="500"/>
      <c r="D400" s="500"/>
      <c r="E400" s="500"/>
      <c r="F400" s="500"/>
      <c r="G400" s="421"/>
      <c r="H400" s="394"/>
      <c r="I400" s="65">
        <v>1</v>
      </c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350">
        <f t="shared" si="52"/>
        <v>0</v>
      </c>
      <c r="W400" s="305">
        <f t="shared" si="50"/>
        <v>0</v>
      </c>
      <c r="X400" s="398">
        <f>E386</f>
        <v>567</v>
      </c>
      <c r="Y400" s="254" t="s">
        <v>10</v>
      </c>
      <c r="Z400" s="11">
        <f t="shared" si="51"/>
        <v>0</v>
      </c>
      <c r="AA400" s="172"/>
    </row>
    <row r="401" spans="1:27" x14ac:dyDescent="0.25">
      <c r="A401" s="56"/>
      <c r="B401" s="347"/>
      <c r="C401" s="57"/>
      <c r="D401" s="57"/>
      <c r="E401" s="57"/>
      <c r="F401" s="57"/>
      <c r="G401" s="60"/>
      <c r="H401" s="358"/>
      <c r="I401" s="358">
        <v>6</v>
      </c>
      <c r="J401" s="65"/>
      <c r="K401" s="65">
        <v>7</v>
      </c>
      <c r="L401" s="65"/>
      <c r="M401" s="358"/>
      <c r="N401" s="65"/>
      <c r="O401" s="65"/>
      <c r="P401" s="65"/>
      <c r="Q401" s="65"/>
      <c r="R401" s="65"/>
      <c r="S401" s="65"/>
      <c r="T401" s="65"/>
      <c r="U401" s="65"/>
      <c r="V401" s="350">
        <f t="shared" si="52"/>
        <v>0</v>
      </c>
      <c r="W401" s="305">
        <f t="shared" si="50"/>
        <v>0</v>
      </c>
      <c r="X401" s="398">
        <f>E386</f>
        <v>567</v>
      </c>
      <c r="Y401" s="254" t="s">
        <v>13</v>
      </c>
      <c r="Z401" s="11">
        <f t="shared" si="51"/>
        <v>0</v>
      </c>
      <c r="AA401" s="400"/>
    </row>
    <row r="402" spans="1:27" x14ac:dyDescent="0.25">
      <c r="A402" s="56"/>
      <c r="B402" s="347"/>
      <c r="C402" s="347"/>
      <c r="D402" s="347"/>
      <c r="E402" s="347"/>
      <c r="F402" s="347"/>
      <c r="G402" s="60"/>
      <c r="H402" s="358"/>
      <c r="I402" s="65">
        <v>5</v>
      </c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350">
        <f t="shared" si="52"/>
        <v>0</v>
      </c>
      <c r="W402" s="305">
        <f t="shared" si="50"/>
        <v>0</v>
      </c>
      <c r="X402" s="398">
        <f>E386</f>
        <v>567</v>
      </c>
      <c r="Y402" s="40" t="s">
        <v>99</v>
      </c>
      <c r="Z402" s="11">
        <f t="shared" si="51"/>
        <v>0</v>
      </c>
      <c r="AA402" s="173" t="s">
        <v>487</v>
      </c>
    </row>
    <row r="403" spans="1:27" x14ac:dyDescent="0.25">
      <c r="A403" s="56"/>
      <c r="B403" s="347"/>
      <c r="C403" s="347"/>
      <c r="D403" s="347"/>
      <c r="E403" s="347"/>
      <c r="F403" s="347"/>
      <c r="G403" s="348"/>
      <c r="H403" s="349"/>
      <c r="I403" s="65"/>
      <c r="J403" s="65"/>
      <c r="K403" s="65"/>
      <c r="L403" s="65">
        <v>3</v>
      </c>
      <c r="M403" s="65"/>
      <c r="N403" s="65"/>
      <c r="O403" s="65"/>
      <c r="P403" s="65"/>
      <c r="Q403" s="65"/>
      <c r="R403" s="65"/>
      <c r="S403" s="65"/>
      <c r="T403" s="65"/>
      <c r="U403" s="65"/>
      <c r="V403" s="350">
        <f t="shared" si="52"/>
        <v>3</v>
      </c>
      <c r="W403" s="305">
        <f t="shared" si="50"/>
        <v>4.608294930875576E-3</v>
      </c>
      <c r="X403" s="398">
        <f>E386</f>
        <v>567</v>
      </c>
      <c r="Y403" s="255" t="s">
        <v>28</v>
      </c>
      <c r="Z403" s="11">
        <f t="shared" si="51"/>
        <v>3</v>
      </c>
      <c r="AA403" s="172"/>
    </row>
    <row r="404" spans="1:27" x14ac:dyDescent="0.25">
      <c r="A404" s="56"/>
      <c r="B404" s="347"/>
      <c r="C404" s="347"/>
      <c r="D404" s="347"/>
      <c r="E404" s="347"/>
      <c r="F404" s="347"/>
      <c r="G404" s="348"/>
      <c r="H404" s="349"/>
      <c r="I404" s="65"/>
      <c r="J404" s="65"/>
      <c r="K404" s="65">
        <v>1</v>
      </c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350">
        <f t="shared" si="52"/>
        <v>0</v>
      </c>
      <c r="W404" s="305">
        <f t="shared" si="50"/>
        <v>0</v>
      </c>
      <c r="X404" s="398">
        <f>E386</f>
        <v>567</v>
      </c>
      <c r="Y404" s="40" t="s">
        <v>488</v>
      </c>
      <c r="Z404" s="11">
        <f t="shared" si="51"/>
        <v>0</v>
      </c>
      <c r="AA404" s="400"/>
    </row>
    <row r="405" spans="1:27" x14ac:dyDescent="0.25">
      <c r="A405" s="56"/>
      <c r="B405" s="347"/>
      <c r="C405" s="347"/>
      <c r="D405" s="347"/>
      <c r="E405" s="347"/>
      <c r="F405" s="347" t="s">
        <v>108</v>
      </c>
      <c r="G405" s="348"/>
      <c r="H405" s="355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>
        <v>1</v>
      </c>
      <c r="V405" s="350">
        <f t="shared" si="52"/>
        <v>1</v>
      </c>
      <c r="W405" s="305">
        <f t="shared" si="50"/>
        <v>1.5360983102918587E-3</v>
      </c>
      <c r="X405" s="398">
        <f>E386</f>
        <v>567</v>
      </c>
      <c r="Y405" s="255" t="s">
        <v>36</v>
      </c>
      <c r="Z405" s="11">
        <f t="shared" si="51"/>
        <v>1</v>
      </c>
      <c r="AA405" s="400"/>
    </row>
    <row r="406" spans="1:27" ht="15.75" thickBot="1" x14ac:dyDescent="0.3">
      <c r="A406" s="56"/>
      <c r="B406" s="347"/>
      <c r="C406" s="347"/>
      <c r="D406" s="347"/>
      <c r="E406" s="347"/>
      <c r="F406" s="347"/>
      <c r="G406" s="348"/>
      <c r="H406" s="355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350">
        <f>SUM(H406,J406,L406,N406,P406,R406,U406,T406)</f>
        <v>0</v>
      </c>
      <c r="W406" s="330">
        <f t="shared" si="50"/>
        <v>0</v>
      </c>
      <c r="X406" s="398">
        <f>E386</f>
        <v>567</v>
      </c>
      <c r="Y406" s="255" t="s">
        <v>101</v>
      </c>
      <c r="Z406" s="11">
        <f t="shared" si="51"/>
        <v>0</v>
      </c>
      <c r="AA406" s="172"/>
    </row>
    <row r="407" spans="1:27" ht="15.75" thickBot="1" x14ac:dyDescent="0.3">
      <c r="A407" s="56"/>
      <c r="B407" s="347"/>
      <c r="C407" s="347"/>
      <c r="D407" s="347"/>
      <c r="E407" s="347"/>
      <c r="F407" s="347"/>
      <c r="G407" s="348"/>
      <c r="H407" s="404"/>
      <c r="I407" s="197"/>
      <c r="J407" s="197"/>
      <c r="K407" s="197"/>
      <c r="L407" s="197"/>
      <c r="M407" s="197"/>
      <c r="N407" s="197"/>
      <c r="O407" s="197"/>
      <c r="P407" s="197"/>
      <c r="Q407" s="197"/>
      <c r="R407" s="197"/>
      <c r="S407" s="197"/>
      <c r="T407" s="197"/>
      <c r="U407" s="197"/>
      <c r="V407" s="405"/>
      <c r="W407" s="197"/>
      <c r="X407" s="405"/>
      <c r="Y407" s="79" t="s">
        <v>22</v>
      </c>
      <c r="Z407" s="11">
        <f t="shared" si="51"/>
        <v>0</v>
      </c>
      <c r="AA407" s="172"/>
    </row>
    <row r="408" spans="1:27" x14ac:dyDescent="0.25">
      <c r="A408" s="56"/>
      <c r="B408" s="347"/>
      <c r="C408" s="347"/>
      <c r="D408" s="347"/>
      <c r="E408" s="347"/>
      <c r="F408" s="347"/>
      <c r="G408" s="348"/>
      <c r="H408" s="406">
        <v>1</v>
      </c>
      <c r="I408" s="66"/>
      <c r="J408" s="66"/>
      <c r="K408" s="66"/>
      <c r="L408" s="66"/>
      <c r="M408" s="66"/>
      <c r="N408" s="66"/>
      <c r="O408" s="66"/>
      <c r="P408" s="66"/>
      <c r="Q408" s="65"/>
      <c r="R408" s="66"/>
      <c r="S408" s="66"/>
      <c r="T408" s="66"/>
      <c r="U408" s="66"/>
      <c r="V408" s="350">
        <f t="shared" ref="V408:V421" si="53">SUM(H408,J408,L408,N408,P408,R408,U408)</f>
        <v>1</v>
      </c>
      <c r="W408" s="303">
        <f t="shared" si="50"/>
        <v>1.5360983102918587E-3</v>
      </c>
      <c r="X408" s="398">
        <f>E386</f>
        <v>567</v>
      </c>
      <c r="Y408" s="476" t="s">
        <v>74</v>
      </c>
      <c r="Z408" s="11">
        <f t="shared" si="51"/>
        <v>1</v>
      </c>
      <c r="AA408" s="172"/>
    </row>
    <row r="409" spans="1:27" x14ac:dyDescent="0.25">
      <c r="A409" s="56"/>
      <c r="B409" s="347"/>
      <c r="C409" s="347"/>
      <c r="D409" s="347"/>
      <c r="E409" s="347"/>
      <c r="F409" s="347"/>
      <c r="G409" s="348"/>
      <c r="H409" s="349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350">
        <f t="shared" si="53"/>
        <v>0</v>
      </c>
      <c r="W409" s="305">
        <f t="shared" si="50"/>
        <v>0</v>
      </c>
      <c r="X409" s="398">
        <f>E386</f>
        <v>567</v>
      </c>
      <c r="Y409" s="107" t="s">
        <v>27</v>
      </c>
      <c r="Z409" s="11">
        <f t="shared" si="51"/>
        <v>0</v>
      </c>
      <c r="AA409" s="172"/>
    </row>
    <row r="410" spans="1:27" x14ac:dyDescent="0.25">
      <c r="A410" s="56"/>
      <c r="B410" s="347"/>
      <c r="C410" s="347"/>
      <c r="D410" s="347"/>
      <c r="E410" s="347"/>
      <c r="F410" s="347"/>
      <c r="G410" s="348"/>
      <c r="H410" s="349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350">
        <f t="shared" si="53"/>
        <v>0</v>
      </c>
      <c r="W410" s="305">
        <f t="shared" si="50"/>
        <v>0</v>
      </c>
      <c r="X410" s="398">
        <f>E386</f>
        <v>567</v>
      </c>
      <c r="Y410" s="469" t="s">
        <v>209</v>
      </c>
      <c r="Z410" s="11">
        <f t="shared" si="51"/>
        <v>0</v>
      </c>
      <c r="AA410" s="172"/>
    </row>
    <row r="411" spans="1:27" x14ac:dyDescent="0.25">
      <c r="A411" s="56"/>
      <c r="B411" s="347"/>
      <c r="C411" s="347"/>
      <c r="D411" s="347"/>
      <c r="E411" s="347"/>
      <c r="F411" s="347"/>
      <c r="G411" s="348"/>
      <c r="H411" s="349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350">
        <f t="shared" si="53"/>
        <v>0</v>
      </c>
      <c r="W411" s="305">
        <f t="shared" si="50"/>
        <v>0</v>
      </c>
      <c r="X411" s="398">
        <f>E386</f>
        <v>567</v>
      </c>
      <c r="Y411" s="470" t="s">
        <v>26</v>
      </c>
      <c r="Z411" s="11">
        <f t="shared" si="51"/>
        <v>0</v>
      </c>
      <c r="AA411" s="172"/>
    </row>
    <row r="412" spans="1:27" x14ac:dyDescent="0.25">
      <c r="A412" s="56"/>
      <c r="B412" s="347"/>
      <c r="C412" s="347"/>
      <c r="D412" s="347"/>
      <c r="E412" s="347"/>
      <c r="F412" s="347" t="s">
        <v>108</v>
      </c>
      <c r="G412" s="348"/>
      <c r="H412" s="349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350">
        <f t="shared" si="53"/>
        <v>0</v>
      </c>
      <c r="W412" s="305">
        <f t="shared" si="50"/>
        <v>0</v>
      </c>
      <c r="X412" s="398">
        <f>E386</f>
        <v>567</v>
      </c>
      <c r="Y412" s="469" t="s">
        <v>203</v>
      </c>
      <c r="Z412" s="11">
        <f t="shared" si="51"/>
        <v>0</v>
      </c>
      <c r="AA412" s="400"/>
    </row>
    <row r="413" spans="1:27" x14ac:dyDescent="0.25">
      <c r="A413" s="56"/>
      <c r="B413" s="347"/>
      <c r="C413" s="347"/>
      <c r="D413" s="347"/>
      <c r="E413" s="347"/>
      <c r="F413" s="347"/>
      <c r="G413" s="348"/>
      <c r="H413" s="349">
        <v>2</v>
      </c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350">
        <f t="shared" si="53"/>
        <v>2</v>
      </c>
      <c r="W413" s="305">
        <f t="shared" si="50"/>
        <v>3.0721966205837174E-3</v>
      </c>
      <c r="X413" s="398">
        <f>E386</f>
        <v>567</v>
      </c>
      <c r="Y413" s="490" t="s">
        <v>184</v>
      </c>
      <c r="Z413" s="11">
        <f t="shared" si="51"/>
        <v>2</v>
      </c>
      <c r="AA413" s="400"/>
    </row>
    <row r="414" spans="1:27" x14ac:dyDescent="0.25">
      <c r="A414" s="56"/>
      <c r="B414" s="347"/>
      <c r="C414" s="347"/>
      <c r="D414" s="347"/>
      <c r="E414" s="347"/>
      <c r="F414" s="347"/>
      <c r="G414" s="348"/>
      <c r="H414" s="349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350">
        <f t="shared" si="53"/>
        <v>0</v>
      </c>
      <c r="W414" s="305">
        <f t="shared" si="50"/>
        <v>0</v>
      </c>
      <c r="X414" s="398">
        <f>E386</f>
        <v>567</v>
      </c>
      <c r="Y414" s="468" t="s">
        <v>180</v>
      </c>
      <c r="Z414" s="11">
        <f t="shared" si="51"/>
        <v>0</v>
      </c>
      <c r="AA414" s="400" t="s">
        <v>489</v>
      </c>
    </row>
    <row r="415" spans="1:27" x14ac:dyDescent="0.25">
      <c r="A415" s="56"/>
      <c r="B415" s="347"/>
      <c r="C415" s="347"/>
      <c r="D415" s="347"/>
      <c r="E415" s="347"/>
      <c r="F415" s="347"/>
      <c r="G415" s="348"/>
      <c r="H415" s="349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350">
        <f t="shared" si="53"/>
        <v>0</v>
      </c>
      <c r="W415" s="305">
        <f t="shared" si="50"/>
        <v>0</v>
      </c>
      <c r="X415" s="398">
        <f>E386</f>
        <v>567</v>
      </c>
      <c r="Y415" s="470" t="s">
        <v>191</v>
      </c>
      <c r="Z415" s="11">
        <f t="shared" si="51"/>
        <v>0</v>
      </c>
      <c r="AA415" s="400" t="s">
        <v>193</v>
      </c>
    </row>
    <row r="416" spans="1:27" x14ac:dyDescent="0.25">
      <c r="A416" s="56"/>
      <c r="B416" s="347"/>
      <c r="C416" s="347"/>
      <c r="D416" s="347"/>
      <c r="E416" s="347"/>
      <c r="F416" s="347"/>
      <c r="G416" s="348"/>
      <c r="H416" s="349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350">
        <f t="shared" si="53"/>
        <v>0</v>
      </c>
      <c r="W416" s="305">
        <f t="shared" si="50"/>
        <v>0</v>
      </c>
      <c r="X416" s="398">
        <f>E386</f>
        <v>567</v>
      </c>
      <c r="Y416" s="470" t="s">
        <v>53</v>
      </c>
      <c r="Z416" s="11">
        <f t="shared" si="51"/>
        <v>0</v>
      </c>
      <c r="AA416" s="400"/>
    </row>
    <row r="417" spans="1:27" x14ac:dyDescent="0.25">
      <c r="A417" s="56"/>
      <c r="B417" s="347"/>
      <c r="C417" s="347"/>
      <c r="D417" s="347"/>
      <c r="E417" s="347"/>
      <c r="F417" s="347"/>
      <c r="G417" s="348"/>
      <c r="H417" s="349">
        <v>10</v>
      </c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350">
        <f t="shared" si="53"/>
        <v>10</v>
      </c>
      <c r="W417" s="305">
        <f t="shared" si="50"/>
        <v>1.5360983102918587E-2</v>
      </c>
      <c r="X417" s="398">
        <f>E386</f>
        <v>567</v>
      </c>
      <c r="Y417" s="470" t="s">
        <v>109</v>
      </c>
      <c r="Z417" s="11">
        <f t="shared" si="51"/>
        <v>10</v>
      </c>
      <c r="AA417" s="400"/>
    </row>
    <row r="418" spans="1:27" x14ac:dyDescent="0.25">
      <c r="A418" s="56"/>
      <c r="B418" s="347"/>
      <c r="C418" s="347"/>
      <c r="D418" s="347"/>
      <c r="E418" s="347"/>
      <c r="F418" s="347"/>
      <c r="G418" s="348"/>
      <c r="H418" s="349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350">
        <f t="shared" si="53"/>
        <v>0</v>
      </c>
      <c r="W418" s="305">
        <f t="shared" si="50"/>
        <v>0</v>
      </c>
      <c r="X418" s="398">
        <f>E386</f>
        <v>567</v>
      </c>
      <c r="Y418" s="41" t="s">
        <v>88</v>
      </c>
      <c r="Z418" s="11">
        <f t="shared" si="51"/>
        <v>0</v>
      </c>
      <c r="AA418" s="400"/>
    </row>
    <row r="419" spans="1:27" x14ac:dyDescent="0.25">
      <c r="A419" s="56"/>
      <c r="B419" s="347"/>
      <c r="C419" s="347"/>
      <c r="D419" s="347"/>
      <c r="E419" s="347"/>
      <c r="F419" s="347"/>
      <c r="G419" s="348"/>
      <c r="H419" s="349">
        <v>1</v>
      </c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350">
        <f t="shared" si="53"/>
        <v>1</v>
      </c>
      <c r="W419" s="305">
        <f t="shared" si="50"/>
        <v>1.5360983102918587E-3</v>
      </c>
      <c r="X419" s="398">
        <f>E386</f>
        <v>567</v>
      </c>
      <c r="Y419" s="41" t="s">
        <v>13</v>
      </c>
      <c r="Z419" s="11">
        <f t="shared" si="51"/>
        <v>1</v>
      </c>
      <c r="AA419" s="400"/>
    </row>
    <row r="420" spans="1:27" ht="15.75" thickBot="1" x14ac:dyDescent="0.3">
      <c r="A420" s="186"/>
      <c r="B420" s="187"/>
      <c r="C420" s="187"/>
      <c r="D420" s="187"/>
      <c r="E420" s="187"/>
      <c r="F420" s="187"/>
      <c r="G420" s="348"/>
      <c r="H420" s="349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350">
        <f t="shared" si="53"/>
        <v>0</v>
      </c>
      <c r="W420" s="302">
        <f t="shared" si="50"/>
        <v>0</v>
      </c>
      <c r="X420" s="398">
        <f>E386</f>
        <v>567</v>
      </c>
      <c r="Y420" s="42" t="s">
        <v>95</v>
      </c>
      <c r="Z420" s="11">
        <f t="shared" si="51"/>
        <v>0</v>
      </c>
      <c r="AA420" s="504"/>
    </row>
    <row r="421" spans="1:27" ht="15.75" thickBot="1" x14ac:dyDescent="0.3">
      <c r="A421" s="45"/>
      <c r="B421" s="45"/>
      <c r="C421" s="45"/>
      <c r="D421" s="45"/>
      <c r="E421" s="45"/>
      <c r="F421" s="45"/>
      <c r="G421" s="51" t="s">
        <v>5</v>
      </c>
      <c r="H421" s="61">
        <f t="shared" ref="H421" si="54">SUM(H387:H420)</f>
        <v>62</v>
      </c>
      <c r="I421" s="61">
        <f>SUM(I387:I420)</f>
        <v>24</v>
      </c>
      <c r="J421" s="61">
        <f t="shared" ref="J421:U421" si="55">SUM(J387:J420)</f>
        <v>13</v>
      </c>
      <c r="K421" s="61">
        <f t="shared" si="55"/>
        <v>10</v>
      </c>
      <c r="L421" s="61">
        <f t="shared" si="55"/>
        <v>6</v>
      </c>
      <c r="M421" s="61">
        <f t="shared" si="55"/>
        <v>0</v>
      </c>
      <c r="N421" s="61">
        <f t="shared" si="55"/>
        <v>0</v>
      </c>
      <c r="O421" s="61">
        <f t="shared" si="55"/>
        <v>0</v>
      </c>
      <c r="P421" s="61">
        <f t="shared" si="55"/>
        <v>0</v>
      </c>
      <c r="Q421" s="61">
        <f t="shared" si="55"/>
        <v>0</v>
      </c>
      <c r="R421" s="61">
        <f t="shared" si="55"/>
        <v>0</v>
      </c>
      <c r="S421" s="61">
        <f t="shared" si="55"/>
        <v>0</v>
      </c>
      <c r="T421" s="61">
        <f t="shared" si="55"/>
        <v>0</v>
      </c>
      <c r="U421" s="61">
        <f t="shared" si="55"/>
        <v>3</v>
      </c>
      <c r="V421" s="375">
        <f t="shared" si="53"/>
        <v>84</v>
      </c>
      <c r="W421" s="459">
        <f t="shared" si="50"/>
        <v>0.12903225806451613</v>
      </c>
      <c r="X421" s="458">
        <f>E386</f>
        <v>567</v>
      </c>
    </row>
    <row r="422" spans="1:27" ht="15.75" thickBot="1" x14ac:dyDescent="0.3"/>
    <row r="423" spans="1:27" ht="60.75" thickBot="1" x14ac:dyDescent="0.3">
      <c r="A423" s="47" t="s">
        <v>23</v>
      </c>
      <c r="B423" s="47" t="s">
        <v>49</v>
      </c>
      <c r="C423" s="47" t="s">
        <v>54</v>
      </c>
      <c r="D423" s="47" t="s">
        <v>18</v>
      </c>
      <c r="E423" s="46" t="s">
        <v>17</v>
      </c>
      <c r="F423" s="48" t="s">
        <v>1</v>
      </c>
      <c r="G423" s="49" t="s">
        <v>24</v>
      </c>
      <c r="H423" s="81" t="s">
        <v>69</v>
      </c>
      <c r="I423" s="50" t="s">
        <v>70</v>
      </c>
      <c r="J423" s="50" t="s">
        <v>55</v>
      </c>
      <c r="K423" s="50" t="s">
        <v>60</v>
      </c>
      <c r="L423" s="50" t="s">
        <v>56</v>
      </c>
      <c r="M423" s="50" t="s">
        <v>61</v>
      </c>
      <c r="N423" s="50" t="s">
        <v>57</v>
      </c>
      <c r="O423" s="50" t="s">
        <v>62</v>
      </c>
      <c r="P423" s="50" t="s">
        <v>58</v>
      </c>
      <c r="Q423" s="50" t="s">
        <v>66</v>
      </c>
      <c r="R423" s="50" t="s">
        <v>59</v>
      </c>
      <c r="S423" s="50" t="s">
        <v>67</v>
      </c>
      <c r="T423" s="50" t="s">
        <v>127</v>
      </c>
      <c r="U423" s="50" t="s">
        <v>42</v>
      </c>
      <c r="V423" s="50" t="s">
        <v>5</v>
      </c>
      <c r="W423" s="46" t="s">
        <v>2</v>
      </c>
      <c r="X423" s="47" t="s">
        <v>118</v>
      </c>
      <c r="Y423" s="37" t="s">
        <v>21</v>
      </c>
      <c r="Z423" s="11" t="s">
        <v>5</v>
      </c>
      <c r="AA423" s="36" t="s">
        <v>7</v>
      </c>
    </row>
    <row r="424" spans="1:27" ht="15.75" thickBot="1" x14ac:dyDescent="0.3">
      <c r="A424" s="78">
        <v>1500548</v>
      </c>
      <c r="B424" s="78" t="s">
        <v>190</v>
      </c>
      <c r="C424" s="439">
        <v>576</v>
      </c>
      <c r="D424" s="439">
        <v>636</v>
      </c>
      <c r="E424" s="439">
        <v>569</v>
      </c>
      <c r="F424" s="440">
        <f>E424/D424</f>
        <v>0.89465408805031443</v>
      </c>
      <c r="G424" s="52">
        <v>45187</v>
      </c>
      <c r="H424" s="87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9"/>
      <c r="T424" s="405"/>
      <c r="U424" s="121"/>
      <c r="V424" s="121"/>
      <c r="W424" s="89"/>
      <c r="Y424" s="91" t="s">
        <v>78</v>
      </c>
      <c r="AA424" s="43" t="s">
        <v>73</v>
      </c>
    </row>
    <row r="425" spans="1:27" x14ac:dyDescent="0.25">
      <c r="A425" s="56"/>
      <c r="B425" s="347"/>
      <c r="C425" s="347"/>
      <c r="D425" s="347"/>
      <c r="E425" s="347"/>
      <c r="F425" s="347"/>
      <c r="G425" s="348"/>
      <c r="H425" s="343"/>
      <c r="I425" s="63">
        <v>9</v>
      </c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371">
        <f>SUM(H425,J425,L425,N425,P425,R425,U425,T425)</f>
        <v>0</v>
      </c>
      <c r="W425" s="303">
        <f>$V425/$D$424</f>
        <v>0</v>
      </c>
      <c r="X425" s="398">
        <f>E424</f>
        <v>569</v>
      </c>
      <c r="Y425" s="39" t="s">
        <v>19</v>
      </c>
      <c r="Z425" s="11">
        <f>V425</f>
        <v>0</v>
      </c>
      <c r="AA425" s="340"/>
    </row>
    <row r="426" spans="1:27" x14ac:dyDescent="0.25">
      <c r="A426" s="56"/>
      <c r="B426" s="347"/>
      <c r="C426" s="347"/>
      <c r="D426" s="347"/>
      <c r="E426" s="347"/>
      <c r="F426" s="347"/>
      <c r="G426" s="348"/>
      <c r="H426" s="349">
        <v>13</v>
      </c>
      <c r="I426" s="65"/>
      <c r="J426" s="65">
        <v>2</v>
      </c>
      <c r="K426" s="65"/>
      <c r="L426" s="65"/>
      <c r="M426" s="65"/>
      <c r="N426" s="70"/>
      <c r="O426" s="65"/>
      <c r="P426" s="65"/>
      <c r="Q426" s="65"/>
      <c r="R426" s="65"/>
      <c r="S426" s="65"/>
      <c r="T426" s="65"/>
      <c r="U426" s="65"/>
      <c r="V426" s="350">
        <f>SUM(H426,J426,L426,N426,P426,R426,U426,T426)</f>
        <v>15</v>
      </c>
      <c r="W426" s="305">
        <f t="shared" ref="W426:W459" si="56">$V426/$D$424</f>
        <v>2.358490566037736E-2</v>
      </c>
      <c r="X426" s="398">
        <f>E424</f>
        <v>569</v>
      </c>
      <c r="Y426" s="254" t="s">
        <v>50</v>
      </c>
      <c r="Z426" s="11">
        <f t="shared" ref="Z426:Z458" si="57">V426</f>
        <v>15</v>
      </c>
      <c r="AA426" s="340"/>
    </row>
    <row r="427" spans="1:27" x14ac:dyDescent="0.25">
      <c r="A427" s="56"/>
      <c r="B427" s="347"/>
      <c r="C427" s="347"/>
      <c r="D427" s="347"/>
      <c r="E427" s="347"/>
      <c r="F427" s="347"/>
      <c r="G427" s="348"/>
      <c r="H427" s="349">
        <v>22</v>
      </c>
      <c r="I427" s="65"/>
      <c r="J427" s="65">
        <v>8</v>
      </c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350">
        <f t="shared" ref="V427:V443" si="58">SUM(H427,J427,L427,N427,P427,R427,U427,T427)</f>
        <v>30</v>
      </c>
      <c r="W427" s="305">
        <f t="shared" si="56"/>
        <v>4.716981132075472E-2</v>
      </c>
      <c r="X427" s="398">
        <f>E424</f>
        <v>569</v>
      </c>
      <c r="Y427" s="40" t="s">
        <v>16</v>
      </c>
      <c r="Z427" s="11">
        <f t="shared" si="57"/>
        <v>30</v>
      </c>
      <c r="AA427" s="366"/>
    </row>
    <row r="428" spans="1:27" x14ac:dyDescent="0.25">
      <c r="A428" s="56"/>
      <c r="B428" s="347"/>
      <c r="C428" s="347"/>
      <c r="D428" s="347"/>
      <c r="E428" s="347"/>
      <c r="F428" s="347"/>
      <c r="G428" s="348"/>
      <c r="H428" s="349"/>
      <c r="I428" s="65"/>
      <c r="J428" s="399"/>
      <c r="K428" s="399"/>
      <c r="L428" s="399"/>
      <c r="M428" s="65"/>
      <c r="N428" s="65"/>
      <c r="O428" s="65"/>
      <c r="P428" s="399"/>
      <c r="Q428" s="65"/>
      <c r="R428" s="65" t="s">
        <v>108</v>
      </c>
      <c r="S428" s="65"/>
      <c r="T428" s="65"/>
      <c r="U428" s="65"/>
      <c r="V428" s="350">
        <f t="shared" si="58"/>
        <v>0</v>
      </c>
      <c r="W428" s="305">
        <f t="shared" si="56"/>
        <v>0</v>
      </c>
      <c r="X428" s="398">
        <f>E424</f>
        <v>569</v>
      </c>
      <c r="Y428" s="40" t="s">
        <v>4</v>
      </c>
      <c r="Z428" s="11">
        <f t="shared" si="57"/>
        <v>0</v>
      </c>
      <c r="AA428" s="366"/>
    </row>
    <row r="429" spans="1:27" x14ac:dyDescent="0.25">
      <c r="A429" s="56"/>
      <c r="B429" s="347"/>
      <c r="C429" s="347"/>
      <c r="D429" s="347"/>
      <c r="E429" s="347"/>
      <c r="F429" s="347"/>
      <c r="G429" s="348"/>
      <c r="H429" s="349"/>
      <c r="I429" s="65">
        <v>1</v>
      </c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350">
        <f t="shared" si="58"/>
        <v>0</v>
      </c>
      <c r="W429" s="305">
        <f t="shared" si="56"/>
        <v>0</v>
      </c>
      <c r="X429" s="398">
        <f>E424</f>
        <v>569</v>
      </c>
      <c r="Y429" s="40" t="s">
        <v>14</v>
      </c>
      <c r="Z429" s="11">
        <f t="shared" si="57"/>
        <v>0</v>
      </c>
      <c r="AA429" s="173"/>
    </row>
    <row r="430" spans="1:27" x14ac:dyDescent="0.25">
      <c r="A430" s="56"/>
      <c r="B430" s="347"/>
      <c r="C430" s="347"/>
      <c r="D430" s="347"/>
      <c r="E430" s="347"/>
      <c r="F430" s="347"/>
      <c r="G430" s="348"/>
      <c r="H430" s="349"/>
      <c r="I430" s="65">
        <v>2</v>
      </c>
      <c r="J430" s="65">
        <v>2</v>
      </c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>
        <v>3</v>
      </c>
      <c r="V430" s="350">
        <f t="shared" si="58"/>
        <v>5</v>
      </c>
      <c r="W430" s="305">
        <f t="shared" si="56"/>
        <v>7.8616352201257862E-3</v>
      </c>
      <c r="X430" s="398">
        <f>E424</f>
        <v>569</v>
      </c>
      <c r="Y430" s="40" t="s">
        <v>15</v>
      </c>
      <c r="Z430" s="11">
        <f t="shared" si="57"/>
        <v>5</v>
      </c>
      <c r="AA430" s="360"/>
    </row>
    <row r="431" spans="1:27" x14ac:dyDescent="0.25">
      <c r="A431" s="56" t="s">
        <v>174</v>
      </c>
      <c r="B431" s="347"/>
      <c r="C431" s="347"/>
      <c r="D431" s="347"/>
      <c r="E431" s="347"/>
      <c r="F431" s="347"/>
      <c r="G431" s="348"/>
      <c r="H431" s="349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350">
        <f t="shared" si="58"/>
        <v>0</v>
      </c>
      <c r="W431" s="305">
        <f t="shared" si="56"/>
        <v>0</v>
      </c>
      <c r="X431" s="398">
        <f>E424</f>
        <v>569</v>
      </c>
      <c r="Y431" s="40" t="s">
        <v>8</v>
      </c>
      <c r="Z431" s="11">
        <f t="shared" si="57"/>
        <v>0</v>
      </c>
      <c r="AA431" s="346"/>
    </row>
    <row r="432" spans="1:27" x14ac:dyDescent="0.25">
      <c r="A432" s="56"/>
      <c r="B432" s="347"/>
      <c r="C432" s="347"/>
      <c r="D432" s="347"/>
      <c r="E432" s="347"/>
      <c r="F432" s="347"/>
      <c r="G432" s="348"/>
      <c r="H432" s="349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350">
        <f t="shared" si="58"/>
        <v>0</v>
      </c>
      <c r="W432" s="305">
        <f t="shared" si="56"/>
        <v>0</v>
      </c>
      <c r="X432" s="398">
        <f>E424</f>
        <v>569</v>
      </c>
      <c r="Y432" s="40" t="s">
        <v>9</v>
      </c>
      <c r="Z432" s="11">
        <f t="shared" si="57"/>
        <v>0</v>
      </c>
      <c r="AA432" s="400"/>
    </row>
    <row r="433" spans="1:27" x14ac:dyDescent="0.25">
      <c r="A433" s="56"/>
      <c r="B433" s="347"/>
      <c r="C433" s="347"/>
      <c r="D433" s="347"/>
      <c r="E433" s="347"/>
      <c r="F433" s="347"/>
      <c r="G433" s="348"/>
      <c r="H433" s="369"/>
      <c r="I433" s="65">
        <v>1</v>
      </c>
      <c r="J433" s="65">
        <v>1</v>
      </c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350">
        <f t="shared" si="58"/>
        <v>1</v>
      </c>
      <c r="W433" s="305">
        <f t="shared" si="56"/>
        <v>1.5723270440251573E-3</v>
      </c>
      <c r="X433" s="398">
        <f>E424</f>
        <v>569</v>
      </c>
      <c r="Y433" s="40" t="s">
        <v>71</v>
      </c>
      <c r="Z433" s="11">
        <f t="shared" si="57"/>
        <v>1</v>
      </c>
      <c r="AA433" s="400"/>
    </row>
    <row r="434" spans="1:27" x14ac:dyDescent="0.25">
      <c r="A434" s="56"/>
      <c r="B434" s="347"/>
      <c r="C434" s="347"/>
      <c r="D434" s="347"/>
      <c r="E434" s="347"/>
      <c r="F434" s="347"/>
      <c r="G434" s="348"/>
      <c r="H434" s="369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350">
        <f t="shared" si="58"/>
        <v>0</v>
      </c>
      <c r="W434" s="305">
        <f t="shared" si="56"/>
        <v>0</v>
      </c>
      <c r="X434" s="398">
        <f>E424</f>
        <v>569</v>
      </c>
      <c r="Y434" s="40" t="s">
        <v>0</v>
      </c>
      <c r="Z434" s="11">
        <f t="shared" si="57"/>
        <v>0</v>
      </c>
      <c r="AA434" s="401"/>
    </row>
    <row r="435" spans="1:27" x14ac:dyDescent="0.25">
      <c r="A435" s="56"/>
      <c r="B435" s="347"/>
      <c r="C435" s="57"/>
      <c r="D435" s="57"/>
      <c r="E435" s="57"/>
      <c r="F435" s="57"/>
      <c r="G435" s="348"/>
      <c r="H435" s="369"/>
      <c r="I435" s="65">
        <v>1</v>
      </c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350">
        <f t="shared" si="58"/>
        <v>0</v>
      </c>
      <c r="W435" s="305">
        <f t="shared" si="56"/>
        <v>0</v>
      </c>
      <c r="X435" s="398">
        <f>E424</f>
        <v>569</v>
      </c>
      <c r="Y435" s="40" t="s">
        <v>20</v>
      </c>
      <c r="Z435" s="11">
        <f t="shared" si="57"/>
        <v>0</v>
      </c>
      <c r="AA435" s="401"/>
    </row>
    <row r="436" spans="1:27" x14ac:dyDescent="0.25">
      <c r="A436" s="56"/>
      <c r="B436" s="347"/>
      <c r="C436" s="57"/>
      <c r="D436" s="57"/>
      <c r="E436" s="57"/>
      <c r="F436" s="57" t="s">
        <v>108</v>
      </c>
      <c r="G436" s="348"/>
      <c r="H436" s="369"/>
      <c r="I436" s="65">
        <v>1</v>
      </c>
      <c r="J436" s="65">
        <v>1</v>
      </c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>
        <v>1</v>
      </c>
      <c r="V436" s="350">
        <f t="shared" si="58"/>
        <v>2</v>
      </c>
      <c r="W436" s="305">
        <f t="shared" si="56"/>
        <v>3.1446540880503146E-3</v>
      </c>
      <c r="X436" s="398">
        <f>E424</f>
        <v>569</v>
      </c>
      <c r="Y436" s="40" t="s">
        <v>3</v>
      </c>
      <c r="Z436" s="11">
        <f t="shared" si="57"/>
        <v>2</v>
      </c>
      <c r="AA436" s="401"/>
    </row>
    <row r="437" spans="1:27" x14ac:dyDescent="0.25">
      <c r="A437" s="420"/>
      <c r="B437" s="422"/>
      <c r="C437" s="501"/>
      <c r="D437" s="501"/>
      <c r="E437" s="501"/>
      <c r="F437" s="501"/>
      <c r="G437" s="421"/>
      <c r="H437" s="402"/>
      <c r="I437" s="65">
        <v>5</v>
      </c>
      <c r="J437" s="70"/>
      <c r="K437" s="70"/>
      <c r="L437" s="70"/>
      <c r="M437" s="65"/>
      <c r="N437" s="70"/>
      <c r="O437" s="70"/>
      <c r="P437" s="70"/>
      <c r="Q437" s="70"/>
      <c r="R437" s="70"/>
      <c r="S437" s="70"/>
      <c r="T437" s="70"/>
      <c r="U437" s="70"/>
      <c r="V437" s="350">
        <f t="shared" si="58"/>
        <v>0</v>
      </c>
      <c r="W437" s="305">
        <f t="shared" si="56"/>
        <v>0</v>
      </c>
      <c r="X437" s="398">
        <f>E424</f>
        <v>569</v>
      </c>
      <c r="Y437" s="40" t="s">
        <v>206</v>
      </c>
      <c r="Z437" s="11">
        <f t="shared" si="57"/>
        <v>0</v>
      </c>
      <c r="AA437" s="401"/>
    </row>
    <row r="438" spans="1:27" x14ac:dyDescent="0.25">
      <c r="A438" s="420"/>
      <c r="B438" s="422"/>
      <c r="C438" s="501"/>
      <c r="D438" s="501"/>
      <c r="E438" s="501"/>
      <c r="F438" s="501"/>
      <c r="G438" s="421"/>
      <c r="H438" s="394"/>
      <c r="I438" s="65">
        <v>4</v>
      </c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350">
        <f t="shared" si="58"/>
        <v>0</v>
      </c>
      <c r="W438" s="305">
        <f t="shared" si="56"/>
        <v>0</v>
      </c>
      <c r="X438" s="398">
        <f>E424</f>
        <v>569</v>
      </c>
      <c r="Y438" s="254" t="s">
        <v>10</v>
      </c>
      <c r="Z438" s="11">
        <f t="shared" si="57"/>
        <v>0</v>
      </c>
      <c r="AA438" s="401"/>
    </row>
    <row r="439" spans="1:27" x14ac:dyDescent="0.25">
      <c r="A439" s="56"/>
      <c r="B439" s="347"/>
      <c r="C439" s="57"/>
      <c r="D439" s="57"/>
      <c r="E439" s="57"/>
      <c r="F439" s="57"/>
      <c r="G439" s="60"/>
      <c r="H439" s="358"/>
      <c r="I439" s="358">
        <v>4</v>
      </c>
      <c r="J439" s="65"/>
      <c r="K439" s="65"/>
      <c r="L439" s="65"/>
      <c r="M439" s="358"/>
      <c r="N439" s="65"/>
      <c r="O439" s="65"/>
      <c r="P439" s="65"/>
      <c r="Q439" s="65"/>
      <c r="R439" s="65"/>
      <c r="S439" s="65"/>
      <c r="T439" s="65"/>
      <c r="U439" s="65"/>
      <c r="V439" s="350">
        <f t="shared" si="58"/>
        <v>0</v>
      </c>
      <c r="W439" s="305">
        <f t="shared" si="56"/>
        <v>0</v>
      </c>
      <c r="X439" s="398">
        <f>E424</f>
        <v>569</v>
      </c>
      <c r="Y439" s="254" t="s">
        <v>13</v>
      </c>
      <c r="Z439" s="11">
        <f t="shared" si="57"/>
        <v>0</v>
      </c>
      <c r="AA439" s="403"/>
    </row>
    <row r="440" spans="1:27" x14ac:dyDescent="0.25">
      <c r="A440" s="56"/>
      <c r="B440" s="347"/>
      <c r="C440" s="347"/>
      <c r="D440" s="347"/>
      <c r="E440" s="347"/>
      <c r="F440" s="347"/>
      <c r="G440" s="60"/>
      <c r="H440" s="358"/>
      <c r="I440" s="65">
        <v>6</v>
      </c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350">
        <f t="shared" si="58"/>
        <v>0</v>
      </c>
      <c r="W440" s="305">
        <f t="shared" si="56"/>
        <v>0</v>
      </c>
      <c r="X440" s="398">
        <f>E424</f>
        <v>569</v>
      </c>
      <c r="Y440" s="40" t="s">
        <v>99</v>
      </c>
      <c r="Z440" s="11">
        <f t="shared" si="57"/>
        <v>0</v>
      </c>
      <c r="AA440" s="173" t="s">
        <v>491</v>
      </c>
    </row>
    <row r="441" spans="1:27" x14ac:dyDescent="0.25">
      <c r="A441" s="56"/>
      <c r="B441" s="347"/>
      <c r="C441" s="347"/>
      <c r="D441" s="347"/>
      <c r="E441" s="347"/>
      <c r="F441" s="347"/>
      <c r="G441" s="348"/>
      <c r="H441" s="349"/>
      <c r="I441" s="65"/>
      <c r="J441" s="65"/>
      <c r="K441" s="65"/>
      <c r="L441" s="65">
        <v>1</v>
      </c>
      <c r="M441" s="65"/>
      <c r="N441" s="65"/>
      <c r="O441" s="65"/>
      <c r="P441" s="65"/>
      <c r="Q441" s="65"/>
      <c r="R441" s="65"/>
      <c r="S441" s="65"/>
      <c r="T441" s="65"/>
      <c r="U441" s="65"/>
      <c r="V441" s="350">
        <f t="shared" si="58"/>
        <v>1</v>
      </c>
      <c r="W441" s="305">
        <f t="shared" si="56"/>
        <v>1.5723270440251573E-3</v>
      </c>
      <c r="X441" s="398">
        <f>E424</f>
        <v>569</v>
      </c>
      <c r="Y441" s="255" t="s">
        <v>28</v>
      </c>
      <c r="Z441" s="11">
        <f t="shared" si="57"/>
        <v>1</v>
      </c>
      <c r="AA441" s="401"/>
    </row>
    <row r="442" spans="1:27" x14ac:dyDescent="0.25">
      <c r="A442" s="56"/>
      <c r="B442" s="347"/>
      <c r="C442" s="347"/>
      <c r="D442" s="347"/>
      <c r="E442" s="347"/>
      <c r="F442" s="347"/>
      <c r="G442" s="348"/>
      <c r="H442" s="349"/>
      <c r="I442" s="65"/>
      <c r="J442" s="65"/>
      <c r="K442" s="65"/>
      <c r="L442" s="65">
        <v>1</v>
      </c>
      <c r="M442" s="65"/>
      <c r="N442" s="65"/>
      <c r="O442" s="65"/>
      <c r="P442" s="65"/>
      <c r="Q442" s="65"/>
      <c r="R442" s="65"/>
      <c r="S442" s="65"/>
      <c r="T442" s="65"/>
      <c r="U442" s="65"/>
      <c r="V442" s="350">
        <f t="shared" si="58"/>
        <v>1</v>
      </c>
      <c r="W442" s="305">
        <f t="shared" si="56"/>
        <v>1.5723270440251573E-3</v>
      </c>
      <c r="X442" s="398">
        <f>E424</f>
        <v>569</v>
      </c>
      <c r="Y442" s="40" t="s">
        <v>179</v>
      </c>
      <c r="Z442" s="11">
        <f t="shared" si="57"/>
        <v>1</v>
      </c>
      <c r="AA442" s="403"/>
    </row>
    <row r="443" spans="1:27" x14ac:dyDescent="0.25">
      <c r="A443" s="56"/>
      <c r="B443" s="347"/>
      <c r="C443" s="347"/>
      <c r="D443" s="347"/>
      <c r="E443" s="347"/>
      <c r="F443" s="347" t="s">
        <v>108</v>
      </c>
      <c r="G443" s="348"/>
      <c r="H443" s="355">
        <v>1</v>
      </c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350">
        <f t="shared" si="58"/>
        <v>1</v>
      </c>
      <c r="W443" s="305">
        <f t="shared" si="56"/>
        <v>1.5723270440251573E-3</v>
      </c>
      <c r="X443" s="398">
        <f>E424</f>
        <v>569</v>
      </c>
      <c r="Y443" s="255" t="s">
        <v>490</v>
      </c>
      <c r="Z443" s="11">
        <f t="shared" si="57"/>
        <v>1</v>
      </c>
      <c r="AA443" s="403"/>
    </row>
    <row r="444" spans="1:27" ht="15.75" thickBot="1" x14ac:dyDescent="0.3">
      <c r="A444" s="56"/>
      <c r="B444" s="347"/>
      <c r="C444" s="347"/>
      <c r="D444" s="347"/>
      <c r="E444" s="347"/>
      <c r="F444" s="347"/>
      <c r="G444" s="348"/>
      <c r="H444" s="355"/>
      <c r="I444" s="70">
        <v>1</v>
      </c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>
        <v>1</v>
      </c>
      <c r="V444" s="350">
        <f>SUM(H444,J444,L444,N444,P444,R444,U444,T444)</f>
        <v>1</v>
      </c>
      <c r="W444" s="330">
        <f t="shared" si="56"/>
        <v>1.5723270440251573E-3</v>
      </c>
      <c r="X444" s="398">
        <f>E424</f>
        <v>569</v>
      </c>
      <c r="Y444" s="255" t="s">
        <v>83</v>
      </c>
      <c r="Z444" s="11">
        <f t="shared" si="57"/>
        <v>1</v>
      </c>
      <c r="AA444" s="401"/>
    </row>
    <row r="445" spans="1:27" ht="15.75" thickBot="1" x14ac:dyDescent="0.3">
      <c r="A445" s="56"/>
      <c r="B445" s="347"/>
      <c r="C445" s="347"/>
      <c r="D445" s="347"/>
      <c r="E445" s="347"/>
      <c r="F445" s="347"/>
      <c r="G445" s="348"/>
      <c r="H445" s="404"/>
      <c r="I445" s="197"/>
      <c r="J445" s="197"/>
      <c r="K445" s="197"/>
      <c r="L445" s="197"/>
      <c r="M445" s="197"/>
      <c r="N445" s="197"/>
      <c r="O445" s="197"/>
      <c r="P445" s="197"/>
      <c r="Q445" s="197"/>
      <c r="R445" s="197"/>
      <c r="S445" s="197"/>
      <c r="T445" s="197"/>
      <c r="U445" s="197"/>
      <c r="V445" s="405"/>
      <c r="W445" s="197"/>
      <c r="X445" s="405"/>
      <c r="Y445" s="79" t="s">
        <v>22</v>
      </c>
      <c r="Z445" s="11">
        <f t="shared" si="57"/>
        <v>0</v>
      </c>
      <c r="AA445" s="401"/>
    </row>
    <row r="446" spans="1:27" x14ac:dyDescent="0.25">
      <c r="A446" s="56"/>
      <c r="B446" s="347"/>
      <c r="C446" s="347"/>
      <c r="D446" s="347"/>
      <c r="E446" s="347"/>
      <c r="F446" s="347"/>
      <c r="G446" s="348"/>
      <c r="H446" s="406"/>
      <c r="I446" s="66"/>
      <c r="J446" s="66"/>
      <c r="K446" s="66"/>
      <c r="L446" s="66"/>
      <c r="M446" s="66"/>
      <c r="N446" s="66"/>
      <c r="O446" s="66"/>
      <c r="P446" s="66"/>
      <c r="Q446" s="65"/>
      <c r="R446" s="66"/>
      <c r="S446" s="66"/>
      <c r="T446" s="66"/>
      <c r="U446" s="66"/>
      <c r="V446" s="350">
        <f t="shared" ref="V446:V459" si="59">SUM(H446,J446,L446,N446,P446,R446,U446)</f>
        <v>0</v>
      </c>
      <c r="W446" s="303">
        <f t="shared" si="56"/>
        <v>0</v>
      </c>
      <c r="X446" s="398">
        <f>E424</f>
        <v>569</v>
      </c>
      <c r="Y446" s="476" t="s">
        <v>74</v>
      </c>
      <c r="Z446" s="11">
        <f t="shared" si="57"/>
        <v>0</v>
      </c>
      <c r="AA446" s="401"/>
    </row>
    <row r="447" spans="1:27" x14ac:dyDescent="0.25">
      <c r="A447" s="56"/>
      <c r="B447" s="347"/>
      <c r="C447" s="347"/>
      <c r="D447" s="347"/>
      <c r="E447" s="347"/>
      <c r="F447" s="347"/>
      <c r="G447" s="348"/>
      <c r="H447" s="349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350">
        <f t="shared" si="59"/>
        <v>0</v>
      </c>
      <c r="W447" s="305">
        <f t="shared" si="56"/>
        <v>0</v>
      </c>
      <c r="X447" s="398">
        <f>E424</f>
        <v>569</v>
      </c>
      <c r="Y447" s="107" t="s">
        <v>27</v>
      </c>
      <c r="Z447" s="11">
        <f t="shared" si="57"/>
        <v>0</v>
      </c>
      <c r="AA447" s="172"/>
    </row>
    <row r="448" spans="1:27" x14ac:dyDescent="0.25">
      <c r="A448" s="56"/>
      <c r="B448" s="347"/>
      <c r="C448" s="347"/>
      <c r="D448" s="347"/>
      <c r="E448" s="347"/>
      <c r="F448" s="347"/>
      <c r="G448" s="348"/>
      <c r="H448" s="349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350">
        <f t="shared" si="59"/>
        <v>0</v>
      </c>
      <c r="W448" s="305">
        <f t="shared" si="56"/>
        <v>0</v>
      </c>
      <c r="X448" s="398">
        <f>E424</f>
        <v>569</v>
      </c>
      <c r="Y448" s="469" t="s">
        <v>209</v>
      </c>
      <c r="Z448" s="11">
        <f t="shared" si="57"/>
        <v>0</v>
      </c>
      <c r="AA448" s="401"/>
    </row>
    <row r="449" spans="1:27" x14ac:dyDescent="0.25">
      <c r="A449" s="56"/>
      <c r="B449" s="347"/>
      <c r="C449" s="347"/>
      <c r="D449" s="347"/>
      <c r="E449" s="347"/>
      <c r="F449" s="347"/>
      <c r="G449" s="348"/>
      <c r="H449" s="349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350">
        <f t="shared" si="59"/>
        <v>0</v>
      </c>
      <c r="W449" s="305">
        <f t="shared" si="56"/>
        <v>0</v>
      </c>
      <c r="X449" s="398">
        <f>E424</f>
        <v>569</v>
      </c>
      <c r="Y449" s="470" t="s">
        <v>26</v>
      </c>
      <c r="Z449" s="11">
        <f t="shared" si="57"/>
        <v>0</v>
      </c>
      <c r="AA449" s="172"/>
    </row>
    <row r="450" spans="1:27" x14ac:dyDescent="0.25">
      <c r="A450" s="56"/>
      <c r="B450" s="347"/>
      <c r="C450" s="347"/>
      <c r="D450" s="347"/>
      <c r="E450" s="347"/>
      <c r="F450" s="347" t="s">
        <v>108</v>
      </c>
      <c r="G450" s="348"/>
      <c r="H450" s="349">
        <v>7</v>
      </c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350">
        <f t="shared" si="59"/>
        <v>7</v>
      </c>
      <c r="W450" s="305">
        <f t="shared" si="56"/>
        <v>1.10062893081761E-2</v>
      </c>
      <c r="X450" s="398">
        <f>E424</f>
        <v>569</v>
      </c>
      <c r="Y450" s="469" t="s">
        <v>203</v>
      </c>
      <c r="Z450" s="11">
        <f t="shared" si="57"/>
        <v>7</v>
      </c>
      <c r="AA450" s="400" t="s">
        <v>493</v>
      </c>
    </row>
    <row r="451" spans="1:27" x14ac:dyDescent="0.25">
      <c r="A451" s="56"/>
      <c r="B451" s="347"/>
      <c r="C451" s="347"/>
      <c r="D451" s="347"/>
      <c r="E451" s="347"/>
      <c r="F451" s="347"/>
      <c r="G451" s="348"/>
      <c r="H451" s="349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350">
        <f t="shared" si="59"/>
        <v>0</v>
      </c>
      <c r="W451" s="305">
        <f t="shared" si="56"/>
        <v>0</v>
      </c>
      <c r="X451" s="398">
        <f>E424</f>
        <v>569</v>
      </c>
      <c r="Y451" s="490" t="s">
        <v>184</v>
      </c>
      <c r="Z451" s="11">
        <f t="shared" si="57"/>
        <v>0</v>
      </c>
      <c r="AA451" s="400" t="s">
        <v>494</v>
      </c>
    </row>
    <row r="452" spans="1:27" x14ac:dyDescent="0.25">
      <c r="A452" s="56"/>
      <c r="B452" s="347"/>
      <c r="C452" s="347"/>
      <c r="D452" s="347"/>
      <c r="E452" s="347"/>
      <c r="F452" s="347"/>
      <c r="G452" s="348"/>
      <c r="H452" s="349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350">
        <f t="shared" si="59"/>
        <v>0</v>
      </c>
      <c r="W452" s="305">
        <f t="shared" si="56"/>
        <v>0</v>
      </c>
      <c r="X452" s="398">
        <f>E424</f>
        <v>569</v>
      </c>
      <c r="Y452" s="468" t="s">
        <v>180</v>
      </c>
      <c r="Z452" s="11">
        <f t="shared" si="57"/>
        <v>0</v>
      </c>
      <c r="AA452" s="400" t="s">
        <v>492</v>
      </c>
    </row>
    <row r="453" spans="1:27" x14ac:dyDescent="0.25">
      <c r="A453" s="56"/>
      <c r="B453" s="347"/>
      <c r="C453" s="347"/>
      <c r="D453" s="347"/>
      <c r="E453" s="347"/>
      <c r="F453" s="347"/>
      <c r="G453" s="348"/>
      <c r="H453" s="349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350">
        <f t="shared" si="59"/>
        <v>0</v>
      </c>
      <c r="W453" s="305">
        <f t="shared" si="56"/>
        <v>0</v>
      </c>
      <c r="X453" s="398">
        <f>E424</f>
        <v>569</v>
      </c>
      <c r="Y453" s="470" t="s">
        <v>191</v>
      </c>
      <c r="Z453" s="11">
        <f t="shared" si="57"/>
        <v>0</v>
      </c>
      <c r="AA453" s="400"/>
    </row>
    <row r="454" spans="1:27" x14ac:dyDescent="0.25">
      <c r="A454" s="56"/>
      <c r="B454" s="347"/>
      <c r="C454" s="347"/>
      <c r="D454" s="347"/>
      <c r="E454" s="347"/>
      <c r="F454" s="347"/>
      <c r="G454" s="348"/>
      <c r="H454" s="349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350">
        <f t="shared" si="59"/>
        <v>0</v>
      </c>
      <c r="W454" s="305">
        <f t="shared" si="56"/>
        <v>0</v>
      </c>
      <c r="X454" s="398">
        <f>E424</f>
        <v>569</v>
      </c>
      <c r="Y454" s="470" t="s">
        <v>53</v>
      </c>
      <c r="Z454" s="11">
        <f t="shared" si="57"/>
        <v>0</v>
      </c>
      <c r="AA454" s="400"/>
    </row>
    <row r="455" spans="1:27" x14ac:dyDescent="0.25">
      <c r="A455" s="56"/>
      <c r="B455" s="347"/>
      <c r="C455" s="347"/>
      <c r="D455" s="347"/>
      <c r="E455" s="347"/>
      <c r="F455" s="347"/>
      <c r="G455" s="348"/>
      <c r="H455" s="349">
        <v>2</v>
      </c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350">
        <f t="shared" si="59"/>
        <v>2</v>
      </c>
      <c r="W455" s="305">
        <f t="shared" si="56"/>
        <v>3.1446540880503146E-3</v>
      </c>
      <c r="X455" s="398">
        <f>E424</f>
        <v>569</v>
      </c>
      <c r="Y455" s="470" t="s">
        <v>109</v>
      </c>
      <c r="Z455" s="11">
        <f t="shared" si="57"/>
        <v>2</v>
      </c>
      <c r="AA455" s="400"/>
    </row>
    <row r="456" spans="1:27" x14ac:dyDescent="0.25">
      <c r="A456" s="56"/>
      <c r="B456" s="347"/>
      <c r="C456" s="347"/>
      <c r="D456" s="347"/>
      <c r="E456" s="347"/>
      <c r="F456" s="347"/>
      <c r="G456" s="348"/>
      <c r="H456" s="349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350">
        <f t="shared" si="59"/>
        <v>0</v>
      </c>
      <c r="W456" s="305">
        <f t="shared" si="56"/>
        <v>0</v>
      </c>
      <c r="X456" s="398">
        <f>E424</f>
        <v>569</v>
      </c>
      <c r="Y456" s="41" t="s">
        <v>88</v>
      </c>
      <c r="Z456" s="11">
        <f t="shared" si="57"/>
        <v>0</v>
      </c>
      <c r="AA456" s="400"/>
    </row>
    <row r="457" spans="1:27" x14ac:dyDescent="0.25">
      <c r="A457" s="56"/>
      <c r="B457" s="347"/>
      <c r="C457" s="347"/>
      <c r="D457" s="347"/>
      <c r="E457" s="347"/>
      <c r="F457" s="347"/>
      <c r="G457" s="348"/>
      <c r="H457" s="349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350">
        <f t="shared" si="59"/>
        <v>0</v>
      </c>
      <c r="W457" s="305">
        <f t="shared" si="56"/>
        <v>0</v>
      </c>
      <c r="X457" s="398">
        <f>E424</f>
        <v>569</v>
      </c>
      <c r="Y457" s="41" t="s">
        <v>13</v>
      </c>
      <c r="Z457" s="11">
        <f t="shared" si="57"/>
        <v>0</v>
      </c>
      <c r="AA457" s="400"/>
    </row>
    <row r="458" spans="1:27" ht="15.75" thickBot="1" x14ac:dyDescent="0.3">
      <c r="A458" s="186"/>
      <c r="B458" s="187"/>
      <c r="C458" s="187"/>
      <c r="D458" s="187"/>
      <c r="E458" s="187"/>
      <c r="F458" s="187"/>
      <c r="G458" s="348"/>
      <c r="H458" s="349">
        <v>1</v>
      </c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350">
        <f t="shared" si="59"/>
        <v>1</v>
      </c>
      <c r="W458" s="302">
        <f t="shared" si="56"/>
        <v>1.5723270440251573E-3</v>
      </c>
      <c r="X458" s="398">
        <f>E424</f>
        <v>569</v>
      </c>
      <c r="Y458" s="42" t="s">
        <v>95</v>
      </c>
      <c r="Z458" s="11">
        <f t="shared" si="57"/>
        <v>1</v>
      </c>
      <c r="AA458" s="407"/>
    </row>
    <row r="459" spans="1:27" ht="15.75" thickBot="1" x14ac:dyDescent="0.3">
      <c r="A459" s="45"/>
      <c r="B459" s="45"/>
      <c r="C459" s="45"/>
      <c r="D459" s="45"/>
      <c r="E459" s="45"/>
      <c r="F459" s="45"/>
      <c r="G459" s="51" t="s">
        <v>5</v>
      </c>
      <c r="H459" s="61">
        <f t="shared" ref="H459" si="60">SUM(H425:H458)</f>
        <v>46</v>
      </c>
      <c r="I459" s="61">
        <f>SUM(I425:I458)</f>
        <v>35</v>
      </c>
      <c r="J459" s="61">
        <f t="shared" ref="J459:U459" si="61">SUM(J425:J458)</f>
        <v>14</v>
      </c>
      <c r="K459" s="61">
        <f t="shared" si="61"/>
        <v>0</v>
      </c>
      <c r="L459" s="61">
        <f t="shared" si="61"/>
        <v>2</v>
      </c>
      <c r="M459" s="61">
        <f t="shared" si="61"/>
        <v>0</v>
      </c>
      <c r="N459" s="61">
        <f t="shared" si="61"/>
        <v>0</v>
      </c>
      <c r="O459" s="61">
        <f t="shared" si="61"/>
        <v>0</v>
      </c>
      <c r="P459" s="61">
        <f t="shared" si="61"/>
        <v>0</v>
      </c>
      <c r="Q459" s="61">
        <f t="shared" si="61"/>
        <v>0</v>
      </c>
      <c r="R459" s="61">
        <f t="shared" si="61"/>
        <v>0</v>
      </c>
      <c r="S459" s="61">
        <f t="shared" si="61"/>
        <v>0</v>
      </c>
      <c r="T459" s="61">
        <f t="shared" si="61"/>
        <v>0</v>
      </c>
      <c r="U459" s="61">
        <f t="shared" si="61"/>
        <v>5</v>
      </c>
      <c r="V459" s="375">
        <f t="shared" si="59"/>
        <v>67</v>
      </c>
      <c r="W459" s="459">
        <f t="shared" si="56"/>
        <v>0.10534591194968554</v>
      </c>
      <c r="X459" s="458">
        <f>E424</f>
        <v>569</v>
      </c>
    </row>
    <row r="460" spans="1:27" ht="15.75" thickBot="1" x14ac:dyDescent="0.3"/>
    <row r="461" spans="1:27" ht="60.75" thickBot="1" x14ac:dyDescent="0.3">
      <c r="A461" s="47" t="s">
        <v>23</v>
      </c>
      <c r="B461" s="47" t="s">
        <v>49</v>
      </c>
      <c r="C461" s="47" t="s">
        <v>54</v>
      </c>
      <c r="D461" s="47" t="s">
        <v>18</v>
      </c>
      <c r="E461" s="46" t="s">
        <v>17</v>
      </c>
      <c r="F461" s="48" t="s">
        <v>1</v>
      </c>
      <c r="G461" s="49" t="s">
        <v>24</v>
      </c>
      <c r="H461" s="81" t="s">
        <v>69</v>
      </c>
      <c r="I461" s="50" t="s">
        <v>70</v>
      </c>
      <c r="J461" s="50" t="s">
        <v>55</v>
      </c>
      <c r="K461" s="50" t="s">
        <v>60</v>
      </c>
      <c r="L461" s="50" t="s">
        <v>56</v>
      </c>
      <c r="M461" s="50" t="s">
        <v>61</v>
      </c>
      <c r="N461" s="50" t="s">
        <v>57</v>
      </c>
      <c r="O461" s="50" t="s">
        <v>62</v>
      </c>
      <c r="P461" s="50" t="s">
        <v>58</v>
      </c>
      <c r="Q461" s="50" t="s">
        <v>66</v>
      </c>
      <c r="R461" s="50" t="s">
        <v>59</v>
      </c>
      <c r="S461" s="50" t="s">
        <v>67</v>
      </c>
      <c r="T461" s="50" t="s">
        <v>127</v>
      </c>
      <c r="U461" s="50" t="s">
        <v>42</v>
      </c>
      <c r="V461" s="50" t="s">
        <v>5</v>
      </c>
      <c r="W461" s="46" t="s">
        <v>2</v>
      </c>
      <c r="X461" s="47" t="s">
        <v>118</v>
      </c>
      <c r="Y461" s="37" t="s">
        <v>21</v>
      </c>
      <c r="Z461" s="11" t="s">
        <v>5</v>
      </c>
      <c r="AA461" s="36" t="s">
        <v>7</v>
      </c>
    </row>
    <row r="462" spans="1:27" ht="15.75" thickBot="1" x14ac:dyDescent="0.3">
      <c r="A462" s="78">
        <v>1501802</v>
      </c>
      <c r="B462" s="78" t="s">
        <v>190</v>
      </c>
      <c r="C462" s="439">
        <v>576</v>
      </c>
      <c r="D462" s="439">
        <v>641</v>
      </c>
      <c r="E462" s="439">
        <v>572</v>
      </c>
      <c r="F462" s="440">
        <f>E462/D462</f>
        <v>0.89235569422776906</v>
      </c>
      <c r="G462" s="52">
        <v>45190</v>
      </c>
      <c r="H462" s="87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9"/>
      <c r="T462" s="405"/>
      <c r="U462" s="121"/>
      <c r="V462" s="121"/>
      <c r="W462" s="89"/>
      <c r="Y462" s="91" t="s">
        <v>78</v>
      </c>
      <c r="AA462" s="43" t="s">
        <v>338</v>
      </c>
    </row>
    <row r="463" spans="1:27" x14ac:dyDescent="0.25">
      <c r="A463" s="56"/>
      <c r="B463" s="347"/>
      <c r="C463" s="347"/>
      <c r="D463" s="347"/>
      <c r="E463" s="347"/>
      <c r="F463" s="347"/>
      <c r="G463" s="348"/>
      <c r="H463" s="343"/>
      <c r="I463" s="63">
        <v>15</v>
      </c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371">
        <f>SUM(H463,J463,L463,N463,P463,R463,U463,T463)</f>
        <v>0</v>
      </c>
      <c r="W463" s="303">
        <f>$V463/$D$462</f>
        <v>0</v>
      </c>
      <c r="X463" s="398">
        <f>E462</f>
        <v>572</v>
      </c>
      <c r="Y463" s="39" t="s">
        <v>19</v>
      </c>
      <c r="Z463" s="11">
        <f>V463</f>
        <v>0</v>
      </c>
      <c r="AA463" s="340" t="s">
        <v>433</v>
      </c>
    </row>
    <row r="464" spans="1:27" x14ac:dyDescent="0.25">
      <c r="A464" s="56"/>
      <c r="B464" s="347"/>
      <c r="C464" s="347"/>
      <c r="D464" s="347"/>
      <c r="E464" s="347"/>
      <c r="F464" s="347"/>
      <c r="G464" s="348"/>
      <c r="H464" s="349">
        <v>4</v>
      </c>
      <c r="I464" s="65"/>
      <c r="J464" s="65"/>
      <c r="K464" s="65"/>
      <c r="L464" s="65"/>
      <c r="M464" s="65"/>
      <c r="N464" s="70"/>
      <c r="O464" s="65"/>
      <c r="P464" s="65"/>
      <c r="Q464" s="65"/>
      <c r="R464" s="65"/>
      <c r="S464" s="65"/>
      <c r="T464" s="65"/>
      <c r="U464" s="65"/>
      <c r="V464" s="350">
        <f>SUM(H464,J464,L464,N464,P464,R464,U464,T464)</f>
        <v>4</v>
      </c>
      <c r="W464" s="305">
        <f t="shared" ref="W464:W497" si="62">$V464/$D$462</f>
        <v>6.2402496099843996E-3</v>
      </c>
      <c r="X464" s="398">
        <f>E462</f>
        <v>572</v>
      </c>
      <c r="Y464" s="254" t="s">
        <v>50</v>
      </c>
      <c r="Z464" s="11">
        <f t="shared" ref="Z464:Z496" si="63">V464</f>
        <v>4</v>
      </c>
      <c r="AA464" s="340"/>
    </row>
    <row r="465" spans="1:27" x14ac:dyDescent="0.25">
      <c r="A465" s="56"/>
      <c r="B465" s="347"/>
      <c r="C465" s="347"/>
      <c r="D465" s="347"/>
      <c r="E465" s="347"/>
      <c r="F465" s="347"/>
      <c r="G465" s="348"/>
      <c r="H465" s="349">
        <v>23</v>
      </c>
      <c r="I465" s="65"/>
      <c r="J465" s="65">
        <v>5</v>
      </c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350">
        <f t="shared" ref="V465:V481" si="64">SUM(H465,J465,L465,N465,P465,R465,U465,T465)</f>
        <v>28</v>
      </c>
      <c r="W465" s="305">
        <f t="shared" si="62"/>
        <v>4.3681747269890797E-2</v>
      </c>
      <c r="X465" s="398">
        <f>E462</f>
        <v>572</v>
      </c>
      <c r="Y465" s="40" t="s">
        <v>16</v>
      </c>
      <c r="Z465" s="11">
        <f t="shared" si="63"/>
        <v>28</v>
      </c>
      <c r="AA465" s="366"/>
    </row>
    <row r="466" spans="1:27" x14ac:dyDescent="0.25">
      <c r="A466" s="56"/>
      <c r="B466" s="347"/>
      <c r="C466" s="347"/>
      <c r="D466" s="347"/>
      <c r="E466" s="347"/>
      <c r="F466" s="347"/>
      <c r="G466" s="348"/>
      <c r="H466" s="349"/>
      <c r="I466" s="65">
        <v>1</v>
      </c>
      <c r="J466" s="399"/>
      <c r="K466" s="399"/>
      <c r="L466" s="399"/>
      <c r="M466" s="65"/>
      <c r="N466" s="65"/>
      <c r="O466" s="65"/>
      <c r="P466" s="399"/>
      <c r="Q466" s="65"/>
      <c r="R466" s="65"/>
      <c r="S466" s="65"/>
      <c r="T466" s="65"/>
      <c r="U466" s="65"/>
      <c r="V466" s="350">
        <f t="shared" si="64"/>
        <v>0</v>
      </c>
      <c r="W466" s="305">
        <f t="shared" si="62"/>
        <v>0</v>
      </c>
      <c r="X466" s="398">
        <f>E462</f>
        <v>572</v>
      </c>
      <c r="Y466" s="40" t="s">
        <v>99</v>
      </c>
      <c r="Z466" s="11">
        <f t="shared" si="63"/>
        <v>0</v>
      </c>
      <c r="AA466" s="366"/>
    </row>
    <row r="467" spans="1:27" x14ac:dyDescent="0.25">
      <c r="A467" s="56"/>
      <c r="B467" s="347"/>
      <c r="C467" s="347"/>
      <c r="D467" s="347"/>
      <c r="E467" s="347"/>
      <c r="F467" s="347"/>
      <c r="G467" s="348"/>
      <c r="H467" s="349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350">
        <f t="shared" si="64"/>
        <v>0</v>
      </c>
      <c r="W467" s="305">
        <f t="shared" si="62"/>
        <v>0</v>
      </c>
      <c r="X467" s="398">
        <f>E462</f>
        <v>572</v>
      </c>
      <c r="Y467" s="40" t="s">
        <v>14</v>
      </c>
      <c r="Z467" s="11">
        <f t="shared" si="63"/>
        <v>0</v>
      </c>
      <c r="AA467" s="173"/>
    </row>
    <row r="468" spans="1:27" x14ac:dyDescent="0.25">
      <c r="A468" s="56"/>
      <c r="B468" s="347"/>
      <c r="C468" s="347"/>
      <c r="D468" s="347"/>
      <c r="E468" s="347"/>
      <c r="F468" s="347"/>
      <c r="G468" s="348"/>
      <c r="H468" s="349"/>
      <c r="I468" s="65">
        <v>9</v>
      </c>
      <c r="J468" s="65">
        <v>7</v>
      </c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350">
        <f t="shared" si="64"/>
        <v>7</v>
      </c>
      <c r="W468" s="305">
        <f t="shared" si="62"/>
        <v>1.0920436817472699E-2</v>
      </c>
      <c r="X468" s="398">
        <f>E462</f>
        <v>572</v>
      </c>
      <c r="Y468" s="40" t="s">
        <v>15</v>
      </c>
      <c r="Z468" s="11">
        <f t="shared" si="63"/>
        <v>7</v>
      </c>
      <c r="AA468" s="360"/>
    </row>
    <row r="469" spans="1:27" x14ac:dyDescent="0.25">
      <c r="A469" s="56" t="s">
        <v>174</v>
      </c>
      <c r="B469" s="347"/>
      <c r="C469" s="347"/>
      <c r="D469" s="347"/>
      <c r="E469" s="347"/>
      <c r="F469" s="347"/>
      <c r="G469" s="348"/>
      <c r="H469" s="349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350">
        <f t="shared" si="64"/>
        <v>0</v>
      </c>
      <c r="W469" s="305">
        <f t="shared" si="62"/>
        <v>0</v>
      </c>
      <c r="X469" s="398">
        <f>E462</f>
        <v>572</v>
      </c>
      <c r="Y469" s="40" t="s">
        <v>8</v>
      </c>
      <c r="Z469" s="11">
        <f t="shared" si="63"/>
        <v>0</v>
      </c>
      <c r="AA469" s="346"/>
    </row>
    <row r="470" spans="1:27" x14ac:dyDescent="0.25">
      <c r="A470" s="56"/>
      <c r="B470" s="347"/>
      <c r="C470" s="347"/>
      <c r="D470" s="347"/>
      <c r="E470" s="347"/>
      <c r="F470" s="347"/>
      <c r="G470" s="348"/>
      <c r="H470" s="349"/>
      <c r="I470" s="65">
        <v>1</v>
      </c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350">
        <f t="shared" si="64"/>
        <v>0</v>
      </c>
      <c r="W470" s="305">
        <f t="shared" si="62"/>
        <v>0</v>
      </c>
      <c r="X470" s="398">
        <f>E462</f>
        <v>572</v>
      </c>
      <c r="Y470" s="40" t="s">
        <v>9</v>
      </c>
      <c r="Z470" s="11">
        <f t="shared" si="63"/>
        <v>0</v>
      </c>
      <c r="AA470" s="400"/>
    </row>
    <row r="471" spans="1:27" x14ac:dyDescent="0.25">
      <c r="A471" s="56"/>
      <c r="B471" s="347"/>
      <c r="C471" s="347"/>
      <c r="D471" s="347"/>
      <c r="E471" s="347"/>
      <c r="F471" s="347"/>
      <c r="G471" s="348"/>
      <c r="H471" s="369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350">
        <f t="shared" si="64"/>
        <v>0</v>
      </c>
      <c r="W471" s="305">
        <f t="shared" si="62"/>
        <v>0</v>
      </c>
      <c r="X471" s="398">
        <f>E462</f>
        <v>572</v>
      </c>
      <c r="Y471" s="40" t="s">
        <v>71</v>
      </c>
      <c r="Z471" s="11">
        <f t="shared" si="63"/>
        <v>0</v>
      </c>
      <c r="AA471" s="400"/>
    </row>
    <row r="472" spans="1:27" x14ac:dyDescent="0.25">
      <c r="A472" s="56"/>
      <c r="B472" s="347"/>
      <c r="C472" s="347"/>
      <c r="D472" s="347"/>
      <c r="E472" s="347"/>
      <c r="F472" s="347"/>
      <c r="G472" s="348"/>
      <c r="H472" s="369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>
        <v>1</v>
      </c>
      <c r="V472" s="350">
        <f t="shared" si="64"/>
        <v>1</v>
      </c>
      <c r="W472" s="305">
        <f t="shared" si="62"/>
        <v>1.5600624024960999E-3</v>
      </c>
      <c r="X472" s="398">
        <f>E462</f>
        <v>572</v>
      </c>
      <c r="Y472" s="40" t="s">
        <v>0</v>
      </c>
      <c r="Z472" s="11">
        <f t="shared" si="63"/>
        <v>1</v>
      </c>
      <c r="AA472" s="401"/>
    </row>
    <row r="473" spans="1:27" x14ac:dyDescent="0.25">
      <c r="A473" s="56"/>
      <c r="B473" s="347"/>
      <c r="C473" s="57"/>
      <c r="D473" s="57"/>
      <c r="E473" s="57"/>
      <c r="F473" s="57"/>
      <c r="G473" s="348"/>
      <c r="H473" s="369"/>
      <c r="I473" s="65"/>
      <c r="J473" s="65"/>
      <c r="K473" s="65"/>
      <c r="L473" s="65">
        <v>1</v>
      </c>
      <c r="M473" s="65"/>
      <c r="N473" s="65"/>
      <c r="O473" s="65"/>
      <c r="P473" s="65"/>
      <c r="Q473" s="65"/>
      <c r="R473" s="65"/>
      <c r="S473" s="65"/>
      <c r="T473" s="65"/>
      <c r="U473" s="65"/>
      <c r="V473" s="350">
        <f t="shared" si="64"/>
        <v>1</v>
      </c>
      <c r="W473" s="305">
        <f t="shared" si="62"/>
        <v>1.5600624024960999E-3</v>
      </c>
      <c r="X473" s="398">
        <f>E462</f>
        <v>572</v>
      </c>
      <c r="Y473" s="40" t="s">
        <v>505</v>
      </c>
      <c r="Z473" s="11">
        <f t="shared" si="63"/>
        <v>1</v>
      </c>
      <c r="AA473" s="401"/>
    </row>
    <row r="474" spans="1:27" x14ac:dyDescent="0.25">
      <c r="A474" s="56"/>
      <c r="B474" s="347"/>
      <c r="C474" s="57"/>
      <c r="D474" s="57"/>
      <c r="E474" s="57"/>
      <c r="F474" s="57" t="s">
        <v>108</v>
      </c>
      <c r="G474" s="348"/>
      <c r="H474" s="369"/>
      <c r="I474" s="65">
        <v>1</v>
      </c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350">
        <f t="shared" si="64"/>
        <v>0</v>
      </c>
      <c r="W474" s="305">
        <f t="shared" si="62"/>
        <v>0</v>
      </c>
      <c r="X474" s="398">
        <f>E462</f>
        <v>572</v>
      </c>
      <c r="Y474" s="40" t="s">
        <v>3</v>
      </c>
      <c r="Z474" s="11">
        <f t="shared" si="63"/>
        <v>0</v>
      </c>
      <c r="AA474" s="401"/>
    </row>
    <row r="475" spans="1:27" x14ac:dyDescent="0.25">
      <c r="A475" s="420"/>
      <c r="B475" s="422"/>
      <c r="C475" s="503"/>
      <c r="D475" s="503"/>
      <c r="E475" s="503"/>
      <c r="F475" s="503"/>
      <c r="G475" s="421"/>
      <c r="H475" s="402"/>
      <c r="I475" s="65">
        <v>1</v>
      </c>
      <c r="J475" s="70"/>
      <c r="K475" s="70"/>
      <c r="L475" s="70"/>
      <c r="M475" s="65"/>
      <c r="N475" s="70"/>
      <c r="O475" s="70"/>
      <c r="P475" s="70"/>
      <c r="Q475" s="70"/>
      <c r="R475" s="70"/>
      <c r="S475" s="70"/>
      <c r="T475" s="70"/>
      <c r="U475" s="70"/>
      <c r="V475" s="350">
        <f t="shared" si="64"/>
        <v>0</v>
      </c>
      <c r="W475" s="305">
        <f t="shared" si="62"/>
        <v>0</v>
      </c>
      <c r="X475" s="398">
        <f>E462</f>
        <v>572</v>
      </c>
      <c r="Y475" s="40" t="s">
        <v>206</v>
      </c>
      <c r="Z475" s="11">
        <f t="shared" si="63"/>
        <v>0</v>
      </c>
      <c r="AA475" s="401"/>
    </row>
    <row r="476" spans="1:27" x14ac:dyDescent="0.25">
      <c r="A476" s="420"/>
      <c r="B476" s="422"/>
      <c r="C476" s="503"/>
      <c r="D476" s="503"/>
      <c r="E476" s="503"/>
      <c r="F476" s="503"/>
      <c r="G476" s="421"/>
      <c r="H476" s="394"/>
      <c r="I476" s="65">
        <v>1</v>
      </c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350">
        <f t="shared" si="64"/>
        <v>0</v>
      </c>
      <c r="W476" s="305">
        <f t="shared" si="62"/>
        <v>0</v>
      </c>
      <c r="X476" s="398">
        <f>E462</f>
        <v>572</v>
      </c>
      <c r="Y476" s="254" t="s">
        <v>10</v>
      </c>
      <c r="Z476" s="11">
        <f t="shared" si="63"/>
        <v>0</v>
      </c>
      <c r="AA476" s="401"/>
    </row>
    <row r="477" spans="1:27" x14ac:dyDescent="0.25">
      <c r="A477" s="56"/>
      <c r="B477" s="347"/>
      <c r="C477" s="57"/>
      <c r="D477" s="57"/>
      <c r="E477" s="57"/>
      <c r="F477" s="57"/>
      <c r="G477" s="60"/>
      <c r="H477" s="358"/>
      <c r="I477" s="358">
        <v>9</v>
      </c>
      <c r="J477" s="65"/>
      <c r="K477" s="65"/>
      <c r="L477" s="65"/>
      <c r="M477" s="358"/>
      <c r="N477" s="65"/>
      <c r="O477" s="65"/>
      <c r="P477" s="65"/>
      <c r="Q477" s="65"/>
      <c r="R477" s="65"/>
      <c r="S477" s="65"/>
      <c r="T477" s="65"/>
      <c r="U477" s="65"/>
      <c r="V477" s="350">
        <f t="shared" si="64"/>
        <v>0</v>
      </c>
      <c r="W477" s="305">
        <f t="shared" si="62"/>
        <v>0</v>
      </c>
      <c r="X477" s="398">
        <f>E462</f>
        <v>572</v>
      </c>
      <c r="Y477" s="254" t="s">
        <v>13</v>
      </c>
      <c r="Z477" s="11">
        <f t="shared" si="63"/>
        <v>0</v>
      </c>
      <c r="AA477" s="403"/>
    </row>
    <row r="478" spans="1:27" x14ac:dyDescent="0.25">
      <c r="A478" s="56"/>
      <c r="B478" s="347"/>
      <c r="C478" s="347"/>
      <c r="D478" s="347"/>
      <c r="E478" s="347"/>
      <c r="F478" s="347"/>
      <c r="G478" s="60"/>
      <c r="H478" s="358">
        <v>1</v>
      </c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350">
        <f t="shared" si="64"/>
        <v>1</v>
      </c>
      <c r="W478" s="305">
        <f t="shared" si="62"/>
        <v>1.5600624024960999E-3</v>
      </c>
      <c r="X478" s="398">
        <f>E462</f>
        <v>572</v>
      </c>
      <c r="Y478" s="40" t="s">
        <v>295</v>
      </c>
      <c r="Z478" s="11">
        <f t="shared" si="63"/>
        <v>1</v>
      </c>
      <c r="AA478" s="173"/>
    </row>
    <row r="479" spans="1:27" x14ac:dyDescent="0.25">
      <c r="A479" s="56"/>
      <c r="B479" s="347"/>
      <c r="C479" s="347"/>
      <c r="D479" s="347"/>
      <c r="E479" s="347"/>
      <c r="F479" s="347"/>
      <c r="G479" s="348"/>
      <c r="H479" s="349"/>
      <c r="I479" s="65"/>
      <c r="J479" s="65"/>
      <c r="K479" s="65"/>
      <c r="L479" s="65">
        <v>1</v>
      </c>
      <c r="M479" s="65"/>
      <c r="N479" s="65"/>
      <c r="O479" s="65"/>
      <c r="P479" s="65"/>
      <c r="Q479" s="65"/>
      <c r="R479" s="65"/>
      <c r="S479" s="65"/>
      <c r="T479" s="65"/>
      <c r="U479" s="65"/>
      <c r="V479" s="350">
        <f t="shared" si="64"/>
        <v>1</v>
      </c>
      <c r="W479" s="305">
        <f t="shared" si="62"/>
        <v>1.5600624024960999E-3</v>
      </c>
      <c r="X479" s="398">
        <f>E462</f>
        <v>572</v>
      </c>
      <c r="Y479" s="255" t="s">
        <v>28</v>
      </c>
      <c r="Z479" s="11">
        <f t="shared" si="63"/>
        <v>1</v>
      </c>
      <c r="AA479" s="401"/>
    </row>
    <row r="480" spans="1:27" x14ac:dyDescent="0.25">
      <c r="A480" s="56"/>
      <c r="B480" s="347"/>
      <c r="C480" s="347"/>
      <c r="D480" s="347"/>
      <c r="E480" s="347"/>
      <c r="F480" s="347"/>
      <c r="G480" s="348"/>
      <c r="H480" s="349">
        <v>7</v>
      </c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350">
        <f t="shared" si="64"/>
        <v>7</v>
      </c>
      <c r="W480" s="305">
        <f t="shared" si="62"/>
        <v>1.0920436817472699E-2</v>
      </c>
      <c r="X480" s="398">
        <f>E462</f>
        <v>572</v>
      </c>
      <c r="Y480" s="40" t="s">
        <v>504</v>
      </c>
      <c r="Z480" s="11">
        <f t="shared" si="63"/>
        <v>7</v>
      </c>
      <c r="AA480" s="403"/>
    </row>
    <row r="481" spans="1:27" x14ac:dyDescent="0.25">
      <c r="A481" s="56"/>
      <c r="B481" s="347"/>
      <c r="C481" s="347"/>
      <c r="D481" s="347"/>
      <c r="E481" s="347"/>
      <c r="F481" s="347" t="s">
        <v>108</v>
      </c>
      <c r="G481" s="348"/>
      <c r="H481" s="355">
        <v>1</v>
      </c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350">
        <f t="shared" si="64"/>
        <v>1</v>
      </c>
      <c r="W481" s="305">
        <f t="shared" si="62"/>
        <v>1.5600624024960999E-3</v>
      </c>
      <c r="X481" s="398">
        <f>E462</f>
        <v>572</v>
      </c>
      <c r="Y481" s="255" t="s">
        <v>490</v>
      </c>
      <c r="Z481" s="11">
        <f t="shared" si="63"/>
        <v>1</v>
      </c>
      <c r="AA481" s="403"/>
    </row>
    <row r="482" spans="1:27" ht="15.75" thickBot="1" x14ac:dyDescent="0.3">
      <c r="A482" s="56"/>
      <c r="B482" s="347"/>
      <c r="C482" s="347"/>
      <c r="D482" s="347"/>
      <c r="E482" s="347"/>
      <c r="F482" s="347"/>
      <c r="G482" s="348"/>
      <c r="H482" s="355"/>
      <c r="I482" s="70"/>
      <c r="J482" s="70"/>
      <c r="K482" s="70"/>
      <c r="L482" s="70">
        <v>1</v>
      </c>
      <c r="M482" s="70"/>
      <c r="N482" s="70"/>
      <c r="O482" s="70"/>
      <c r="P482" s="70"/>
      <c r="Q482" s="70"/>
      <c r="R482" s="70"/>
      <c r="S482" s="70"/>
      <c r="T482" s="70"/>
      <c r="U482" s="70"/>
      <c r="V482" s="350">
        <f>SUM(H482,J482,L482,N482,P482,R482,U482,T482)</f>
        <v>1</v>
      </c>
      <c r="W482" s="330">
        <f t="shared" si="62"/>
        <v>1.5600624024960999E-3</v>
      </c>
      <c r="X482" s="398">
        <f>E462</f>
        <v>572</v>
      </c>
      <c r="Y482" s="255" t="s">
        <v>83</v>
      </c>
      <c r="Z482" s="11">
        <f t="shared" si="63"/>
        <v>1</v>
      </c>
      <c r="AA482" s="401"/>
    </row>
    <row r="483" spans="1:27" ht="15.75" thickBot="1" x14ac:dyDescent="0.3">
      <c r="A483" s="56"/>
      <c r="B483" s="347"/>
      <c r="C483" s="347"/>
      <c r="D483" s="347"/>
      <c r="E483" s="347"/>
      <c r="F483" s="347"/>
      <c r="G483" s="348"/>
      <c r="H483" s="404"/>
      <c r="I483" s="197"/>
      <c r="J483" s="197"/>
      <c r="K483" s="197"/>
      <c r="L483" s="197"/>
      <c r="M483" s="197"/>
      <c r="N483" s="197"/>
      <c r="O483" s="197"/>
      <c r="P483" s="197"/>
      <c r="Q483" s="197"/>
      <c r="R483" s="197"/>
      <c r="S483" s="197"/>
      <c r="T483" s="197"/>
      <c r="U483" s="197"/>
      <c r="V483" s="405"/>
      <c r="W483" s="197"/>
      <c r="X483" s="405"/>
      <c r="Y483" s="79" t="s">
        <v>22</v>
      </c>
      <c r="Z483" s="11">
        <f t="shared" si="63"/>
        <v>0</v>
      </c>
      <c r="AA483" s="401"/>
    </row>
    <row r="484" spans="1:27" x14ac:dyDescent="0.25">
      <c r="A484" s="56"/>
      <c r="B484" s="347"/>
      <c r="C484" s="347"/>
      <c r="D484" s="347"/>
      <c r="E484" s="347"/>
      <c r="F484" s="347"/>
      <c r="G484" s="348"/>
      <c r="H484" s="406">
        <v>2</v>
      </c>
      <c r="I484" s="66"/>
      <c r="J484" s="66"/>
      <c r="K484" s="66"/>
      <c r="L484" s="66"/>
      <c r="M484" s="66"/>
      <c r="N484" s="66"/>
      <c r="O484" s="66"/>
      <c r="P484" s="66"/>
      <c r="Q484" s="65"/>
      <c r="R484" s="66"/>
      <c r="S484" s="66"/>
      <c r="T484" s="66"/>
      <c r="U484" s="66"/>
      <c r="V484" s="350">
        <f t="shared" ref="V484:V497" si="65">SUM(H484,J484,L484,N484,P484,R484,U484)</f>
        <v>2</v>
      </c>
      <c r="W484" s="303">
        <f t="shared" si="62"/>
        <v>3.1201248049921998E-3</v>
      </c>
      <c r="X484" s="398">
        <f>E462</f>
        <v>572</v>
      </c>
      <c r="Y484" s="476" t="s">
        <v>74</v>
      </c>
      <c r="Z484" s="11">
        <f t="shared" si="63"/>
        <v>2</v>
      </c>
      <c r="AA484" s="401"/>
    </row>
    <row r="485" spans="1:27" x14ac:dyDescent="0.25">
      <c r="A485" s="56"/>
      <c r="B485" s="347"/>
      <c r="C485" s="347"/>
      <c r="D485" s="347"/>
      <c r="E485" s="347"/>
      <c r="F485" s="347"/>
      <c r="G485" s="348"/>
      <c r="H485" s="349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350">
        <f t="shared" si="65"/>
        <v>0</v>
      </c>
      <c r="W485" s="305">
        <f t="shared" si="62"/>
        <v>0</v>
      </c>
      <c r="X485" s="398">
        <f>E462</f>
        <v>572</v>
      </c>
      <c r="Y485" s="107" t="s">
        <v>27</v>
      </c>
      <c r="Z485" s="11">
        <f t="shared" si="63"/>
        <v>0</v>
      </c>
      <c r="AA485" s="172"/>
    </row>
    <row r="486" spans="1:27" x14ac:dyDescent="0.25">
      <c r="A486" s="56"/>
      <c r="B486" s="347"/>
      <c r="C486" s="347"/>
      <c r="D486" s="347"/>
      <c r="E486" s="347"/>
      <c r="F486" s="347"/>
      <c r="G486" s="348"/>
      <c r="H486" s="349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350">
        <f t="shared" si="65"/>
        <v>0</v>
      </c>
      <c r="W486" s="305">
        <f t="shared" si="62"/>
        <v>0</v>
      </c>
      <c r="X486" s="398">
        <f>E462</f>
        <v>572</v>
      </c>
      <c r="Y486" s="469" t="s">
        <v>209</v>
      </c>
      <c r="Z486" s="11">
        <f t="shared" si="63"/>
        <v>0</v>
      </c>
      <c r="AA486" s="401"/>
    </row>
    <row r="487" spans="1:27" x14ac:dyDescent="0.25">
      <c r="A487" s="56"/>
      <c r="B487" s="347"/>
      <c r="C487" s="347"/>
      <c r="D487" s="347"/>
      <c r="E487" s="347"/>
      <c r="F487" s="347"/>
      <c r="G487" s="348"/>
      <c r="H487" s="349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350">
        <f t="shared" si="65"/>
        <v>0</v>
      </c>
      <c r="W487" s="305">
        <f t="shared" si="62"/>
        <v>0</v>
      </c>
      <c r="X487" s="398">
        <f>E462</f>
        <v>572</v>
      </c>
      <c r="Y487" s="470" t="s">
        <v>26</v>
      </c>
      <c r="Z487" s="11">
        <f t="shared" si="63"/>
        <v>0</v>
      </c>
      <c r="AA487" s="172"/>
    </row>
    <row r="488" spans="1:27" x14ac:dyDescent="0.25">
      <c r="A488" s="56"/>
      <c r="B488" s="347"/>
      <c r="C488" s="347"/>
      <c r="D488" s="347"/>
      <c r="E488" s="347"/>
      <c r="F488" s="347" t="s">
        <v>108</v>
      </c>
      <c r="G488" s="348"/>
      <c r="H488" s="349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350">
        <f t="shared" si="65"/>
        <v>0</v>
      </c>
      <c r="W488" s="305">
        <f t="shared" si="62"/>
        <v>0</v>
      </c>
      <c r="X488" s="398">
        <f>E462</f>
        <v>572</v>
      </c>
      <c r="Y488" s="469" t="s">
        <v>203</v>
      </c>
      <c r="Z488" s="11">
        <f t="shared" si="63"/>
        <v>0</v>
      </c>
      <c r="AA488" s="400"/>
    </row>
    <row r="489" spans="1:27" x14ac:dyDescent="0.25">
      <c r="A489" s="56"/>
      <c r="B489" s="347"/>
      <c r="C489" s="347"/>
      <c r="D489" s="347"/>
      <c r="E489" s="347"/>
      <c r="F489" s="347"/>
      <c r="G489" s="348"/>
      <c r="H489" s="349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350">
        <f t="shared" si="65"/>
        <v>0</v>
      </c>
      <c r="W489" s="305">
        <f t="shared" si="62"/>
        <v>0</v>
      </c>
      <c r="X489" s="398">
        <f>E462</f>
        <v>572</v>
      </c>
      <c r="Y489" s="490" t="s">
        <v>184</v>
      </c>
      <c r="Z489" s="11">
        <f t="shared" si="63"/>
        <v>0</v>
      </c>
      <c r="AA489" s="400" t="s">
        <v>515</v>
      </c>
    </row>
    <row r="490" spans="1:27" x14ac:dyDescent="0.25">
      <c r="A490" s="56"/>
      <c r="B490" s="347"/>
      <c r="C490" s="347"/>
      <c r="D490" s="347"/>
      <c r="E490" s="347"/>
      <c r="F490" s="347"/>
      <c r="G490" s="348"/>
      <c r="H490" s="349">
        <v>4</v>
      </c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350">
        <f t="shared" si="65"/>
        <v>4</v>
      </c>
      <c r="W490" s="305">
        <f t="shared" si="62"/>
        <v>6.2402496099843996E-3</v>
      </c>
      <c r="X490" s="398">
        <f>E462</f>
        <v>572</v>
      </c>
      <c r="Y490" s="468" t="s">
        <v>180</v>
      </c>
      <c r="Z490" s="11">
        <f t="shared" si="63"/>
        <v>4</v>
      </c>
      <c r="AA490" s="400" t="s">
        <v>506</v>
      </c>
    </row>
    <row r="491" spans="1:27" x14ac:dyDescent="0.25">
      <c r="A491" s="56"/>
      <c r="B491" s="347"/>
      <c r="C491" s="347"/>
      <c r="D491" s="347"/>
      <c r="E491" s="347"/>
      <c r="F491" s="347"/>
      <c r="G491" s="348"/>
      <c r="H491" s="349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350">
        <f t="shared" si="65"/>
        <v>0</v>
      </c>
      <c r="W491" s="305">
        <f t="shared" si="62"/>
        <v>0</v>
      </c>
      <c r="X491" s="398">
        <f>E462</f>
        <v>572</v>
      </c>
      <c r="Y491" s="470" t="s">
        <v>191</v>
      </c>
      <c r="Z491" s="11">
        <f t="shared" si="63"/>
        <v>0</v>
      </c>
      <c r="AA491" s="400" t="s">
        <v>514</v>
      </c>
    </row>
    <row r="492" spans="1:27" x14ac:dyDescent="0.25">
      <c r="A492" s="56"/>
      <c r="B492" s="347"/>
      <c r="C492" s="347"/>
      <c r="D492" s="347"/>
      <c r="E492" s="347"/>
      <c r="F492" s="347"/>
      <c r="G492" s="348"/>
      <c r="H492" s="349">
        <v>4</v>
      </c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350">
        <f t="shared" si="65"/>
        <v>4</v>
      </c>
      <c r="W492" s="305">
        <f t="shared" si="62"/>
        <v>6.2402496099843996E-3</v>
      </c>
      <c r="X492" s="398">
        <f>E462</f>
        <v>572</v>
      </c>
      <c r="Y492" s="470" t="s">
        <v>53</v>
      </c>
      <c r="Z492" s="11">
        <f t="shared" si="63"/>
        <v>4</v>
      </c>
      <c r="AA492" s="400"/>
    </row>
    <row r="493" spans="1:27" x14ac:dyDescent="0.25">
      <c r="A493" s="56"/>
      <c r="B493" s="347"/>
      <c r="C493" s="347"/>
      <c r="D493" s="347"/>
      <c r="E493" s="347"/>
      <c r="F493" s="347"/>
      <c r="G493" s="348"/>
      <c r="H493" s="349">
        <v>4</v>
      </c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350">
        <f t="shared" si="65"/>
        <v>4</v>
      </c>
      <c r="W493" s="305">
        <f t="shared" si="62"/>
        <v>6.2402496099843996E-3</v>
      </c>
      <c r="X493" s="398">
        <f>E462</f>
        <v>572</v>
      </c>
      <c r="Y493" s="470" t="s">
        <v>109</v>
      </c>
      <c r="Z493" s="11">
        <f t="shared" si="63"/>
        <v>4</v>
      </c>
      <c r="AA493" s="400"/>
    </row>
    <row r="494" spans="1:27" x14ac:dyDescent="0.25">
      <c r="A494" s="56"/>
      <c r="B494" s="347"/>
      <c r="C494" s="347"/>
      <c r="D494" s="347"/>
      <c r="E494" s="347"/>
      <c r="F494" s="347"/>
      <c r="G494" s="348"/>
      <c r="H494" s="349">
        <v>1</v>
      </c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350">
        <f t="shared" si="65"/>
        <v>1</v>
      </c>
      <c r="W494" s="305">
        <f t="shared" si="62"/>
        <v>1.5600624024960999E-3</v>
      </c>
      <c r="X494" s="398">
        <f>E462</f>
        <v>572</v>
      </c>
      <c r="Y494" s="41" t="s">
        <v>88</v>
      </c>
      <c r="Z494" s="11">
        <f t="shared" si="63"/>
        <v>1</v>
      </c>
      <c r="AA494" s="400"/>
    </row>
    <row r="495" spans="1:27" x14ac:dyDescent="0.25">
      <c r="A495" s="56"/>
      <c r="B495" s="347"/>
      <c r="C495" s="347"/>
      <c r="D495" s="347"/>
      <c r="E495" s="347"/>
      <c r="F495" s="347"/>
      <c r="G495" s="348"/>
      <c r="H495" s="349">
        <v>1</v>
      </c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350">
        <f t="shared" si="65"/>
        <v>1</v>
      </c>
      <c r="W495" s="305">
        <f t="shared" si="62"/>
        <v>1.5600624024960999E-3</v>
      </c>
      <c r="X495" s="398">
        <f>E462</f>
        <v>572</v>
      </c>
      <c r="Y495" s="41" t="s">
        <v>13</v>
      </c>
      <c r="Z495" s="11">
        <f t="shared" si="63"/>
        <v>1</v>
      </c>
      <c r="AA495" s="400"/>
    </row>
    <row r="496" spans="1:27" ht="15.75" thickBot="1" x14ac:dyDescent="0.3">
      <c r="A496" s="186"/>
      <c r="B496" s="187"/>
      <c r="C496" s="187"/>
      <c r="D496" s="187"/>
      <c r="E496" s="187"/>
      <c r="F496" s="187"/>
      <c r="G496" s="348"/>
      <c r="H496" s="349">
        <v>1</v>
      </c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350">
        <f t="shared" si="65"/>
        <v>1</v>
      </c>
      <c r="W496" s="302">
        <f t="shared" si="62"/>
        <v>1.5600624024960999E-3</v>
      </c>
      <c r="X496" s="398">
        <f>E462</f>
        <v>572</v>
      </c>
      <c r="Y496" s="42" t="s">
        <v>16</v>
      </c>
      <c r="Z496" s="11">
        <f t="shared" si="63"/>
        <v>1</v>
      </c>
      <c r="AA496" s="407"/>
    </row>
    <row r="497" spans="1:27" ht="15.75" thickBot="1" x14ac:dyDescent="0.3">
      <c r="A497" s="45"/>
      <c r="B497" s="45"/>
      <c r="C497" s="45"/>
      <c r="D497" s="45"/>
      <c r="E497" s="45"/>
      <c r="F497" s="45"/>
      <c r="G497" s="51" t="s">
        <v>5</v>
      </c>
      <c r="H497" s="61">
        <f t="shared" ref="H497" si="66">SUM(H463:H496)</f>
        <v>53</v>
      </c>
      <c r="I497" s="61">
        <f>SUM(I463:I496)</f>
        <v>38</v>
      </c>
      <c r="J497" s="61">
        <f t="shared" ref="J497:U497" si="67">SUM(J463:J496)</f>
        <v>12</v>
      </c>
      <c r="K497" s="61">
        <f t="shared" si="67"/>
        <v>0</v>
      </c>
      <c r="L497" s="61">
        <f t="shared" si="67"/>
        <v>3</v>
      </c>
      <c r="M497" s="61">
        <f t="shared" si="67"/>
        <v>0</v>
      </c>
      <c r="N497" s="61">
        <f t="shared" si="67"/>
        <v>0</v>
      </c>
      <c r="O497" s="61">
        <f t="shared" si="67"/>
        <v>0</v>
      </c>
      <c r="P497" s="61">
        <f t="shared" si="67"/>
        <v>0</v>
      </c>
      <c r="Q497" s="61">
        <f t="shared" si="67"/>
        <v>0</v>
      </c>
      <c r="R497" s="61">
        <f t="shared" si="67"/>
        <v>0</v>
      </c>
      <c r="S497" s="61">
        <f t="shared" si="67"/>
        <v>0</v>
      </c>
      <c r="T497" s="61">
        <f t="shared" si="67"/>
        <v>0</v>
      </c>
      <c r="U497" s="61">
        <f t="shared" si="67"/>
        <v>1</v>
      </c>
      <c r="V497" s="375">
        <f t="shared" si="65"/>
        <v>69</v>
      </c>
      <c r="W497" s="459">
        <f t="shared" si="62"/>
        <v>0.10764430577223089</v>
      </c>
      <c r="X497" s="458">
        <f>E462</f>
        <v>572</v>
      </c>
    </row>
    <row r="498" spans="1:27" ht="15.75" thickBot="1" x14ac:dyDescent="0.3"/>
    <row r="499" spans="1:27" ht="60.75" thickBot="1" x14ac:dyDescent="0.3">
      <c r="A499" s="47" t="s">
        <v>23</v>
      </c>
      <c r="B499" s="47" t="s">
        <v>49</v>
      </c>
      <c r="C499" s="47" t="s">
        <v>54</v>
      </c>
      <c r="D499" s="47" t="s">
        <v>18</v>
      </c>
      <c r="E499" s="46" t="s">
        <v>17</v>
      </c>
      <c r="F499" s="48" t="s">
        <v>1</v>
      </c>
      <c r="G499" s="49" t="s">
        <v>24</v>
      </c>
      <c r="H499" s="81" t="s">
        <v>69</v>
      </c>
      <c r="I499" s="50" t="s">
        <v>70</v>
      </c>
      <c r="J499" s="50" t="s">
        <v>55</v>
      </c>
      <c r="K499" s="50" t="s">
        <v>60</v>
      </c>
      <c r="L499" s="50" t="s">
        <v>56</v>
      </c>
      <c r="M499" s="50" t="s">
        <v>61</v>
      </c>
      <c r="N499" s="50" t="s">
        <v>57</v>
      </c>
      <c r="O499" s="50" t="s">
        <v>62</v>
      </c>
      <c r="P499" s="50" t="s">
        <v>58</v>
      </c>
      <c r="Q499" s="50" t="s">
        <v>66</v>
      </c>
      <c r="R499" s="50" t="s">
        <v>59</v>
      </c>
      <c r="S499" s="50" t="s">
        <v>67</v>
      </c>
      <c r="T499" s="50" t="s">
        <v>127</v>
      </c>
      <c r="U499" s="50" t="s">
        <v>42</v>
      </c>
      <c r="V499" s="50" t="s">
        <v>5</v>
      </c>
      <c r="W499" s="46" t="s">
        <v>2</v>
      </c>
      <c r="X499" s="47" t="s">
        <v>118</v>
      </c>
      <c r="Y499" s="37" t="s">
        <v>21</v>
      </c>
      <c r="Z499" s="11" t="s">
        <v>5</v>
      </c>
      <c r="AA499" s="36" t="s">
        <v>7</v>
      </c>
    </row>
    <row r="500" spans="1:27" ht="15.75" thickBot="1" x14ac:dyDescent="0.3">
      <c r="A500" s="78">
        <v>1501109</v>
      </c>
      <c r="B500" s="78" t="s">
        <v>190</v>
      </c>
      <c r="C500" s="439">
        <v>576</v>
      </c>
      <c r="D500" s="439">
        <v>609</v>
      </c>
      <c r="E500" s="439">
        <v>559</v>
      </c>
      <c r="F500" s="440">
        <f>E500/D500</f>
        <v>0.91789819376026272</v>
      </c>
      <c r="G500" s="52">
        <v>45195</v>
      </c>
      <c r="H500" s="87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9"/>
      <c r="T500" s="405"/>
      <c r="U500" s="121"/>
      <c r="V500" s="121"/>
      <c r="W500" s="89"/>
      <c r="Y500" s="91" t="s">
        <v>78</v>
      </c>
      <c r="AA500" s="43" t="s">
        <v>73</v>
      </c>
    </row>
    <row r="501" spans="1:27" x14ac:dyDescent="0.25">
      <c r="A501" s="56"/>
      <c r="B501" s="347"/>
      <c r="C501" s="347"/>
      <c r="D501" s="347"/>
      <c r="E501" s="347"/>
      <c r="F501" s="347"/>
      <c r="G501" s="348"/>
      <c r="H501" s="343"/>
      <c r="I501" s="63">
        <v>17</v>
      </c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371">
        <f>SUM(H501,J501,L501,N501,P501,R501,U501,T501)</f>
        <v>0</v>
      </c>
      <c r="W501" s="303">
        <f>$V501/$D$500</f>
        <v>0</v>
      </c>
      <c r="X501" s="398">
        <f>E500</f>
        <v>559</v>
      </c>
      <c r="Y501" s="39" t="s">
        <v>19</v>
      </c>
      <c r="Z501" s="11">
        <f>V501</f>
        <v>0</v>
      </c>
      <c r="AA501" s="340"/>
    </row>
    <row r="502" spans="1:27" x14ac:dyDescent="0.25">
      <c r="A502" s="56"/>
      <c r="B502" s="347"/>
      <c r="C502" s="347"/>
      <c r="D502" s="347"/>
      <c r="E502" s="347"/>
      <c r="F502" s="347"/>
      <c r="G502" s="348"/>
      <c r="H502" s="349">
        <v>10</v>
      </c>
      <c r="I502" s="65"/>
      <c r="J502" s="65">
        <v>1</v>
      </c>
      <c r="K502" s="65"/>
      <c r="L502" s="65"/>
      <c r="M502" s="65"/>
      <c r="N502" s="70"/>
      <c r="O502" s="65"/>
      <c r="P502" s="65"/>
      <c r="Q502" s="65"/>
      <c r="R502" s="65"/>
      <c r="S502" s="65"/>
      <c r="T502" s="65"/>
      <c r="U502" s="65"/>
      <c r="V502" s="350">
        <f>SUM(H502,J502,L502,N502,P502,R502,U502,T502)</f>
        <v>11</v>
      </c>
      <c r="W502" s="305">
        <f t="shared" ref="W502:W535" si="68">$V502/$D$500</f>
        <v>1.8062397372742199E-2</v>
      </c>
      <c r="X502" s="398">
        <f>E500</f>
        <v>559</v>
      </c>
      <c r="Y502" s="254" t="s">
        <v>50</v>
      </c>
      <c r="Z502" s="11">
        <f t="shared" ref="Z502:Z534" si="69">V502</f>
        <v>11</v>
      </c>
      <c r="AA502" s="340"/>
    </row>
    <row r="503" spans="1:27" x14ac:dyDescent="0.25">
      <c r="A503" s="56"/>
      <c r="B503" s="347"/>
      <c r="C503" s="347"/>
      <c r="D503" s="347"/>
      <c r="E503" s="347"/>
      <c r="F503" s="347"/>
      <c r="G503" s="348"/>
      <c r="H503" s="349">
        <v>6</v>
      </c>
      <c r="I503" s="65"/>
      <c r="J503" s="65">
        <v>1</v>
      </c>
      <c r="K503" s="65"/>
      <c r="L503" s="65">
        <v>15</v>
      </c>
      <c r="M503" s="65"/>
      <c r="N503" s="65"/>
      <c r="O503" s="65"/>
      <c r="P503" s="65"/>
      <c r="Q503" s="65"/>
      <c r="R503" s="65"/>
      <c r="S503" s="65"/>
      <c r="T503" s="65"/>
      <c r="U503" s="65"/>
      <c r="V503" s="350">
        <f t="shared" ref="V503:V519" si="70">SUM(H503,J503,L503,N503,P503,R503,U503,T503)</f>
        <v>22</v>
      </c>
      <c r="W503" s="305">
        <f t="shared" si="68"/>
        <v>3.6124794745484398E-2</v>
      </c>
      <c r="X503" s="398">
        <f>E500</f>
        <v>559</v>
      </c>
      <c r="Y503" s="40" t="s">
        <v>16</v>
      </c>
      <c r="Z503" s="11">
        <f t="shared" si="69"/>
        <v>22</v>
      </c>
      <c r="AA503" s="366"/>
    </row>
    <row r="504" spans="1:27" x14ac:dyDescent="0.25">
      <c r="A504" s="56"/>
      <c r="B504" s="347"/>
      <c r="C504" s="347"/>
      <c r="D504" s="347"/>
      <c r="E504" s="347"/>
      <c r="F504" s="347"/>
      <c r="G504" s="348"/>
      <c r="H504" s="349"/>
      <c r="I504" s="65"/>
      <c r="J504" s="399"/>
      <c r="K504" s="399"/>
      <c r="L504" s="399"/>
      <c r="M504" s="65"/>
      <c r="N504" s="65"/>
      <c r="O504" s="65"/>
      <c r="P504" s="399"/>
      <c r="Q504" s="65"/>
      <c r="R504" s="65"/>
      <c r="S504" s="65"/>
      <c r="T504" s="65"/>
      <c r="U504" s="65"/>
      <c r="V504" s="350">
        <f t="shared" si="70"/>
        <v>0</v>
      </c>
      <c r="W504" s="305">
        <f t="shared" si="68"/>
        <v>0</v>
      </c>
      <c r="X504" s="398">
        <f>E500</f>
        <v>559</v>
      </c>
      <c r="Y504" s="40" t="s">
        <v>99</v>
      </c>
      <c r="Z504" s="11">
        <f t="shared" si="69"/>
        <v>0</v>
      </c>
      <c r="AA504" s="366"/>
    </row>
    <row r="505" spans="1:27" x14ac:dyDescent="0.25">
      <c r="A505" s="56"/>
      <c r="B505" s="347"/>
      <c r="C505" s="347"/>
      <c r="D505" s="347"/>
      <c r="E505" s="347"/>
      <c r="F505" s="347"/>
      <c r="G505" s="348"/>
      <c r="H505" s="349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350">
        <f t="shared" si="70"/>
        <v>0</v>
      </c>
      <c r="W505" s="305">
        <f t="shared" si="68"/>
        <v>0</v>
      </c>
      <c r="X505" s="398">
        <f>E500</f>
        <v>559</v>
      </c>
      <c r="Y505" s="40" t="s">
        <v>14</v>
      </c>
      <c r="Z505" s="11">
        <f t="shared" si="69"/>
        <v>0</v>
      </c>
      <c r="AA505" s="173"/>
    </row>
    <row r="506" spans="1:27" x14ac:dyDescent="0.25">
      <c r="A506" s="56"/>
      <c r="B506" s="347"/>
      <c r="C506" s="347"/>
      <c r="D506" s="347"/>
      <c r="E506" s="347"/>
      <c r="F506" s="347"/>
      <c r="G506" s="348"/>
      <c r="H506" s="349"/>
      <c r="I506" s="65">
        <v>2</v>
      </c>
      <c r="J506" s="65">
        <v>2</v>
      </c>
      <c r="K506" s="65">
        <v>1</v>
      </c>
      <c r="L506" s="65">
        <v>1</v>
      </c>
      <c r="M506" s="65"/>
      <c r="N506" s="65"/>
      <c r="O506" s="65"/>
      <c r="P506" s="65"/>
      <c r="Q506" s="65"/>
      <c r="R506" s="65"/>
      <c r="S506" s="65"/>
      <c r="T506" s="65"/>
      <c r="U506" s="65"/>
      <c r="V506" s="350">
        <f t="shared" si="70"/>
        <v>3</v>
      </c>
      <c r="W506" s="305">
        <f t="shared" si="68"/>
        <v>4.9261083743842365E-3</v>
      </c>
      <c r="X506" s="398">
        <f>E500</f>
        <v>559</v>
      </c>
      <c r="Y506" s="40" t="s">
        <v>15</v>
      </c>
      <c r="Z506" s="11">
        <f t="shared" si="69"/>
        <v>3</v>
      </c>
      <c r="AA506" s="360"/>
    </row>
    <row r="507" spans="1:27" x14ac:dyDescent="0.25">
      <c r="A507" s="56" t="s">
        <v>174</v>
      </c>
      <c r="B507" s="347"/>
      <c r="C507" s="347"/>
      <c r="D507" s="347"/>
      <c r="E507" s="347"/>
      <c r="F507" s="347"/>
      <c r="G507" s="348"/>
      <c r="H507" s="349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350">
        <f t="shared" si="70"/>
        <v>0</v>
      </c>
      <c r="W507" s="305">
        <f t="shared" si="68"/>
        <v>0</v>
      </c>
      <c r="X507" s="398">
        <f>E500</f>
        <v>559</v>
      </c>
      <c r="Y507" s="40" t="s">
        <v>8</v>
      </c>
      <c r="Z507" s="11">
        <f t="shared" si="69"/>
        <v>0</v>
      </c>
      <c r="AA507" s="346"/>
    </row>
    <row r="508" spans="1:27" x14ac:dyDescent="0.25">
      <c r="A508" s="56"/>
      <c r="B508" s="347"/>
      <c r="C508" s="347"/>
      <c r="D508" s="347"/>
      <c r="E508" s="347"/>
      <c r="F508" s="347"/>
      <c r="G508" s="348"/>
      <c r="H508" s="349"/>
      <c r="I508" s="65">
        <v>1</v>
      </c>
      <c r="J508" s="65"/>
      <c r="K508" s="65" t="s">
        <v>108</v>
      </c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350">
        <f t="shared" si="70"/>
        <v>0</v>
      </c>
      <c r="W508" s="305">
        <f t="shared" si="68"/>
        <v>0</v>
      </c>
      <c r="X508" s="398">
        <f>E500</f>
        <v>559</v>
      </c>
      <c r="Y508" s="40" t="s">
        <v>9</v>
      </c>
      <c r="Z508" s="11">
        <f t="shared" si="69"/>
        <v>0</v>
      </c>
      <c r="AA508" s="400"/>
    </row>
    <row r="509" spans="1:27" x14ac:dyDescent="0.25">
      <c r="A509" s="56"/>
      <c r="B509" s="347"/>
      <c r="C509" s="347"/>
      <c r="D509" s="347"/>
      <c r="E509" s="347"/>
      <c r="F509" s="347"/>
      <c r="G509" s="348"/>
      <c r="H509" s="369"/>
      <c r="I509" s="65">
        <v>2</v>
      </c>
      <c r="J509" s="65">
        <v>1</v>
      </c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350">
        <f t="shared" si="70"/>
        <v>1</v>
      </c>
      <c r="W509" s="305">
        <f t="shared" si="68"/>
        <v>1.6420361247947454E-3</v>
      </c>
      <c r="X509" s="398">
        <f>E500</f>
        <v>559</v>
      </c>
      <c r="Y509" s="40" t="s">
        <v>71</v>
      </c>
      <c r="Z509" s="11">
        <f t="shared" si="69"/>
        <v>1</v>
      </c>
      <c r="AA509" s="400"/>
    </row>
    <row r="510" spans="1:27" x14ac:dyDescent="0.25">
      <c r="A510" s="56"/>
      <c r="B510" s="347"/>
      <c r="C510" s="347"/>
      <c r="D510" s="347"/>
      <c r="E510" s="347"/>
      <c r="F510" s="347"/>
      <c r="G510" s="348"/>
      <c r="H510" s="369"/>
      <c r="I510" s="65">
        <v>1</v>
      </c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350">
        <f t="shared" si="70"/>
        <v>0</v>
      </c>
      <c r="W510" s="305">
        <f t="shared" si="68"/>
        <v>0</v>
      </c>
      <c r="X510" s="398">
        <f>E500</f>
        <v>559</v>
      </c>
      <c r="Y510" s="40" t="s">
        <v>0</v>
      </c>
      <c r="Z510" s="11">
        <f t="shared" si="69"/>
        <v>0</v>
      </c>
      <c r="AA510" s="401"/>
    </row>
    <row r="511" spans="1:27" x14ac:dyDescent="0.25">
      <c r="A511" s="56"/>
      <c r="B511" s="347"/>
      <c r="C511" s="57"/>
      <c r="D511" s="57"/>
      <c r="E511" s="57"/>
      <c r="F511" s="57"/>
      <c r="G511" s="348"/>
      <c r="H511" s="369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350">
        <f t="shared" si="70"/>
        <v>0</v>
      </c>
      <c r="W511" s="305">
        <f t="shared" si="68"/>
        <v>0</v>
      </c>
      <c r="X511" s="398">
        <f>E500</f>
        <v>559</v>
      </c>
      <c r="Y511" s="40" t="s">
        <v>505</v>
      </c>
      <c r="Z511" s="11">
        <f t="shared" si="69"/>
        <v>0</v>
      </c>
      <c r="AA511" s="401"/>
    </row>
    <row r="512" spans="1:27" x14ac:dyDescent="0.25">
      <c r="A512" s="56"/>
      <c r="B512" s="347"/>
      <c r="C512" s="57"/>
      <c r="D512" s="57"/>
      <c r="E512" s="57"/>
      <c r="F512" s="57" t="s">
        <v>108</v>
      </c>
      <c r="G512" s="348"/>
      <c r="H512" s="369"/>
      <c r="I512" s="65">
        <v>1</v>
      </c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>
        <v>1</v>
      </c>
      <c r="V512" s="350">
        <f t="shared" si="70"/>
        <v>1</v>
      </c>
      <c r="W512" s="305">
        <f t="shared" si="68"/>
        <v>1.6420361247947454E-3</v>
      </c>
      <c r="X512" s="398">
        <f>E500</f>
        <v>559</v>
      </c>
      <c r="Y512" s="40" t="s">
        <v>3</v>
      </c>
      <c r="Z512" s="11">
        <f t="shared" si="69"/>
        <v>1</v>
      </c>
      <c r="AA512" s="401"/>
    </row>
    <row r="513" spans="1:27" x14ac:dyDescent="0.25">
      <c r="A513" s="420"/>
      <c r="B513" s="422"/>
      <c r="C513" s="505"/>
      <c r="D513" s="505"/>
      <c r="E513" s="505"/>
      <c r="F513" s="505"/>
      <c r="G513" s="421"/>
      <c r="H513" s="402"/>
      <c r="I513" s="65">
        <v>2</v>
      </c>
      <c r="J513" s="70"/>
      <c r="K513" s="70"/>
      <c r="L513" s="70"/>
      <c r="M513" s="65"/>
      <c r="N513" s="70"/>
      <c r="O513" s="70"/>
      <c r="P513" s="70"/>
      <c r="Q513" s="70"/>
      <c r="R513" s="70"/>
      <c r="S513" s="70"/>
      <c r="T513" s="70"/>
      <c r="U513" s="70"/>
      <c r="V513" s="350">
        <f t="shared" si="70"/>
        <v>0</v>
      </c>
      <c r="W513" s="305">
        <f t="shared" si="68"/>
        <v>0</v>
      </c>
      <c r="X513" s="398">
        <f>E500</f>
        <v>559</v>
      </c>
      <c r="Y513" s="40" t="s">
        <v>206</v>
      </c>
      <c r="Z513" s="11">
        <f t="shared" si="69"/>
        <v>0</v>
      </c>
      <c r="AA513" s="401"/>
    </row>
    <row r="514" spans="1:27" x14ac:dyDescent="0.25">
      <c r="A514" s="420"/>
      <c r="B514" s="422"/>
      <c r="C514" s="505"/>
      <c r="D514" s="505"/>
      <c r="E514" s="505"/>
      <c r="F514" s="505"/>
      <c r="G514" s="421"/>
      <c r="H514" s="394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350">
        <f t="shared" si="70"/>
        <v>0</v>
      </c>
      <c r="W514" s="305">
        <f t="shared" si="68"/>
        <v>0</v>
      </c>
      <c r="X514" s="398">
        <f>E500</f>
        <v>559</v>
      </c>
      <c r="Y514" s="254" t="s">
        <v>10</v>
      </c>
      <c r="Z514" s="11">
        <f t="shared" si="69"/>
        <v>0</v>
      </c>
      <c r="AA514" s="401"/>
    </row>
    <row r="515" spans="1:27" x14ac:dyDescent="0.25">
      <c r="A515" s="56"/>
      <c r="B515" s="347"/>
      <c r="C515" s="57"/>
      <c r="D515" s="57"/>
      <c r="E515" s="57"/>
      <c r="F515" s="57"/>
      <c r="G515" s="60"/>
      <c r="H515" s="358"/>
      <c r="I515" s="358">
        <v>9</v>
      </c>
      <c r="J515" s="65"/>
      <c r="K515" s="65"/>
      <c r="L515" s="65"/>
      <c r="M515" s="358"/>
      <c r="N515" s="65"/>
      <c r="O515" s="65"/>
      <c r="P515" s="65"/>
      <c r="Q515" s="65"/>
      <c r="R515" s="65"/>
      <c r="S515" s="65"/>
      <c r="T515" s="65"/>
      <c r="U515" s="65"/>
      <c r="V515" s="350">
        <f t="shared" si="70"/>
        <v>0</v>
      </c>
      <c r="W515" s="305">
        <f t="shared" si="68"/>
        <v>0</v>
      </c>
      <c r="X515" s="398">
        <f>E500</f>
        <v>559</v>
      </c>
      <c r="Y515" s="254" t="s">
        <v>13</v>
      </c>
      <c r="Z515" s="11">
        <f t="shared" si="69"/>
        <v>0</v>
      </c>
      <c r="AA515" s="403" t="s">
        <v>524</v>
      </c>
    </row>
    <row r="516" spans="1:27" x14ac:dyDescent="0.25">
      <c r="A516" s="56"/>
      <c r="B516" s="347"/>
      <c r="C516" s="347"/>
      <c r="D516" s="347"/>
      <c r="E516" s="347"/>
      <c r="F516" s="347"/>
      <c r="G516" s="60"/>
      <c r="H516" s="358"/>
      <c r="I516" s="65">
        <v>2</v>
      </c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350">
        <f t="shared" si="70"/>
        <v>0</v>
      </c>
      <c r="W516" s="305">
        <f t="shared" si="68"/>
        <v>0</v>
      </c>
      <c r="X516" s="398">
        <f>E500</f>
        <v>559</v>
      </c>
      <c r="Y516" s="40" t="s">
        <v>99</v>
      </c>
      <c r="Z516" s="11">
        <f t="shared" si="69"/>
        <v>0</v>
      </c>
      <c r="AA516" s="173" t="s">
        <v>407</v>
      </c>
    </row>
    <row r="517" spans="1:27" x14ac:dyDescent="0.25">
      <c r="A517" s="56"/>
      <c r="B517" s="347"/>
      <c r="C517" s="347"/>
      <c r="D517" s="347"/>
      <c r="E517" s="347"/>
      <c r="F517" s="347"/>
      <c r="G517" s="348"/>
      <c r="H517" s="349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350">
        <f t="shared" si="70"/>
        <v>0</v>
      </c>
      <c r="W517" s="305">
        <f t="shared" si="68"/>
        <v>0</v>
      </c>
      <c r="X517" s="398">
        <f>E500</f>
        <v>559</v>
      </c>
      <c r="Y517" s="255" t="s">
        <v>28</v>
      </c>
      <c r="Z517" s="11">
        <f t="shared" si="69"/>
        <v>0</v>
      </c>
      <c r="AA517" s="401"/>
    </row>
    <row r="518" spans="1:27" x14ac:dyDescent="0.25">
      <c r="A518" s="56"/>
      <c r="B518" s="347"/>
      <c r="C518" s="347"/>
      <c r="D518" s="347"/>
      <c r="E518" s="347"/>
      <c r="F518" s="347"/>
      <c r="G518" s="348"/>
      <c r="H518" s="349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350">
        <f t="shared" si="70"/>
        <v>0</v>
      </c>
      <c r="W518" s="305">
        <f t="shared" si="68"/>
        <v>0</v>
      </c>
      <c r="X518" s="398">
        <f>E500</f>
        <v>559</v>
      </c>
      <c r="Y518" s="40" t="s">
        <v>504</v>
      </c>
      <c r="Z518" s="11">
        <f t="shared" si="69"/>
        <v>0</v>
      </c>
      <c r="AA518" s="403"/>
    </row>
    <row r="519" spans="1:27" x14ac:dyDescent="0.25">
      <c r="A519" s="56"/>
      <c r="B519" s="347"/>
      <c r="C519" s="347"/>
      <c r="D519" s="347"/>
      <c r="E519" s="347"/>
      <c r="F519" s="347" t="s">
        <v>108</v>
      </c>
      <c r="G519" s="348"/>
      <c r="H519" s="355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350">
        <f t="shared" si="70"/>
        <v>0</v>
      </c>
      <c r="W519" s="305">
        <f t="shared" si="68"/>
        <v>0</v>
      </c>
      <c r="X519" s="398">
        <f>E500</f>
        <v>559</v>
      </c>
      <c r="Y519" s="255" t="s">
        <v>490</v>
      </c>
      <c r="Z519" s="11">
        <f t="shared" si="69"/>
        <v>0</v>
      </c>
      <c r="AA519" s="403"/>
    </row>
    <row r="520" spans="1:27" ht="15.75" thickBot="1" x14ac:dyDescent="0.3">
      <c r="A520" s="56"/>
      <c r="B520" s="347"/>
      <c r="C520" s="347"/>
      <c r="D520" s="347"/>
      <c r="E520" s="347"/>
      <c r="F520" s="347"/>
      <c r="G520" s="348"/>
      <c r="H520" s="355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350">
        <f>SUM(H520,J520,L520,N520,P520,R520,U520,T520)</f>
        <v>0</v>
      </c>
      <c r="W520" s="330">
        <f t="shared" si="68"/>
        <v>0</v>
      </c>
      <c r="X520" s="398">
        <f>E500</f>
        <v>559</v>
      </c>
      <c r="Y520" s="255" t="s">
        <v>83</v>
      </c>
      <c r="Z520" s="11">
        <f t="shared" si="69"/>
        <v>0</v>
      </c>
      <c r="AA520" s="401"/>
    </row>
    <row r="521" spans="1:27" ht="15.75" thickBot="1" x14ac:dyDescent="0.3">
      <c r="A521" s="56"/>
      <c r="B521" s="347"/>
      <c r="C521" s="347"/>
      <c r="D521" s="347"/>
      <c r="E521" s="347"/>
      <c r="F521" s="347"/>
      <c r="G521" s="348"/>
      <c r="H521" s="404"/>
      <c r="I521" s="197"/>
      <c r="J521" s="197"/>
      <c r="K521" s="197"/>
      <c r="L521" s="197"/>
      <c r="M521" s="197"/>
      <c r="N521" s="197"/>
      <c r="O521" s="197"/>
      <c r="P521" s="197"/>
      <c r="Q521" s="197"/>
      <c r="R521" s="197"/>
      <c r="S521" s="197"/>
      <c r="T521" s="197"/>
      <c r="U521" s="197"/>
      <c r="V521" s="405"/>
      <c r="W521" s="197"/>
      <c r="X521" s="405"/>
      <c r="Y521" s="79" t="s">
        <v>22</v>
      </c>
      <c r="Z521" s="11">
        <f t="shared" si="69"/>
        <v>0</v>
      </c>
      <c r="AA521" s="401"/>
    </row>
    <row r="522" spans="1:27" x14ac:dyDescent="0.25">
      <c r="A522" s="56"/>
      <c r="B522" s="347"/>
      <c r="C522" s="347"/>
      <c r="D522" s="347"/>
      <c r="E522" s="347"/>
      <c r="F522" s="347"/>
      <c r="G522" s="348"/>
      <c r="H522" s="406">
        <v>2</v>
      </c>
      <c r="I522" s="66"/>
      <c r="J522" s="66"/>
      <c r="K522" s="66"/>
      <c r="L522" s="66"/>
      <c r="M522" s="66"/>
      <c r="N522" s="66"/>
      <c r="O522" s="66"/>
      <c r="P522" s="66"/>
      <c r="Q522" s="65"/>
      <c r="R522" s="66"/>
      <c r="S522" s="66"/>
      <c r="T522" s="66"/>
      <c r="U522" s="66"/>
      <c r="V522" s="350">
        <f t="shared" ref="V522:V535" si="71">SUM(H522,J522,L522,N522,P522,R522,U522)</f>
        <v>2</v>
      </c>
      <c r="W522" s="303">
        <f t="shared" si="68"/>
        <v>3.2840722495894909E-3</v>
      </c>
      <c r="X522" s="398">
        <f>E500</f>
        <v>559</v>
      </c>
      <c r="Y522" s="476" t="s">
        <v>74</v>
      </c>
      <c r="Z522" s="11">
        <f t="shared" si="69"/>
        <v>2</v>
      </c>
      <c r="AA522" s="401"/>
    </row>
    <row r="523" spans="1:27" x14ac:dyDescent="0.25">
      <c r="A523" s="56"/>
      <c r="B523" s="347"/>
      <c r="C523" s="347"/>
      <c r="D523" s="347"/>
      <c r="E523" s="347"/>
      <c r="F523" s="347"/>
      <c r="G523" s="348"/>
      <c r="H523" s="349">
        <v>7</v>
      </c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350">
        <f t="shared" si="71"/>
        <v>7</v>
      </c>
      <c r="W523" s="305">
        <f t="shared" si="68"/>
        <v>1.1494252873563218E-2</v>
      </c>
      <c r="X523" s="398">
        <f>E500</f>
        <v>559</v>
      </c>
      <c r="Y523" s="107" t="s">
        <v>27</v>
      </c>
      <c r="Z523" s="11">
        <f t="shared" si="69"/>
        <v>7</v>
      </c>
      <c r="AA523" s="172"/>
    </row>
    <row r="524" spans="1:27" x14ac:dyDescent="0.25">
      <c r="A524" s="56"/>
      <c r="B524" s="347"/>
      <c r="C524" s="347"/>
      <c r="D524" s="347"/>
      <c r="E524" s="347"/>
      <c r="F524" s="347"/>
      <c r="G524" s="348"/>
      <c r="H524" s="349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350">
        <f t="shared" si="71"/>
        <v>0</v>
      </c>
      <c r="W524" s="305">
        <f t="shared" si="68"/>
        <v>0</v>
      </c>
      <c r="X524" s="398">
        <f>E500</f>
        <v>559</v>
      </c>
      <c r="Y524" s="469" t="s">
        <v>209</v>
      </c>
      <c r="Z524" s="11">
        <f t="shared" si="69"/>
        <v>0</v>
      </c>
      <c r="AA524" s="401"/>
    </row>
    <row r="525" spans="1:27" x14ac:dyDescent="0.25">
      <c r="A525" s="56"/>
      <c r="B525" s="347"/>
      <c r="C525" s="347"/>
      <c r="D525" s="347"/>
      <c r="E525" s="347"/>
      <c r="F525" s="347"/>
      <c r="G525" s="348"/>
      <c r="H525" s="349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350">
        <f t="shared" si="71"/>
        <v>0</v>
      </c>
      <c r="W525" s="305">
        <f t="shared" si="68"/>
        <v>0</v>
      </c>
      <c r="X525" s="398">
        <f>E500</f>
        <v>559</v>
      </c>
      <c r="Y525" s="470" t="s">
        <v>26</v>
      </c>
      <c r="Z525" s="11">
        <f t="shared" si="69"/>
        <v>0</v>
      </c>
      <c r="AA525" s="172"/>
    </row>
    <row r="526" spans="1:27" x14ac:dyDescent="0.25">
      <c r="A526" s="56"/>
      <c r="B526" s="347"/>
      <c r="C526" s="347"/>
      <c r="D526" s="347"/>
      <c r="E526" s="347"/>
      <c r="F526" s="347" t="s">
        <v>108</v>
      </c>
      <c r="G526" s="348"/>
      <c r="H526" s="349">
        <v>1</v>
      </c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350">
        <f t="shared" si="71"/>
        <v>1</v>
      </c>
      <c r="W526" s="305">
        <f t="shared" si="68"/>
        <v>1.6420361247947454E-3</v>
      </c>
      <c r="X526" s="398">
        <f>E500</f>
        <v>559</v>
      </c>
      <c r="Y526" s="469" t="s">
        <v>203</v>
      </c>
      <c r="Z526" s="11">
        <f t="shared" si="69"/>
        <v>1</v>
      </c>
      <c r="AA526" s="400"/>
    </row>
    <row r="527" spans="1:27" x14ac:dyDescent="0.25">
      <c r="A527" s="56"/>
      <c r="B527" s="347"/>
      <c r="C527" s="347"/>
      <c r="D527" s="347"/>
      <c r="E527" s="347"/>
      <c r="F527" s="347"/>
      <c r="G527" s="348"/>
      <c r="H527" s="349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350">
        <f t="shared" si="71"/>
        <v>0</v>
      </c>
      <c r="W527" s="305">
        <f t="shared" si="68"/>
        <v>0</v>
      </c>
      <c r="X527" s="398">
        <f>E500</f>
        <v>559</v>
      </c>
      <c r="Y527" s="490" t="s">
        <v>184</v>
      </c>
      <c r="Z527" s="11">
        <f t="shared" si="69"/>
        <v>0</v>
      </c>
      <c r="AA527" s="400" t="s">
        <v>525</v>
      </c>
    </row>
    <row r="528" spans="1:27" x14ac:dyDescent="0.25">
      <c r="A528" s="56"/>
      <c r="B528" s="347"/>
      <c r="C528" s="347"/>
      <c r="D528" s="347"/>
      <c r="E528" s="347"/>
      <c r="F528" s="347"/>
      <c r="G528" s="348"/>
      <c r="H528" s="349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350">
        <f t="shared" si="71"/>
        <v>0</v>
      </c>
      <c r="W528" s="305">
        <f t="shared" si="68"/>
        <v>0</v>
      </c>
      <c r="X528" s="398">
        <f>E500</f>
        <v>559</v>
      </c>
      <c r="Y528" s="468" t="s">
        <v>180</v>
      </c>
      <c r="Z528" s="11">
        <f t="shared" si="69"/>
        <v>0</v>
      </c>
      <c r="AA528" s="400" t="s">
        <v>526</v>
      </c>
    </row>
    <row r="529" spans="1:27" x14ac:dyDescent="0.25">
      <c r="A529" s="56"/>
      <c r="B529" s="347"/>
      <c r="C529" s="347"/>
      <c r="D529" s="347"/>
      <c r="E529" s="347"/>
      <c r="F529" s="347"/>
      <c r="G529" s="348"/>
      <c r="H529" s="349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350">
        <f t="shared" si="71"/>
        <v>0</v>
      </c>
      <c r="W529" s="305">
        <f t="shared" si="68"/>
        <v>0</v>
      </c>
      <c r="X529" s="398">
        <f>E500</f>
        <v>559</v>
      </c>
      <c r="Y529" s="470" t="s">
        <v>191</v>
      </c>
      <c r="Z529" s="11">
        <f t="shared" si="69"/>
        <v>0</v>
      </c>
      <c r="AA529" s="400"/>
    </row>
    <row r="530" spans="1:27" x14ac:dyDescent="0.25">
      <c r="A530" s="56"/>
      <c r="B530" s="347"/>
      <c r="C530" s="347"/>
      <c r="D530" s="347"/>
      <c r="E530" s="347"/>
      <c r="F530" s="347"/>
      <c r="G530" s="348"/>
      <c r="H530" s="349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350">
        <f t="shared" si="71"/>
        <v>0</v>
      </c>
      <c r="W530" s="305">
        <f t="shared" si="68"/>
        <v>0</v>
      </c>
      <c r="X530" s="398">
        <f>E500</f>
        <v>559</v>
      </c>
      <c r="Y530" s="470" t="s">
        <v>53</v>
      </c>
      <c r="Z530" s="11">
        <f t="shared" si="69"/>
        <v>0</v>
      </c>
      <c r="AA530" s="400"/>
    </row>
    <row r="531" spans="1:27" x14ac:dyDescent="0.25">
      <c r="A531" s="56"/>
      <c r="B531" s="347"/>
      <c r="C531" s="347"/>
      <c r="D531" s="347"/>
      <c r="E531" s="347"/>
      <c r="F531" s="347"/>
      <c r="G531" s="348"/>
      <c r="H531" s="349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350">
        <f t="shared" si="71"/>
        <v>0</v>
      </c>
      <c r="W531" s="305">
        <f t="shared" si="68"/>
        <v>0</v>
      </c>
      <c r="X531" s="398">
        <f>E500</f>
        <v>559</v>
      </c>
      <c r="Y531" s="470" t="s">
        <v>109</v>
      </c>
      <c r="Z531" s="11">
        <f t="shared" si="69"/>
        <v>0</v>
      </c>
      <c r="AA531" s="400"/>
    </row>
    <row r="532" spans="1:27" x14ac:dyDescent="0.25">
      <c r="A532" s="56"/>
      <c r="B532" s="347"/>
      <c r="C532" s="347"/>
      <c r="D532" s="347"/>
      <c r="E532" s="347"/>
      <c r="F532" s="347"/>
      <c r="G532" s="348"/>
      <c r="H532" s="349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350">
        <f t="shared" si="71"/>
        <v>0</v>
      </c>
      <c r="W532" s="305">
        <f t="shared" si="68"/>
        <v>0</v>
      </c>
      <c r="X532" s="398">
        <f>E500</f>
        <v>559</v>
      </c>
      <c r="Y532" s="41" t="s">
        <v>88</v>
      </c>
      <c r="Z532" s="11">
        <f t="shared" si="69"/>
        <v>0</v>
      </c>
      <c r="AA532" s="400"/>
    </row>
    <row r="533" spans="1:27" x14ac:dyDescent="0.25">
      <c r="A533" s="56"/>
      <c r="B533" s="347"/>
      <c r="C533" s="347"/>
      <c r="D533" s="347"/>
      <c r="E533" s="347"/>
      <c r="F533" s="347"/>
      <c r="G533" s="348"/>
      <c r="H533" s="349">
        <v>2</v>
      </c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350">
        <f t="shared" si="71"/>
        <v>2</v>
      </c>
      <c r="W533" s="305">
        <f t="shared" si="68"/>
        <v>3.2840722495894909E-3</v>
      </c>
      <c r="X533" s="398">
        <f>E500</f>
        <v>559</v>
      </c>
      <c r="Y533" s="41" t="s">
        <v>13</v>
      </c>
      <c r="Z533" s="11">
        <f t="shared" si="69"/>
        <v>2</v>
      </c>
      <c r="AA533" s="400"/>
    </row>
    <row r="534" spans="1:27" ht="15.75" thickBot="1" x14ac:dyDescent="0.3">
      <c r="A534" s="186"/>
      <c r="B534" s="187"/>
      <c r="C534" s="187"/>
      <c r="D534" s="187"/>
      <c r="E534" s="187"/>
      <c r="F534" s="187"/>
      <c r="G534" s="348"/>
      <c r="H534" s="349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350">
        <f t="shared" si="71"/>
        <v>0</v>
      </c>
      <c r="W534" s="302">
        <f t="shared" si="68"/>
        <v>0</v>
      </c>
      <c r="X534" s="398">
        <f>E500</f>
        <v>559</v>
      </c>
      <c r="Y534" s="42" t="s">
        <v>16</v>
      </c>
      <c r="Z534" s="11">
        <f t="shared" si="69"/>
        <v>0</v>
      </c>
      <c r="AA534" s="407"/>
    </row>
    <row r="535" spans="1:27" ht="15.75" thickBot="1" x14ac:dyDescent="0.3">
      <c r="A535" s="45"/>
      <c r="B535" s="45"/>
      <c r="C535" s="45"/>
      <c r="D535" s="45"/>
      <c r="E535" s="45"/>
      <c r="F535" s="45"/>
      <c r="G535" s="51" t="s">
        <v>5</v>
      </c>
      <c r="H535" s="61">
        <f t="shared" ref="H535" si="72">SUM(H501:H534)</f>
        <v>28</v>
      </c>
      <c r="I535" s="61">
        <f>SUM(I501:I534)</f>
        <v>37</v>
      </c>
      <c r="J535" s="61">
        <f t="shared" ref="J535:U535" si="73">SUM(J501:J534)</f>
        <v>5</v>
      </c>
      <c r="K535" s="61">
        <f t="shared" si="73"/>
        <v>1</v>
      </c>
      <c r="L535" s="61">
        <f t="shared" si="73"/>
        <v>16</v>
      </c>
      <c r="M535" s="61">
        <f t="shared" si="73"/>
        <v>0</v>
      </c>
      <c r="N535" s="61">
        <f t="shared" si="73"/>
        <v>0</v>
      </c>
      <c r="O535" s="61">
        <f t="shared" si="73"/>
        <v>0</v>
      </c>
      <c r="P535" s="61">
        <f t="shared" si="73"/>
        <v>0</v>
      </c>
      <c r="Q535" s="61">
        <f t="shared" si="73"/>
        <v>0</v>
      </c>
      <c r="R535" s="61">
        <f t="shared" si="73"/>
        <v>0</v>
      </c>
      <c r="S535" s="61">
        <f t="shared" si="73"/>
        <v>0</v>
      </c>
      <c r="T535" s="61">
        <f t="shared" si="73"/>
        <v>0</v>
      </c>
      <c r="U535" s="61">
        <f t="shared" si="73"/>
        <v>1</v>
      </c>
      <c r="V535" s="375">
        <f t="shared" si="71"/>
        <v>50</v>
      </c>
      <c r="W535" s="459">
        <f t="shared" si="68"/>
        <v>8.2101806239737271E-2</v>
      </c>
      <c r="X535" s="458">
        <f>E500</f>
        <v>559</v>
      </c>
    </row>
  </sheetData>
  <conditionalFormatting sqref="W24:W37">
    <cfRule type="colorScale" priority="90">
      <colorScale>
        <cfvo type="min"/>
        <cfvo type="max"/>
        <color rgb="FFFCFCFF"/>
        <color rgb="FFF8696B"/>
      </colorScale>
    </cfRule>
  </conditionalFormatting>
  <conditionalFormatting sqref="W1">
    <cfRule type="cellIs" dxfId="156" priority="89" operator="greaterThan">
      <formula>0.2</formula>
    </cfRule>
  </conditionalFormatting>
  <conditionalFormatting sqref="X1">
    <cfRule type="cellIs" dxfId="155" priority="88" operator="greaterThan">
      <formula>0.2</formula>
    </cfRule>
  </conditionalFormatting>
  <conditionalFormatting sqref="W3:W22">
    <cfRule type="colorScale" priority="87">
      <colorScale>
        <cfvo type="min"/>
        <cfvo type="max"/>
        <color rgb="FFFCFCFF"/>
        <color rgb="FFF8696B"/>
      </colorScale>
    </cfRule>
  </conditionalFormatting>
  <conditionalFormatting sqref="U2:V2">
    <cfRule type="cellIs" dxfId="154" priority="86" operator="greaterThan">
      <formula>0.2</formula>
    </cfRule>
  </conditionalFormatting>
  <conditionalFormatting sqref="W2">
    <cfRule type="cellIs" dxfId="153" priority="85" operator="greaterThan">
      <formula>0.2</formula>
    </cfRule>
  </conditionalFormatting>
  <conditionalFormatting sqref="W62:W75">
    <cfRule type="colorScale" priority="84">
      <colorScale>
        <cfvo type="min"/>
        <cfvo type="max"/>
        <color rgb="FFFCFCFF"/>
        <color rgb="FFF8696B"/>
      </colorScale>
    </cfRule>
  </conditionalFormatting>
  <conditionalFormatting sqref="W39">
    <cfRule type="cellIs" dxfId="152" priority="83" operator="greaterThan">
      <formula>0.2</formula>
    </cfRule>
  </conditionalFormatting>
  <conditionalFormatting sqref="X39">
    <cfRule type="cellIs" dxfId="151" priority="82" operator="greaterThan">
      <formula>0.2</formula>
    </cfRule>
  </conditionalFormatting>
  <conditionalFormatting sqref="W41:W60">
    <cfRule type="colorScale" priority="81">
      <colorScale>
        <cfvo type="min"/>
        <cfvo type="max"/>
        <color rgb="FFFCFCFF"/>
        <color rgb="FFF8696B"/>
      </colorScale>
    </cfRule>
  </conditionalFormatting>
  <conditionalFormatting sqref="U40:V40">
    <cfRule type="cellIs" dxfId="150" priority="80" operator="greaterThan">
      <formula>0.2</formula>
    </cfRule>
  </conditionalFormatting>
  <conditionalFormatting sqref="W40">
    <cfRule type="cellIs" dxfId="149" priority="79" operator="greaterThan">
      <formula>0.2</formula>
    </cfRule>
  </conditionalFormatting>
  <conditionalFormatting sqref="W100:W113">
    <cfRule type="colorScale" priority="78">
      <colorScale>
        <cfvo type="min"/>
        <cfvo type="max"/>
        <color rgb="FFFCFCFF"/>
        <color rgb="FFF8696B"/>
      </colorScale>
    </cfRule>
  </conditionalFormatting>
  <conditionalFormatting sqref="W77">
    <cfRule type="cellIs" dxfId="148" priority="77" operator="greaterThan">
      <formula>0.2</formula>
    </cfRule>
  </conditionalFormatting>
  <conditionalFormatting sqref="X77">
    <cfRule type="cellIs" dxfId="147" priority="76" operator="greaterThan">
      <formula>0.2</formula>
    </cfRule>
  </conditionalFormatting>
  <conditionalFormatting sqref="W79:W98">
    <cfRule type="colorScale" priority="75">
      <colorScale>
        <cfvo type="min"/>
        <cfvo type="max"/>
        <color rgb="FFFCFCFF"/>
        <color rgb="FFF8696B"/>
      </colorScale>
    </cfRule>
  </conditionalFormatting>
  <conditionalFormatting sqref="U78:V78">
    <cfRule type="cellIs" dxfId="146" priority="74" operator="greaterThan">
      <formula>0.2</formula>
    </cfRule>
  </conditionalFormatting>
  <conditionalFormatting sqref="W78">
    <cfRule type="cellIs" dxfId="145" priority="73" operator="greaterThan">
      <formula>0.2</formula>
    </cfRule>
  </conditionalFormatting>
  <conditionalFormatting sqref="W139:W152">
    <cfRule type="colorScale" priority="72">
      <colorScale>
        <cfvo type="min"/>
        <cfvo type="max"/>
        <color rgb="FFFCFCFF"/>
        <color rgb="FFF8696B"/>
      </colorScale>
    </cfRule>
  </conditionalFormatting>
  <conditionalFormatting sqref="W116">
    <cfRule type="cellIs" dxfId="144" priority="71" operator="greaterThan">
      <formula>0.2</formula>
    </cfRule>
  </conditionalFormatting>
  <conditionalFormatting sqref="X116">
    <cfRule type="cellIs" dxfId="143" priority="70" operator="greaterThan">
      <formula>0.2</formula>
    </cfRule>
  </conditionalFormatting>
  <conditionalFormatting sqref="W118:W137">
    <cfRule type="colorScale" priority="69">
      <colorScale>
        <cfvo type="min"/>
        <cfvo type="max"/>
        <color rgb="FFFCFCFF"/>
        <color rgb="FFF8696B"/>
      </colorScale>
    </cfRule>
  </conditionalFormatting>
  <conditionalFormatting sqref="U117:V117">
    <cfRule type="cellIs" dxfId="142" priority="68" operator="greaterThan">
      <formula>0.2</formula>
    </cfRule>
  </conditionalFormatting>
  <conditionalFormatting sqref="W117">
    <cfRule type="cellIs" dxfId="141" priority="67" operator="greaterThan">
      <formula>0.2</formula>
    </cfRule>
  </conditionalFormatting>
  <conditionalFormatting sqref="W177:W190">
    <cfRule type="colorScale" priority="66">
      <colorScale>
        <cfvo type="min"/>
        <cfvo type="max"/>
        <color rgb="FFFCFCFF"/>
        <color rgb="FFF8696B"/>
      </colorScale>
    </cfRule>
  </conditionalFormatting>
  <conditionalFormatting sqref="W154">
    <cfRule type="cellIs" dxfId="140" priority="65" operator="greaterThan">
      <formula>0.2</formula>
    </cfRule>
  </conditionalFormatting>
  <conditionalFormatting sqref="X154">
    <cfRule type="cellIs" dxfId="139" priority="64" operator="greaterThan">
      <formula>0.2</formula>
    </cfRule>
  </conditionalFormatting>
  <conditionalFormatting sqref="W156:W175">
    <cfRule type="colorScale" priority="63">
      <colorScale>
        <cfvo type="min"/>
        <cfvo type="max"/>
        <color rgb="FFFCFCFF"/>
        <color rgb="FFF8696B"/>
      </colorScale>
    </cfRule>
  </conditionalFormatting>
  <conditionalFormatting sqref="U155:V155">
    <cfRule type="cellIs" dxfId="138" priority="62" operator="greaterThan">
      <formula>0.2</formula>
    </cfRule>
  </conditionalFormatting>
  <conditionalFormatting sqref="W155">
    <cfRule type="cellIs" dxfId="137" priority="61" operator="greaterThan">
      <formula>0.2</formula>
    </cfRule>
  </conditionalFormatting>
  <conditionalFormatting sqref="W216:W229">
    <cfRule type="colorScale" priority="60">
      <colorScale>
        <cfvo type="min"/>
        <cfvo type="max"/>
        <color rgb="FFFCFCFF"/>
        <color rgb="FFF8696B"/>
      </colorScale>
    </cfRule>
  </conditionalFormatting>
  <conditionalFormatting sqref="W193">
    <cfRule type="cellIs" dxfId="136" priority="59" operator="greaterThan">
      <formula>0.2</formula>
    </cfRule>
  </conditionalFormatting>
  <conditionalFormatting sqref="X193">
    <cfRule type="cellIs" dxfId="135" priority="58" operator="greaterThan">
      <formula>0.2</formula>
    </cfRule>
  </conditionalFormatting>
  <conditionalFormatting sqref="W195:W214">
    <cfRule type="colorScale" priority="57">
      <colorScale>
        <cfvo type="min"/>
        <cfvo type="max"/>
        <color rgb="FFFCFCFF"/>
        <color rgb="FFF8696B"/>
      </colorScale>
    </cfRule>
  </conditionalFormatting>
  <conditionalFormatting sqref="U194:V194">
    <cfRule type="cellIs" dxfId="134" priority="56" operator="greaterThan">
      <formula>0.2</formula>
    </cfRule>
  </conditionalFormatting>
  <conditionalFormatting sqref="W194">
    <cfRule type="cellIs" dxfId="133" priority="55" operator="greaterThan">
      <formula>0.2</formula>
    </cfRule>
  </conditionalFormatting>
  <conditionalFormatting sqref="W255:W268">
    <cfRule type="colorScale" priority="54">
      <colorScale>
        <cfvo type="min"/>
        <cfvo type="max"/>
        <color rgb="FFFCFCFF"/>
        <color rgb="FFF8696B"/>
      </colorScale>
    </cfRule>
  </conditionalFormatting>
  <conditionalFormatting sqref="W232">
    <cfRule type="cellIs" dxfId="132" priority="53" operator="greaterThan">
      <formula>0.2</formula>
    </cfRule>
  </conditionalFormatting>
  <conditionalFormatting sqref="X232">
    <cfRule type="cellIs" dxfId="131" priority="52" operator="greaterThan">
      <formula>0.2</formula>
    </cfRule>
  </conditionalFormatting>
  <conditionalFormatting sqref="W234:W253">
    <cfRule type="colorScale" priority="51">
      <colorScale>
        <cfvo type="min"/>
        <cfvo type="max"/>
        <color rgb="FFFCFCFF"/>
        <color rgb="FFF8696B"/>
      </colorScale>
    </cfRule>
  </conditionalFormatting>
  <conditionalFormatting sqref="U233:V233">
    <cfRule type="cellIs" dxfId="130" priority="50" operator="greaterThan">
      <formula>0.2</formula>
    </cfRule>
  </conditionalFormatting>
  <conditionalFormatting sqref="W233">
    <cfRule type="cellIs" dxfId="129" priority="49" operator="greaterThan">
      <formula>0.2</formula>
    </cfRule>
  </conditionalFormatting>
  <conditionalFormatting sqref="W293:W306">
    <cfRule type="colorScale" priority="42">
      <colorScale>
        <cfvo type="min"/>
        <cfvo type="max"/>
        <color rgb="FFFCFCFF"/>
        <color rgb="FFF8696B"/>
      </colorScale>
    </cfRule>
  </conditionalFormatting>
  <conditionalFormatting sqref="W270">
    <cfRule type="cellIs" dxfId="128" priority="41" operator="greaterThan">
      <formula>0.2</formula>
    </cfRule>
  </conditionalFormatting>
  <conditionalFormatting sqref="X270">
    <cfRule type="cellIs" dxfId="127" priority="40" operator="greaterThan">
      <formula>0.2</formula>
    </cfRule>
  </conditionalFormatting>
  <conditionalFormatting sqref="W272:W291">
    <cfRule type="colorScale" priority="39">
      <colorScale>
        <cfvo type="min"/>
        <cfvo type="max"/>
        <color rgb="FFFCFCFF"/>
        <color rgb="FFF8696B"/>
      </colorScale>
    </cfRule>
  </conditionalFormatting>
  <conditionalFormatting sqref="U271:V271">
    <cfRule type="cellIs" dxfId="126" priority="38" operator="greaterThan">
      <formula>0.2</formula>
    </cfRule>
  </conditionalFormatting>
  <conditionalFormatting sqref="W271">
    <cfRule type="cellIs" dxfId="125" priority="37" operator="greaterThan">
      <formula>0.2</formula>
    </cfRule>
  </conditionalFormatting>
  <conditionalFormatting sqref="W331:W344">
    <cfRule type="colorScale" priority="36">
      <colorScale>
        <cfvo type="min"/>
        <cfvo type="max"/>
        <color rgb="FFFCFCFF"/>
        <color rgb="FFF8696B"/>
      </colorScale>
    </cfRule>
  </conditionalFormatting>
  <conditionalFormatting sqref="W308">
    <cfRule type="cellIs" dxfId="124" priority="35" operator="greaterThan">
      <formula>0.2</formula>
    </cfRule>
  </conditionalFormatting>
  <conditionalFormatting sqref="X308">
    <cfRule type="cellIs" dxfId="123" priority="34" operator="greaterThan">
      <formula>0.2</formula>
    </cfRule>
  </conditionalFormatting>
  <conditionalFormatting sqref="W310:W329">
    <cfRule type="colorScale" priority="33">
      <colorScale>
        <cfvo type="min"/>
        <cfvo type="max"/>
        <color rgb="FFFCFCFF"/>
        <color rgb="FFF8696B"/>
      </colorScale>
    </cfRule>
  </conditionalFormatting>
  <conditionalFormatting sqref="U309:V309">
    <cfRule type="cellIs" dxfId="122" priority="32" operator="greaterThan">
      <formula>0.2</formula>
    </cfRule>
  </conditionalFormatting>
  <conditionalFormatting sqref="W309">
    <cfRule type="cellIs" dxfId="121" priority="31" operator="greaterThan">
      <formula>0.2</formula>
    </cfRule>
  </conditionalFormatting>
  <conditionalFormatting sqref="W369:W382">
    <cfRule type="colorScale" priority="30">
      <colorScale>
        <cfvo type="min"/>
        <cfvo type="max"/>
        <color rgb="FFFCFCFF"/>
        <color rgb="FFF8696B"/>
      </colorScale>
    </cfRule>
  </conditionalFormatting>
  <conditionalFormatting sqref="W346">
    <cfRule type="cellIs" dxfId="120" priority="29" operator="greaterThan">
      <formula>0.2</formula>
    </cfRule>
  </conditionalFormatting>
  <conditionalFormatting sqref="X346">
    <cfRule type="cellIs" dxfId="119" priority="28" operator="greaterThan">
      <formula>0.2</formula>
    </cfRule>
  </conditionalFormatting>
  <conditionalFormatting sqref="W348:W367">
    <cfRule type="colorScale" priority="27">
      <colorScale>
        <cfvo type="min"/>
        <cfvo type="max"/>
        <color rgb="FFFCFCFF"/>
        <color rgb="FFF8696B"/>
      </colorScale>
    </cfRule>
  </conditionalFormatting>
  <conditionalFormatting sqref="U347:V347">
    <cfRule type="cellIs" dxfId="118" priority="26" operator="greaterThan">
      <formula>0.2</formula>
    </cfRule>
  </conditionalFormatting>
  <conditionalFormatting sqref="W347">
    <cfRule type="cellIs" dxfId="117" priority="25" operator="greaterThan">
      <formula>0.2</formula>
    </cfRule>
  </conditionalFormatting>
  <conditionalFormatting sqref="W408:W421">
    <cfRule type="colorScale" priority="24">
      <colorScale>
        <cfvo type="min"/>
        <cfvo type="max"/>
        <color rgb="FFFCFCFF"/>
        <color rgb="FFF8696B"/>
      </colorScale>
    </cfRule>
  </conditionalFormatting>
  <conditionalFormatting sqref="W385">
    <cfRule type="cellIs" dxfId="116" priority="23" operator="greaterThan">
      <formula>0.2</formula>
    </cfRule>
  </conditionalFormatting>
  <conditionalFormatting sqref="X385">
    <cfRule type="cellIs" dxfId="115" priority="22" operator="greaterThan">
      <formula>0.2</formula>
    </cfRule>
  </conditionalFormatting>
  <conditionalFormatting sqref="W387:W406">
    <cfRule type="colorScale" priority="21">
      <colorScale>
        <cfvo type="min"/>
        <cfvo type="max"/>
        <color rgb="FFFCFCFF"/>
        <color rgb="FFF8696B"/>
      </colorScale>
    </cfRule>
  </conditionalFormatting>
  <conditionalFormatting sqref="U386:V386">
    <cfRule type="cellIs" dxfId="114" priority="20" operator="greaterThan">
      <formula>0.2</formula>
    </cfRule>
  </conditionalFormatting>
  <conditionalFormatting sqref="W386">
    <cfRule type="cellIs" dxfId="113" priority="19" operator="greaterThan">
      <formula>0.2</formula>
    </cfRule>
  </conditionalFormatting>
  <conditionalFormatting sqref="W446:W459">
    <cfRule type="colorScale" priority="18">
      <colorScale>
        <cfvo type="min"/>
        <cfvo type="max"/>
        <color rgb="FFFCFCFF"/>
        <color rgb="FFF8696B"/>
      </colorScale>
    </cfRule>
  </conditionalFormatting>
  <conditionalFormatting sqref="W423">
    <cfRule type="cellIs" dxfId="112" priority="17" operator="greaterThan">
      <formula>0.2</formula>
    </cfRule>
  </conditionalFormatting>
  <conditionalFormatting sqref="X423">
    <cfRule type="cellIs" dxfId="111" priority="16" operator="greaterThan">
      <formula>0.2</formula>
    </cfRule>
  </conditionalFormatting>
  <conditionalFormatting sqref="W425:W444">
    <cfRule type="colorScale" priority="15">
      <colorScale>
        <cfvo type="min"/>
        <cfvo type="max"/>
        <color rgb="FFFCFCFF"/>
        <color rgb="FFF8696B"/>
      </colorScale>
    </cfRule>
  </conditionalFormatting>
  <conditionalFormatting sqref="U424:V424">
    <cfRule type="cellIs" dxfId="110" priority="14" operator="greaterThan">
      <formula>0.2</formula>
    </cfRule>
  </conditionalFormatting>
  <conditionalFormatting sqref="W424">
    <cfRule type="cellIs" dxfId="109" priority="13" operator="greaterThan">
      <formula>0.2</formula>
    </cfRule>
  </conditionalFormatting>
  <conditionalFormatting sqref="W484:W497">
    <cfRule type="colorScale" priority="12">
      <colorScale>
        <cfvo type="min"/>
        <cfvo type="max"/>
        <color rgb="FFFCFCFF"/>
        <color rgb="FFF8696B"/>
      </colorScale>
    </cfRule>
  </conditionalFormatting>
  <conditionalFormatting sqref="W461">
    <cfRule type="cellIs" dxfId="108" priority="11" operator="greaterThan">
      <formula>0.2</formula>
    </cfRule>
  </conditionalFormatting>
  <conditionalFormatting sqref="X461">
    <cfRule type="cellIs" dxfId="107" priority="10" operator="greaterThan">
      <formula>0.2</formula>
    </cfRule>
  </conditionalFormatting>
  <conditionalFormatting sqref="W463:W482">
    <cfRule type="colorScale" priority="9">
      <colorScale>
        <cfvo type="min"/>
        <cfvo type="max"/>
        <color rgb="FFFCFCFF"/>
        <color rgb="FFF8696B"/>
      </colorScale>
    </cfRule>
  </conditionalFormatting>
  <conditionalFormatting sqref="U462:V462">
    <cfRule type="cellIs" dxfId="106" priority="8" operator="greaterThan">
      <formula>0.2</formula>
    </cfRule>
  </conditionalFormatting>
  <conditionalFormatting sqref="W462">
    <cfRule type="cellIs" dxfId="105" priority="7" operator="greaterThan">
      <formula>0.2</formula>
    </cfRule>
  </conditionalFormatting>
  <conditionalFormatting sqref="W522:W535">
    <cfRule type="colorScale" priority="6">
      <colorScale>
        <cfvo type="min"/>
        <cfvo type="max"/>
        <color rgb="FFFCFCFF"/>
        <color rgb="FFF8696B"/>
      </colorScale>
    </cfRule>
  </conditionalFormatting>
  <conditionalFormatting sqref="W499">
    <cfRule type="cellIs" dxfId="104" priority="5" operator="greaterThan">
      <formula>0.2</formula>
    </cfRule>
  </conditionalFormatting>
  <conditionalFormatting sqref="X499">
    <cfRule type="cellIs" dxfId="103" priority="4" operator="greaterThan">
      <formula>0.2</formula>
    </cfRule>
  </conditionalFormatting>
  <conditionalFormatting sqref="W501:W520">
    <cfRule type="colorScale" priority="3">
      <colorScale>
        <cfvo type="min"/>
        <cfvo type="max"/>
        <color rgb="FFFCFCFF"/>
        <color rgb="FFF8696B"/>
      </colorScale>
    </cfRule>
  </conditionalFormatting>
  <conditionalFormatting sqref="U500:V500">
    <cfRule type="cellIs" dxfId="102" priority="2" operator="greaterThan">
      <formula>0.2</formula>
    </cfRule>
  </conditionalFormatting>
  <conditionalFormatting sqref="W500">
    <cfRule type="cellIs" dxfId="101" priority="1" operator="greaterThan">
      <formula>0.2</formula>
    </cfRule>
  </conditionalFormatting>
  <pageMargins left="0" right="0" top="0.75" bottom="0.75" header="0.3" footer="0.3"/>
  <pageSetup scale="1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U34"/>
  <sheetViews>
    <sheetView showGridLines="0" tabSelected="1" zoomScaleNormal="100" workbookViewId="0">
      <selection activeCell="J33" sqref="J33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31" style="25" bestFit="1" customWidth="1"/>
    <col min="16" max="16" width="10.7109375" style="25" customWidth="1"/>
    <col min="17" max="17" width="10.85546875" style="25" customWidth="1"/>
    <col min="18" max="18" width="10.42578125" style="25" customWidth="1"/>
    <col min="19" max="16384" width="9.140625" style="25"/>
  </cols>
  <sheetData>
    <row r="1" spans="1:21" ht="54" customHeight="1" x14ac:dyDescent="0.25">
      <c r="A1" s="506" t="s">
        <v>107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506"/>
      <c r="O1" s="506"/>
      <c r="P1" s="506"/>
      <c r="Q1" s="506"/>
      <c r="R1" s="506"/>
    </row>
    <row r="3" spans="1:21" ht="26.25" customHeight="1" x14ac:dyDescent="0.25">
      <c r="O3" s="507" t="s">
        <v>52</v>
      </c>
      <c r="P3" s="508"/>
      <c r="Q3" s="508"/>
      <c r="R3" s="508"/>
    </row>
    <row r="4" spans="1:21" x14ac:dyDescent="0.25">
      <c r="O4" s="509" t="s">
        <v>21</v>
      </c>
      <c r="P4" s="510"/>
      <c r="Q4" s="511"/>
      <c r="R4" s="32" t="s">
        <v>25</v>
      </c>
    </row>
    <row r="5" spans="1:21" x14ac:dyDescent="0.25">
      <c r="O5" s="21" t="s">
        <v>16</v>
      </c>
      <c r="P5" s="22"/>
      <c r="Q5" s="23"/>
      <c r="R5" s="327">
        <f ca="1">SUMIF('EB015-EB215'!$W$614:$X$800,O5,'EB015-EB215'!$X$614:$X$800)</f>
        <v>106</v>
      </c>
    </row>
    <row r="6" spans="1:21" x14ac:dyDescent="0.25">
      <c r="O6" s="21" t="s">
        <v>14</v>
      </c>
      <c r="P6" s="22"/>
      <c r="Q6" s="23"/>
      <c r="R6" s="327">
        <f ca="1">SUMIF('EB015-EB215'!$W$614:$X$800,O6,'EB015-EB215'!$X$614:$X$800)</f>
        <v>101</v>
      </c>
    </row>
    <row r="7" spans="1:21" x14ac:dyDescent="0.25">
      <c r="O7" s="21" t="s">
        <v>6</v>
      </c>
      <c r="P7" s="22"/>
      <c r="Q7" s="23"/>
      <c r="R7" s="327">
        <f ca="1">SUMIF('EB015-EB215'!$W$614:$X$800,O7,'EB015-EB215'!$X$614:$X$800)</f>
        <v>84</v>
      </c>
    </row>
    <row r="8" spans="1:21" x14ac:dyDescent="0.25">
      <c r="O8" s="21" t="s">
        <v>12</v>
      </c>
      <c r="P8" s="22"/>
      <c r="Q8" s="23"/>
      <c r="R8" s="327">
        <f ca="1">SUMIF('EB015-EB215'!$W$614:$X$800,O8,'EB015-EB215'!$X$614:$X$800)</f>
        <v>71</v>
      </c>
    </row>
    <row r="9" spans="1:21" x14ac:dyDescent="0.25">
      <c r="O9" s="21" t="s">
        <v>34</v>
      </c>
      <c r="P9" s="22"/>
      <c r="Q9" s="23"/>
      <c r="R9" s="327">
        <f ca="1">SUMIF('EB015-EB215'!$W$614:$X$800,O9,'EB015-EB215'!$X$614:$X$800)</f>
        <v>36</v>
      </c>
    </row>
    <row r="10" spans="1:21" ht="15.75" x14ac:dyDescent="0.25">
      <c r="O10" s="21" t="s">
        <v>0</v>
      </c>
      <c r="P10" s="22"/>
      <c r="Q10" s="23"/>
      <c r="R10" s="327">
        <f ca="1">SUMIF('EB015-EB215'!$W$614:$X$800,O10,'EB015-EB215'!$X$614:$X$800)</f>
        <v>24</v>
      </c>
      <c r="U10" s="131"/>
    </row>
    <row r="11" spans="1:21" x14ac:dyDescent="0.25">
      <c r="O11" s="21" t="s">
        <v>3</v>
      </c>
      <c r="P11" s="22"/>
      <c r="Q11" s="23"/>
      <c r="R11" s="327">
        <f ca="1">SUMIF('EB015-EB215'!$W$614:$X$800,O11,'EB015-EB215'!$X$614:$X$800)</f>
        <v>14</v>
      </c>
    </row>
    <row r="12" spans="1:21" x14ac:dyDescent="0.25">
      <c r="O12" s="21" t="s">
        <v>9</v>
      </c>
      <c r="P12" s="22"/>
      <c r="Q12" s="23"/>
      <c r="R12" s="327">
        <f ca="1">SUMIF('EB015-EB215'!$W$614:$X$800,O12,'EB015-EB215'!$X$614:$X$800)</f>
        <v>4</v>
      </c>
    </row>
    <row r="13" spans="1:21" x14ac:dyDescent="0.25">
      <c r="O13" s="21" t="s">
        <v>31</v>
      </c>
      <c r="P13" s="22"/>
      <c r="Q13" s="23"/>
      <c r="R13" s="327">
        <f ca="1">SUMIF('EB015-EB215'!$W$614:$X$800,O13,'EB015-EB215'!$X$614:$X$800)</f>
        <v>2</v>
      </c>
    </row>
    <row r="14" spans="1:21" x14ac:dyDescent="0.25">
      <c r="O14" s="21" t="s">
        <v>13</v>
      </c>
      <c r="P14" s="22"/>
      <c r="Q14" s="23"/>
      <c r="R14" s="327">
        <f ca="1">SUMIF('EB015-EB215'!$W$614:$X$800,O14,'EB015-EB215'!$X$614:$X$800)</f>
        <v>2</v>
      </c>
    </row>
    <row r="15" spans="1:21" x14ac:dyDescent="0.25">
      <c r="O15" s="21" t="s">
        <v>8</v>
      </c>
      <c r="P15" s="22"/>
      <c r="Q15" s="23"/>
      <c r="R15" s="327">
        <f ca="1">SUMIF('EB015-EB215'!$W$614:$X$800,O15,'EB015-EB215'!$X$614:$X$800)</f>
        <v>1</v>
      </c>
    </row>
    <row r="16" spans="1:21" x14ac:dyDescent="0.25">
      <c r="O16" s="21" t="s">
        <v>20</v>
      </c>
      <c r="P16" s="22"/>
      <c r="Q16" s="23"/>
      <c r="R16" s="327">
        <f ca="1">SUMIF('EB015-EB215'!$W$614:$X$800,O16,'EB015-EB215'!$X$614:$X$800)</f>
        <v>1</v>
      </c>
    </row>
    <row r="17" spans="1:18" x14ac:dyDescent="0.25">
      <c r="O17" s="21" t="s">
        <v>11</v>
      </c>
      <c r="P17" s="22"/>
      <c r="Q17" s="23"/>
      <c r="R17" s="327">
        <f ca="1">SUMIF('EB015-EB215'!$W$614:$X$800,O17,'EB015-EB215'!$X$614:$X$800)</f>
        <v>1</v>
      </c>
    </row>
    <row r="18" spans="1:18" x14ac:dyDescent="0.25">
      <c r="O18" s="21" t="s">
        <v>32</v>
      </c>
      <c r="P18" s="22"/>
      <c r="Q18" s="23"/>
      <c r="R18" s="327">
        <f ca="1">SUMIF('EB015-EB215'!$W$614:$X$800,O18,'EB015-EB215'!$X$614:$X$800)</f>
        <v>1</v>
      </c>
    </row>
    <row r="19" spans="1:18" x14ac:dyDescent="0.25">
      <c r="O19" s="21" t="s">
        <v>46</v>
      </c>
      <c r="P19" s="22"/>
      <c r="Q19" s="23"/>
      <c r="R19" s="327">
        <f ca="1">SUMIF('EB015-EB215'!$W$614:$X$800,O19,'EB015-EB215'!$X$614:$X$800)</f>
        <v>0</v>
      </c>
    </row>
    <row r="20" spans="1:18" ht="15.75" customHeight="1" x14ac:dyDescent="0.25">
      <c r="O20" s="21" t="s">
        <v>36</v>
      </c>
      <c r="P20" s="22"/>
      <c r="Q20" s="23"/>
      <c r="R20" s="327">
        <f ca="1">SUMIF('EB015-EB215'!$W$614:$X$800,O20,'EB015-EB215'!$X$614:$X$800)</f>
        <v>0</v>
      </c>
    </row>
    <row r="21" spans="1:18" ht="23.25" x14ac:dyDescent="0.25">
      <c r="A21" s="513" t="s">
        <v>65</v>
      </c>
      <c r="B21" s="514"/>
      <c r="C21" s="514"/>
      <c r="D21" s="514"/>
      <c r="E21" s="515"/>
      <c r="O21" s="21" t="s">
        <v>44</v>
      </c>
      <c r="P21" s="22"/>
      <c r="Q21" s="23"/>
      <c r="R21" s="327">
        <f ca="1">SUMIF('EB015-EB215'!$W$614:$X$800,O21,'EB015-EB215'!$X$614:$X$800)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21" t="s">
        <v>29</v>
      </c>
      <c r="P22" s="22"/>
      <c r="Q22" s="23"/>
      <c r="R22" s="327">
        <f ca="1">SUMIF('EB015-EB215'!$W$614:$X$800,O22,'EB015-EB215'!$X$614:$X$800)</f>
        <v>0</v>
      </c>
    </row>
    <row r="23" spans="1:18" x14ac:dyDescent="0.25">
      <c r="A23" s="418">
        <v>1500737</v>
      </c>
      <c r="B23" s="136">
        <f>VLOOKUP(Table1411[[#This Row],[Shop Order]],'EB015-EB215'!A:AA,4,FALSE)</f>
        <v>2112</v>
      </c>
      <c r="C23" s="136">
        <f>VLOOKUP(Table1411[[#This Row],[Shop Order]],'EB015-EB215'!A:AA,5,FALSE)</f>
        <v>1872</v>
      </c>
      <c r="D23" s="137">
        <f>VLOOKUP(Table1411[[#This Row],[Shop Order]],'EB015-EB215'!A:AA,6,FALSE)</f>
        <v>0.88636363636363635</v>
      </c>
      <c r="E23" s="138">
        <f>VLOOKUP(Table1411[[#This Row],[Shop Order]],'EB015-EB215'!A:AA,7,FALSE)</f>
        <v>45163</v>
      </c>
      <c r="O23" s="21" t="s">
        <v>45</v>
      </c>
      <c r="P23" s="22"/>
      <c r="Q23" s="23"/>
      <c r="R23" s="327">
        <f ca="1">SUMIF('EB015-EB215'!$W$614:$X$800,O23,'EB015-EB215'!$X$614:$X$800)</f>
        <v>0</v>
      </c>
    </row>
    <row r="24" spans="1:18" x14ac:dyDescent="0.25">
      <c r="A24" s="418">
        <v>1494762</v>
      </c>
      <c r="B24" s="136">
        <f>VLOOKUP(Table1411[[#This Row],[Shop Order]],'EB015-EB215'!A:AA,4,FALSE)</f>
        <v>2080</v>
      </c>
      <c r="C24" s="136">
        <f>VLOOKUP(Table1411[[#This Row],[Shop Order]],'EB015-EB215'!A:AA,5,FALSE)</f>
        <v>1865</v>
      </c>
      <c r="D24" s="137">
        <f>VLOOKUP(Table1411[[#This Row],[Shop Order]],'EB015-EB215'!A:AA,6,FALSE)</f>
        <v>0.89663461538461542</v>
      </c>
      <c r="E24" s="138">
        <f>VLOOKUP(Table1411[[#This Row],[Shop Order]],'EB015-EB215'!A:AA,7,FALSE)</f>
        <v>45167</v>
      </c>
      <c r="G24" s="26"/>
      <c r="O24" s="21" t="s">
        <v>124</v>
      </c>
      <c r="P24" s="22"/>
      <c r="Q24" s="23"/>
      <c r="R24" s="327">
        <f ca="1">SUMIF('EB015-EB215'!$W$614:$X$800,O24,'EB015-EB215'!$X$614:$X$800)</f>
        <v>0</v>
      </c>
    </row>
    <row r="25" spans="1:18" x14ac:dyDescent="0.25">
      <c r="A25" s="418">
        <v>1491190</v>
      </c>
      <c r="B25" s="136">
        <f>VLOOKUP(Table1411[[#This Row],[Shop Order]],'EB015-EB215'!A:AA,4,FALSE)</f>
        <v>2100</v>
      </c>
      <c r="C25" s="136">
        <f>VLOOKUP(Table1411[[#This Row],[Shop Order]],'EB015-EB215'!A:AA,5,FALSE)</f>
        <v>1854</v>
      </c>
      <c r="D25" s="137">
        <f>VLOOKUP(Table1411[[#This Row],[Shop Order]],'EB015-EB215'!A:AA,6,FALSE)</f>
        <v>0.8828571428571429</v>
      </c>
      <c r="E25" s="308">
        <f>VLOOKUP(Table1411[[#This Row],[Shop Order]],'EB015-EB215'!A:AA,7,FALSE)</f>
        <v>45181</v>
      </c>
      <c r="O25" s="21" t="s">
        <v>33</v>
      </c>
      <c r="P25" s="22"/>
      <c r="Q25" s="23"/>
      <c r="R25" s="327">
        <f ca="1">SUMIF('EB015-EB215'!$W$614:$X$800,O25,'EB015-EB215'!$X$614:$X$800)</f>
        <v>0</v>
      </c>
    </row>
    <row r="26" spans="1:18" x14ac:dyDescent="0.25">
      <c r="A26" s="418">
        <v>1500740</v>
      </c>
      <c r="B26" s="136">
        <f>VLOOKUP(Table1411[[#This Row],[Shop Order]],'EB015-EB215'!A:AA,4,FALSE)</f>
        <v>2012</v>
      </c>
      <c r="C26" s="136">
        <f>VLOOKUP(Table1411[[#This Row],[Shop Order]],'EB015-EB215'!A:AA,5,FALSE)</f>
        <v>1883</v>
      </c>
      <c r="D26" s="137">
        <f>VLOOKUP(Table1411[[#This Row],[Shop Order]],'EB015-EB215'!A:AA,6,FALSE)</f>
        <v>0.93588469184890655</v>
      </c>
      <c r="E26" s="138">
        <f>VLOOKUP(Table1411[[#This Row],[Shop Order]],'EB015-EB215'!A:AA,7,FALSE)</f>
        <v>45183</v>
      </c>
      <c r="O26" s="21" t="s">
        <v>110</v>
      </c>
      <c r="P26" s="22"/>
      <c r="Q26" s="23"/>
      <c r="R26" s="327">
        <f ca="1">SUMIF('EB015-EB215'!$W$614:$X$800,O26,'EB015-EB215'!$X$614:$X$800)</f>
        <v>0</v>
      </c>
    </row>
    <row r="27" spans="1:18" x14ac:dyDescent="0.25">
      <c r="A27" s="418">
        <v>1501099</v>
      </c>
      <c r="B27" s="136">
        <f>VLOOKUP(Table1411[[#This Row],[Shop Order]],'EB015-EB215'!A:AA,4,FALSE)</f>
        <v>2078</v>
      </c>
      <c r="C27" s="136">
        <f>VLOOKUP(Table1411[[#This Row],[Shop Order]],'EB015-EB215'!A:AA,5,FALSE)</f>
        <v>1862</v>
      </c>
      <c r="D27" s="137">
        <f>VLOOKUP(Table1411[[#This Row],[Shop Order]],'EB015-EB215'!A:AA,6,FALSE)</f>
        <v>0.89605389797882584</v>
      </c>
      <c r="E27" s="138">
        <f>VLOOKUP(Table1411[[#This Row],[Shop Order]],'EB015-EB215'!A:AA,7,FALSE)</f>
        <v>45188</v>
      </c>
      <c r="O27" s="21" t="s">
        <v>104</v>
      </c>
      <c r="P27" s="22"/>
      <c r="Q27" s="23"/>
      <c r="R27" s="327">
        <f ca="1">SUMIF('EB015-EB215'!$W$614:$X$800,O27,'EB015-EB215'!$X$614:$X$800)</f>
        <v>0</v>
      </c>
    </row>
    <row r="28" spans="1:18" ht="15.75" thickBot="1" x14ac:dyDescent="0.3">
      <c r="A28" s="418">
        <v>1501430</v>
      </c>
      <c r="B28" s="136">
        <f>VLOOKUP(Table1411[[#This Row],[Shop Order]],'EB015-EB215'!A:AA,4,FALSE)</f>
        <v>2064</v>
      </c>
      <c r="C28" s="136">
        <f>VLOOKUP(Table1411[[#This Row],[Shop Order]],'EB015-EB215'!A:AA,5,FALSE)</f>
        <v>1871</v>
      </c>
      <c r="D28" s="137">
        <f>VLOOKUP(Table1411[[#This Row],[Shop Order]],'EB015-EB215'!A:AA,6,FALSE)</f>
        <v>0.90649224806201545</v>
      </c>
      <c r="E28" s="138">
        <f>VLOOKUP(Table1411[[#This Row],[Shop Order]],'EB015-EB215'!A:AA,7,FALSE)</f>
        <v>45192</v>
      </c>
      <c r="O28" s="21" t="s">
        <v>43</v>
      </c>
      <c r="P28" s="22"/>
      <c r="Q28" s="23"/>
      <c r="R28" s="327">
        <f ca="1">SUMIF('EB015-EB215'!$W$614:$X$800,O28,'EB015-EB215'!$X$614:$X$800)</f>
        <v>0</v>
      </c>
    </row>
    <row r="29" spans="1:18" ht="15.75" thickBot="1" x14ac:dyDescent="0.3">
      <c r="A29" s="516" t="s">
        <v>51</v>
      </c>
      <c r="B29" s="517"/>
      <c r="C29" s="518"/>
      <c r="D29" s="80">
        <f>AVERAGE(D23:D28)</f>
        <v>0.9007143720825237</v>
      </c>
      <c r="E29" s="28"/>
      <c r="O29" s="21" t="s">
        <v>37</v>
      </c>
      <c r="P29" s="22"/>
      <c r="Q29" s="23"/>
      <c r="R29" s="327">
        <f ca="1">SUMIF('EB015-EB215'!$W$614:$X$800,O29,'EB015-EB215'!$X$614:$X$800)</f>
        <v>0</v>
      </c>
    </row>
    <row r="32" spans="1:18" x14ac:dyDescent="0.25">
      <c r="E32" s="25"/>
    </row>
    <row r="33" spans="5:5" ht="39.75" customHeight="1" x14ac:dyDescent="0.25">
      <c r="E33" s="25"/>
    </row>
    <row r="34" spans="5:5" ht="58.5" customHeight="1" x14ac:dyDescent="0.25">
      <c r="E34" s="25"/>
    </row>
  </sheetData>
  <autoFilter ref="O4:R4">
    <filterColumn colId="0" showButton="0"/>
    <filterColumn colId="1" showButton="0"/>
    <sortState ref="O5:R29">
      <sortCondition descending="1" ref="R4"/>
    </sortState>
  </autoFilter>
  <dataConsolidate/>
  <mergeCells count="5">
    <mergeCell ref="A1:R1"/>
    <mergeCell ref="A21:E21"/>
    <mergeCell ref="A29:C29"/>
    <mergeCell ref="O4:Q4"/>
    <mergeCell ref="O3:R3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E741"/>
  <sheetViews>
    <sheetView topLeftCell="A603" zoomScale="70" zoomScaleNormal="70" zoomScaleSheetLayoutView="90" workbookViewId="0">
      <selection activeCell="Q732" sqref="Q732"/>
    </sheetView>
  </sheetViews>
  <sheetFormatPr defaultColWidth="9.140625" defaultRowHeight="15" x14ac:dyDescent="0.25"/>
  <cols>
    <col min="1" max="1" width="14.5703125" style="45" bestFit="1" customWidth="1"/>
    <col min="2" max="2" width="12.7109375" style="45" customWidth="1"/>
    <col min="3" max="3" width="7" style="45" customWidth="1"/>
    <col min="4" max="4" width="10" style="45" customWidth="1"/>
    <col min="5" max="5" width="8" style="45" bestFit="1" customWidth="1"/>
    <col min="6" max="6" width="11.140625" style="45" bestFit="1" customWidth="1"/>
    <col min="7" max="7" width="12.5703125" style="15" bestFit="1" customWidth="1"/>
    <col min="8" max="19" width="15.85546875" style="7" customWidth="1"/>
    <col min="20" max="20" width="8.42578125" style="8" bestFit="1" customWidth="1"/>
    <col min="21" max="21" width="11.140625" style="9" bestFit="1" customWidth="1"/>
    <col min="22" max="22" width="13" style="9" hidden="1" customWidth="1"/>
    <col min="23" max="23" width="40.7109375" style="45" customWidth="1"/>
    <col min="24" max="24" width="5.42578125" style="45" hidden="1" customWidth="1"/>
    <col min="25" max="25" width="52.28515625" style="10" customWidth="1"/>
    <col min="26" max="31" width="9.140625" style="14"/>
    <col min="32" max="16384" width="9.140625" style="45"/>
  </cols>
  <sheetData>
    <row r="1" spans="1:25" ht="75.75" thickBot="1" x14ac:dyDescent="0.3">
      <c r="A1" s="46" t="s">
        <v>23</v>
      </c>
      <c r="B1" s="46" t="s">
        <v>49</v>
      </c>
      <c r="C1" s="47" t="s">
        <v>54</v>
      </c>
      <c r="D1" s="47" t="s">
        <v>18</v>
      </c>
      <c r="E1" s="46" t="s">
        <v>17</v>
      </c>
      <c r="F1" s="48" t="s">
        <v>1</v>
      </c>
      <c r="G1" s="49" t="s">
        <v>24</v>
      </c>
      <c r="H1" s="50" t="s">
        <v>75</v>
      </c>
      <c r="I1" s="50" t="s">
        <v>76</v>
      </c>
      <c r="J1" s="50" t="s">
        <v>55</v>
      </c>
      <c r="K1" s="50" t="s">
        <v>60</v>
      </c>
      <c r="L1" s="50" t="s">
        <v>56</v>
      </c>
      <c r="M1" s="50" t="s">
        <v>61</v>
      </c>
      <c r="N1" s="50" t="s">
        <v>57</v>
      </c>
      <c r="O1" s="50" t="s">
        <v>62</v>
      </c>
      <c r="P1" s="50" t="s">
        <v>58</v>
      </c>
      <c r="Q1" s="50" t="s">
        <v>77</v>
      </c>
      <c r="R1" s="50" t="s">
        <v>127</v>
      </c>
      <c r="S1" s="50" t="s">
        <v>42</v>
      </c>
      <c r="T1" s="50" t="s">
        <v>5</v>
      </c>
      <c r="U1" s="46" t="s">
        <v>2</v>
      </c>
      <c r="V1" s="84" t="s">
        <v>72</v>
      </c>
      <c r="W1" s="85" t="s">
        <v>21</v>
      </c>
      <c r="X1" s="47" t="s">
        <v>18</v>
      </c>
      <c r="Y1" s="86" t="s">
        <v>7</v>
      </c>
    </row>
    <row r="2" spans="1:25" ht="15.75" thickBot="1" x14ac:dyDescent="0.3">
      <c r="A2" s="438">
        <v>1494187</v>
      </c>
      <c r="B2" s="274" t="s">
        <v>121</v>
      </c>
      <c r="C2" s="438">
        <v>1920</v>
      </c>
      <c r="D2" s="438">
        <v>2054</v>
      </c>
      <c r="E2" s="443">
        <v>1870</v>
      </c>
      <c r="F2" s="444">
        <f>E2/D2</f>
        <v>0.91041869522882179</v>
      </c>
      <c r="G2" s="52">
        <v>45106</v>
      </c>
      <c r="H2" s="87"/>
      <c r="I2" s="88"/>
      <c r="J2" s="88"/>
      <c r="K2" s="88"/>
      <c r="L2" s="88"/>
      <c r="M2" s="88"/>
      <c r="N2" s="88"/>
      <c r="O2" s="88"/>
      <c r="P2" s="88"/>
      <c r="Q2" s="88"/>
      <c r="R2" s="88"/>
      <c r="S2" s="89"/>
      <c r="T2" s="405"/>
      <c r="U2" s="121"/>
      <c r="V2" s="89"/>
      <c r="W2" s="91" t="s">
        <v>78</v>
      </c>
      <c r="X2" s="275">
        <v>578.5</v>
      </c>
      <c r="Y2" s="82" t="s">
        <v>73</v>
      </c>
    </row>
    <row r="3" spans="1:25" ht="16.5" customHeight="1" thickBot="1" x14ac:dyDescent="0.25">
      <c r="A3" s="92"/>
      <c r="B3" s="93"/>
      <c r="C3" s="93"/>
      <c r="D3" s="93"/>
      <c r="E3" s="93"/>
      <c r="F3" s="93"/>
      <c r="G3" s="94"/>
      <c r="H3" s="95">
        <v>19</v>
      </c>
      <c r="I3" s="96"/>
      <c r="J3" s="96">
        <v>3</v>
      </c>
      <c r="K3" s="96"/>
      <c r="L3" s="96"/>
      <c r="M3" s="96"/>
      <c r="N3" s="96"/>
      <c r="O3" s="96"/>
      <c r="P3" s="96"/>
      <c r="Q3" s="96"/>
      <c r="R3" s="96"/>
      <c r="S3" s="321">
        <v>16</v>
      </c>
      <c r="T3" s="320">
        <f>SUM(H3,J3,L3,N3,P3,R3,S3)</f>
        <v>38</v>
      </c>
      <c r="U3" s="485">
        <f>($T3)/$D$2</f>
        <v>1.8500486854917234E-2</v>
      </c>
      <c r="V3" s="99">
        <f>D2</f>
        <v>2054</v>
      </c>
      <c r="W3" s="267" t="s">
        <v>16</v>
      </c>
      <c r="X3" s="93">
        <f>T3</f>
        <v>38</v>
      </c>
      <c r="Y3" s="276" t="s">
        <v>133</v>
      </c>
    </row>
    <row r="4" spans="1:25" ht="16.5" customHeight="1" thickBot="1" x14ac:dyDescent="0.25">
      <c r="A4" s="102"/>
      <c r="B4" s="103"/>
      <c r="C4" s="103"/>
      <c r="D4" s="103"/>
      <c r="E4" s="103"/>
      <c r="F4" s="103"/>
      <c r="G4" s="104"/>
      <c r="H4" s="484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324"/>
      <c r="T4" s="320">
        <f>SUM(H4,J4,L4,N4,P4,R4,S4)</f>
        <v>0</v>
      </c>
      <c r="U4" s="409">
        <f>($T4)/$D$2</f>
        <v>0</v>
      </c>
      <c r="V4" s="99"/>
      <c r="W4" s="271" t="s">
        <v>44</v>
      </c>
      <c r="X4" s="93"/>
      <c r="Y4" s="276"/>
    </row>
    <row r="5" spans="1:25" ht="16.5" customHeight="1" thickBot="1" x14ac:dyDescent="0.25">
      <c r="A5" s="102"/>
      <c r="B5" s="103"/>
      <c r="C5" s="103"/>
      <c r="D5" s="103"/>
      <c r="E5" s="103"/>
      <c r="F5" s="103"/>
      <c r="G5" s="104"/>
      <c r="H5" s="105">
        <v>3</v>
      </c>
      <c r="I5" s="67"/>
      <c r="J5" s="67">
        <v>2</v>
      </c>
      <c r="K5" s="67"/>
      <c r="L5" s="67"/>
      <c r="M5" s="67"/>
      <c r="N5" s="67"/>
      <c r="O5" s="67"/>
      <c r="P5" s="67"/>
      <c r="Q5" s="67"/>
      <c r="R5" s="67"/>
      <c r="S5" s="322">
        <v>1</v>
      </c>
      <c r="T5" s="318">
        <f t="shared" ref="T5:T31" si="0">SUM(H5,J5,L5,N5,P5,R5,S5)</f>
        <v>6</v>
      </c>
      <c r="U5" s="98">
        <f t="shared" ref="U5:U42" si="1">($T5)/$D$2</f>
        <v>2.9211295034079843E-3</v>
      </c>
      <c r="V5" s="99">
        <f>D2</f>
        <v>2054</v>
      </c>
      <c r="W5" s="268" t="s">
        <v>6</v>
      </c>
      <c r="X5" s="93">
        <f t="shared" ref="X5:X40" si="2">T5</f>
        <v>6</v>
      </c>
      <c r="Y5" s="276" t="s">
        <v>169</v>
      </c>
    </row>
    <row r="6" spans="1:25" ht="16.5" customHeight="1" thickBot="1" x14ac:dyDescent="0.25">
      <c r="A6" s="102"/>
      <c r="B6" s="103"/>
      <c r="C6" s="103"/>
      <c r="D6" s="103"/>
      <c r="E6" s="110"/>
      <c r="F6" s="110"/>
      <c r="G6" s="104"/>
      <c r="H6" s="105">
        <v>13</v>
      </c>
      <c r="I6" s="67"/>
      <c r="J6" s="67">
        <v>1</v>
      </c>
      <c r="K6" s="67"/>
      <c r="L6" s="67"/>
      <c r="M6" s="67"/>
      <c r="N6" s="67"/>
      <c r="O6" s="67"/>
      <c r="P6" s="67"/>
      <c r="Q6" s="67"/>
      <c r="R6" s="67"/>
      <c r="S6" s="322">
        <v>4</v>
      </c>
      <c r="T6" s="318">
        <f t="shared" si="0"/>
        <v>18</v>
      </c>
      <c r="U6" s="98">
        <f t="shared" si="1"/>
        <v>8.7633885102239538E-3</v>
      </c>
      <c r="V6" s="99">
        <f>D2</f>
        <v>2054</v>
      </c>
      <c r="W6" s="268" t="s">
        <v>14</v>
      </c>
      <c r="X6" s="93">
        <f t="shared" si="2"/>
        <v>18</v>
      </c>
      <c r="Y6" s="314"/>
    </row>
    <row r="7" spans="1:25" ht="16.5" customHeight="1" thickBot="1" x14ac:dyDescent="0.25">
      <c r="A7" s="102"/>
      <c r="B7" s="103"/>
      <c r="C7" s="103"/>
      <c r="D7" s="103"/>
      <c r="E7" s="110"/>
      <c r="F7" s="110"/>
      <c r="G7" s="104"/>
      <c r="H7" s="105">
        <v>1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322"/>
      <c r="T7" s="318">
        <f t="shared" si="0"/>
        <v>1</v>
      </c>
      <c r="U7" s="98">
        <f t="shared" si="1"/>
        <v>4.8685491723466409E-4</v>
      </c>
      <c r="V7" s="99">
        <f>D2</f>
        <v>2054</v>
      </c>
      <c r="W7" s="268" t="s">
        <v>15</v>
      </c>
      <c r="X7" s="93">
        <f t="shared" si="2"/>
        <v>1</v>
      </c>
      <c r="Y7" s="431"/>
    </row>
    <row r="8" spans="1:25" ht="16.5" customHeight="1" thickBot="1" x14ac:dyDescent="0.25">
      <c r="A8" s="102"/>
      <c r="B8" s="103"/>
      <c r="C8" s="103"/>
      <c r="D8" s="103"/>
      <c r="E8" s="110"/>
      <c r="F8" s="110"/>
      <c r="G8" s="104"/>
      <c r="H8" s="105"/>
      <c r="I8" s="67"/>
      <c r="J8" s="67"/>
      <c r="K8" s="67"/>
      <c r="L8" s="67"/>
      <c r="M8" s="67"/>
      <c r="N8" s="67"/>
      <c r="O8" s="67"/>
      <c r="P8" s="67"/>
      <c r="Q8" s="67"/>
      <c r="R8" s="67"/>
      <c r="S8" s="322"/>
      <c r="T8" s="318">
        <f t="shared" si="0"/>
        <v>0</v>
      </c>
      <c r="U8" s="98">
        <f t="shared" si="1"/>
        <v>0</v>
      </c>
      <c r="V8" s="99">
        <f>D2</f>
        <v>2054</v>
      </c>
      <c r="W8" s="268" t="s">
        <v>31</v>
      </c>
      <c r="X8" s="93">
        <f t="shared" si="2"/>
        <v>0</v>
      </c>
      <c r="Y8" s="431"/>
    </row>
    <row r="9" spans="1:25" ht="16.5" customHeight="1" thickBot="1" x14ac:dyDescent="0.25">
      <c r="A9" s="102"/>
      <c r="B9" s="103"/>
      <c r="C9" s="103"/>
      <c r="D9" s="103"/>
      <c r="E9" s="110"/>
      <c r="F9" s="110"/>
      <c r="G9" s="104"/>
      <c r="H9" s="105"/>
      <c r="I9" s="67"/>
      <c r="J9" s="67"/>
      <c r="K9" s="67"/>
      <c r="L9" s="67"/>
      <c r="M9" s="67"/>
      <c r="N9" s="67"/>
      <c r="O9" s="67"/>
      <c r="P9" s="67"/>
      <c r="Q9" s="67"/>
      <c r="R9" s="67"/>
      <c r="S9" s="322"/>
      <c r="T9" s="318">
        <f t="shared" si="0"/>
        <v>0</v>
      </c>
      <c r="U9" s="98">
        <f t="shared" si="1"/>
        <v>0</v>
      </c>
      <c r="V9" s="99">
        <f>D2</f>
        <v>2054</v>
      </c>
      <c r="W9" s="268" t="s">
        <v>32</v>
      </c>
      <c r="X9" s="93">
        <f t="shared" si="2"/>
        <v>0</v>
      </c>
      <c r="Y9" s="111"/>
    </row>
    <row r="10" spans="1:25" ht="16.5" customHeight="1" thickBot="1" x14ac:dyDescent="0.25">
      <c r="A10" s="102"/>
      <c r="B10" s="103"/>
      <c r="C10" s="103"/>
      <c r="D10" s="103"/>
      <c r="E10" s="110"/>
      <c r="F10" s="110"/>
      <c r="G10" s="104"/>
      <c r="H10" s="105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322"/>
      <c r="T10" s="318">
        <f t="shared" si="0"/>
        <v>0</v>
      </c>
      <c r="U10" s="98">
        <f t="shared" si="1"/>
        <v>0</v>
      </c>
      <c r="V10" s="99">
        <f>D2</f>
        <v>2054</v>
      </c>
      <c r="W10" s="268" t="s">
        <v>189</v>
      </c>
      <c r="X10" s="93">
        <f t="shared" si="2"/>
        <v>0</v>
      </c>
      <c r="Y10" s="446"/>
    </row>
    <row r="11" spans="1:25" ht="16.5" customHeight="1" thickBot="1" x14ac:dyDescent="0.25">
      <c r="A11" s="102"/>
      <c r="B11" s="103"/>
      <c r="C11" s="103"/>
      <c r="D11" s="103"/>
      <c r="E11" s="110"/>
      <c r="F11" s="110"/>
      <c r="G11" s="104"/>
      <c r="H11" s="105">
        <v>2</v>
      </c>
      <c r="I11" s="67"/>
      <c r="J11" s="67">
        <v>1</v>
      </c>
      <c r="K11" s="67"/>
      <c r="L11" s="67"/>
      <c r="M11" s="67"/>
      <c r="N11" s="67"/>
      <c r="O11" s="67"/>
      <c r="P11" s="67"/>
      <c r="Q11" s="67"/>
      <c r="R11" s="67"/>
      <c r="S11" s="322"/>
      <c r="T11" s="318">
        <f t="shared" si="0"/>
        <v>3</v>
      </c>
      <c r="U11" s="98">
        <f t="shared" si="1"/>
        <v>1.4605647517039922E-3</v>
      </c>
      <c r="V11" s="99">
        <f>D2</f>
        <v>2054</v>
      </c>
      <c r="W11" s="268" t="s">
        <v>30</v>
      </c>
      <c r="X11" s="93">
        <f t="shared" si="2"/>
        <v>3</v>
      </c>
      <c r="Y11" s="111"/>
    </row>
    <row r="12" spans="1:25" ht="16.5" customHeight="1" thickBot="1" x14ac:dyDescent="0.25">
      <c r="A12" s="102"/>
      <c r="B12" s="103"/>
      <c r="C12" s="103"/>
      <c r="D12" s="103"/>
      <c r="E12" s="110"/>
      <c r="F12" s="110"/>
      <c r="G12" s="104"/>
      <c r="H12" s="105">
        <v>3</v>
      </c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322">
        <v>5</v>
      </c>
      <c r="T12" s="318">
        <f t="shared" si="0"/>
        <v>8</v>
      </c>
      <c r="U12" s="98">
        <f t="shared" si="1"/>
        <v>3.8948393378773127E-3</v>
      </c>
      <c r="V12" s="99">
        <f>D2</f>
        <v>2054</v>
      </c>
      <c r="W12" s="268" t="s">
        <v>0</v>
      </c>
      <c r="X12" s="93">
        <f t="shared" si="2"/>
        <v>8</v>
      </c>
      <c r="Y12" s="314"/>
    </row>
    <row r="13" spans="1:25" ht="16.5" customHeight="1" thickBot="1" x14ac:dyDescent="0.25">
      <c r="A13" s="102"/>
      <c r="B13" s="103"/>
      <c r="C13" s="103"/>
      <c r="D13" s="103"/>
      <c r="E13" s="110"/>
      <c r="F13" s="110"/>
      <c r="G13" s="104"/>
      <c r="H13" s="105">
        <v>15</v>
      </c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322"/>
      <c r="T13" s="318">
        <f t="shared" si="0"/>
        <v>15</v>
      </c>
      <c r="U13" s="98">
        <f t="shared" si="1"/>
        <v>7.3028237585199612E-3</v>
      </c>
      <c r="V13" s="99">
        <f>D2</f>
        <v>2054</v>
      </c>
      <c r="W13" s="268" t="s">
        <v>12</v>
      </c>
      <c r="X13" s="93">
        <f t="shared" si="2"/>
        <v>15</v>
      </c>
      <c r="Y13" s="112"/>
    </row>
    <row r="14" spans="1:25" ht="16.5" customHeight="1" thickBot="1" x14ac:dyDescent="0.25">
      <c r="A14" s="102"/>
      <c r="B14" s="103"/>
      <c r="C14" s="103"/>
      <c r="D14" s="103"/>
      <c r="E14" s="110"/>
      <c r="F14" s="110" t="s">
        <v>108</v>
      </c>
      <c r="G14" s="104"/>
      <c r="H14" s="105">
        <v>9</v>
      </c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322"/>
      <c r="T14" s="318">
        <f t="shared" si="0"/>
        <v>9</v>
      </c>
      <c r="U14" s="98">
        <f t="shared" si="1"/>
        <v>4.3816942551119769E-3</v>
      </c>
      <c r="V14" s="99">
        <f>D2</f>
        <v>2054</v>
      </c>
      <c r="W14" s="268" t="s">
        <v>34</v>
      </c>
      <c r="X14" s="93">
        <f t="shared" si="2"/>
        <v>9</v>
      </c>
      <c r="Y14" s="112"/>
    </row>
    <row r="15" spans="1:25" ht="16.5" customHeight="1" thickBot="1" x14ac:dyDescent="0.25">
      <c r="A15" s="102"/>
      <c r="B15" s="103"/>
      <c r="C15" s="103"/>
      <c r="D15" s="103"/>
      <c r="E15" s="110"/>
      <c r="F15" s="110"/>
      <c r="G15" s="104"/>
      <c r="H15" s="105"/>
      <c r="I15" s="67"/>
      <c r="J15" s="67">
        <v>4</v>
      </c>
      <c r="K15" s="67"/>
      <c r="L15" s="67"/>
      <c r="M15" s="67"/>
      <c r="N15" s="67"/>
      <c r="O15" s="67"/>
      <c r="P15" s="67"/>
      <c r="Q15" s="67"/>
      <c r="R15" s="67"/>
      <c r="S15" s="322"/>
      <c r="T15" s="318">
        <f t="shared" si="0"/>
        <v>4</v>
      </c>
      <c r="U15" s="98">
        <f t="shared" si="1"/>
        <v>1.9474196689386564E-3</v>
      </c>
      <c r="V15" s="99">
        <f>D2</f>
        <v>2054</v>
      </c>
      <c r="W15" s="269" t="s">
        <v>28</v>
      </c>
      <c r="X15" s="93">
        <f t="shared" si="2"/>
        <v>4</v>
      </c>
      <c r="Y15" s="101"/>
    </row>
    <row r="16" spans="1:25" ht="16.5" customHeight="1" thickBot="1" x14ac:dyDescent="0.25">
      <c r="A16" s="102"/>
      <c r="B16" s="103"/>
      <c r="C16" s="103"/>
      <c r="D16" s="103"/>
      <c r="E16" s="110"/>
      <c r="F16" s="110"/>
      <c r="G16" s="115"/>
      <c r="H16" s="116"/>
      <c r="I16" s="67"/>
      <c r="J16" s="67">
        <v>1</v>
      </c>
      <c r="K16" s="67"/>
      <c r="L16" s="67"/>
      <c r="M16" s="67"/>
      <c r="N16" s="67"/>
      <c r="O16" s="67"/>
      <c r="P16" s="67"/>
      <c r="Q16" s="67"/>
      <c r="R16" s="67"/>
      <c r="S16" s="322"/>
      <c r="T16" s="318">
        <f t="shared" si="0"/>
        <v>1</v>
      </c>
      <c r="U16" s="98">
        <f t="shared" si="1"/>
        <v>4.8685491723466409E-4</v>
      </c>
      <c r="V16" s="99">
        <f>D2</f>
        <v>2054</v>
      </c>
      <c r="W16" s="269" t="s">
        <v>179</v>
      </c>
      <c r="X16" s="93">
        <f t="shared" si="2"/>
        <v>1</v>
      </c>
      <c r="Y16" s="278"/>
    </row>
    <row r="17" spans="1:25" ht="16.5" customHeight="1" thickBot="1" x14ac:dyDescent="0.25">
      <c r="A17" s="102"/>
      <c r="B17" s="103"/>
      <c r="C17" s="103"/>
      <c r="D17" s="103"/>
      <c r="E17" s="110"/>
      <c r="F17" s="110"/>
      <c r="G17" s="115"/>
      <c r="H17" s="11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322"/>
      <c r="T17" s="318">
        <f t="shared" si="0"/>
        <v>0</v>
      </c>
      <c r="U17" s="98">
        <f t="shared" si="1"/>
        <v>0</v>
      </c>
      <c r="V17" s="99">
        <f>D2</f>
        <v>2054</v>
      </c>
      <c r="W17" s="269" t="s">
        <v>185</v>
      </c>
      <c r="X17" s="93">
        <f t="shared" si="2"/>
        <v>0</v>
      </c>
      <c r="Y17" s="109"/>
    </row>
    <row r="18" spans="1:25" ht="16.5" customHeight="1" thickBot="1" x14ac:dyDescent="0.25">
      <c r="A18" s="102"/>
      <c r="B18" s="103"/>
      <c r="C18" s="103"/>
      <c r="D18" s="103"/>
      <c r="E18" s="110"/>
      <c r="F18" s="110"/>
      <c r="G18" s="115"/>
      <c r="H18" s="217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323">
        <v>3</v>
      </c>
      <c r="T18" s="319">
        <f t="shared" si="0"/>
        <v>3</v>
      </c>
      <c r="U18" s="316">
        <f t="shared" si="1"/>
        <v>1.4605647517039922E-3</v>
      </c>
      <c r="V18" s="307">
        <f>D2</f>
        <v>2054</v>
      </c>
      <c r="W18" s="270" t="s">
        <v>194</v>
      </c>
      <c r="X18" s="93">
        <f t="shared" si="2"/>
        <v>3</v>
      </c>
      <c r="Y18" s="278"/>
    </row>
    <row r="19" spans="1:25" ht="16.5" customHeight="1" thickBot="1" x14ac:dyDescent="0.25">
      <c r="A19" s="102"/>
      <c r="B19" s="103"/>
      <c r="C19" s="103"/>
      <c r="D19" s="103"/>
      <c r="E19" s="110"/>
      <c r="F19" s="110"/>
      <c r="G19" s="104"/>
      <c r="H19" s="95"/>
      <c r="I19" s="117">
        <v>3</v>
      </c>
      <c r="J19" s="117"/>
      <c r="K19" s="117"/>
      <c r="L19" s="117"/>
      <c r="M19" s="117"/>
      <c r="N19" s="117"/>
      <c r="O19" s="117"/>
      <c r="P19" s="117"/>
      <c r="Q19" s="117"/>
      <c r="R19" s="117"/>
      <c r="S19" s="324"/>
      <c r="T19" s="320">
        <f t="shared" si="0"/>
        <v>0</v>
      </c>
      <c r="U19" s="214">
        <f t="shared" si="1"/>
        <v>0</v>
      </c>
      <c r="V19" s="99">
        <f>D2</f>
        <v>2054</v>
      </c>
      <c r="W19" s="271" t="s">
        <v>11</v>
      </c>
      <c r="X19" s="93">
        <f t="shared" si="2"/>
        <v>0</v>
      </c>
      <c r="Y19" s="112"/>
    </row>
    <row r="20" spans="1:25" ht="16.5" customHeight="1" thickBot="1" x14ac:dyDescent="0.25">
      <c r="A20" s="102"/>
      <c r="B20" s="103"/>
      <c r="C20" s="103"/>
      <c r="D20" s="103"/>
      <c r="E20" s="110"/>
      <c r="F20" s="110"/>
      <c r="G20" s="104"/>
      <c r="H20" s="105"/>
      <c r="I20" s="279">
        <v>1</v>
      </c>
      <c r="J20" s="67"/>
      <c r="K20" s="67"/>
      <c r="L20" s="67"/>
      <c r="M20" s="67"/>
      <c r="N20" s="67"/>
      <c r="O20" s="67"/>
      <c r="P20" s="67"/>
      <c r="Q20" s="67"/>
      <c r="R20" s="67"/>
      <c r="S20" s="322"/>
      <c r="T20" s="318">
        <f t="shared" si="0"/>
        <v>0</v>
      </c>
      <c r="U20" s="98">
        <f t="shared" si="1"/>
        <v>0</v>
      </c>
      <c r="V20" s="99">
        <f>D2</f>
        <v>2054</v>
      </c>
      <c r="W20" s="462" t="s">
        <v>101</v>
      </c>
      <c r="X20" s="93">
        <f t="shared" si="2"/>
        <v>0</v>
      </c>
      <c r="Y20" s="112"/>
    </row>
    <row r="21" spans="1:25" ht="16.5" customHeight="1" thickBot="1" x14ac:dyDescent="0.25">
      <c r="A21" s="102"/>
      <c r="B21" s="103"/>
      <c r="C21" s="103"/>
      <c r="D21" s="103"/>
      <c r="E21" s="110"/>
      <c r="F21" s="110"/>
      <c r="G21" s="104"/>
      <c r="H21" s="105"/>
      <c r="I21" s="280">
        <v>2</v>
      </c>
      <c r="J21" s="67"/>
      <c r="K21" s="67"/>
      <c r="L21" s="67"/>
      <c r="M21" s="67"/>
      <c r="N21" s="67"/>
      <c r="O21" s="67"/>
      <c r="P21" s="67"/>
      <c r="Q21" s="67"/>
      <c r="R21" s="67"/>
      <c r="S21" s="322">
        <v>2</v>
      </c>
      <c r="T21" s="318">
        <f t="shared" si="0"/>
        <v>2</v>
      </c>
      <c r="U21" s="98">
        <f t="shared" si="1"/>
        <v>9.7370983446932818E-4</v>
      </c>
      <c r="V21" s="99">
        <f>D2</f>
        <v>2054</v>
      </c>
      <c r="W21" s="268" t="s">
        <v>3</v>
      </c>
      <c r="X21" s="93">
        <f t="shared" si="2"/>
        <v>2</v>
      </c>
      <c r="Y21" s="111"/>
    </row>
    <row r="22" spans="1:25" ht="16.5" customHeight="1" thickBot="1" x14ac:dyDescent="0.25">
      <c r="A22" s="102"/>
      <c r="B22" s="103"/>
      <c r="C22" s="103"/>
      <c r="D22" s="103"/>
      <c r="E22" s="103"/>
      <c r="F22" s="110"/>
      <c r="G22" s="104"/>
      <c r="H22" s="105"/>
      <c r="I22" s="280">
        <v>40</v>
      </c>
      <c r="J22" s="67">
        <v>1</v>
      </c>
      <c r="K22" s="67"/>
      <c r="L22" s="67"/>
      <c r="M22" s="67"/>
      <c r="N22" s="67"/>
      <c r="O22" s="67"/>
      <c r="P22" s="67"/>
      <c r="Q22" s="67"/>
      <c r="R22" s="67"/>
      <c r="S22" s="322"/>
      <c r="T22" s="318">
        <f t="shared" si="0"/>
        <v>1</v>
      </c>
      <c r="U22" s="98">
        <f t="shared" si="1"/>
        <v>4.8685491723466409E-4</v>
      </c>
      <c r="V22" s="99">
        <f>D2</f>
        <v>2054</v>
      </c>
      <c r="W22" s="268" t="s">
        <v>8</v>
      </c>
      <c r="X22" s="93">
        <f t="shared" si="2"/>
        <v>1</v>
      </c>
      <c r="Y22" s="112"/>
    </row>
    <row r="23" spans="1:25" ht="16.5" customHeight="1" thickBot="1" x14ac:dyDescent="0.25">
      <c r="A23" s="102"/>
      <c r="B23" s="103"/>
      <c r="C23" s="103"/>
      <c r="D23" s="103"/>
      <c r="E23" s="103"/>
      <c r="F23" s="110"/>
      <c r="G23" s="104"/>
      <c r="H23" s="105"/>
      <c r="I23" s="280">
        <v>3</v>
      </c>
      <c r="J23" s="67">
        <v>2</v>
      </c>
      <c r="K23" s="67"/>
      <c r="L23" s="67"/>
      <c r="M23" s="67"/>
      <c r="N23" s="67"/>
      <c r="O23" s="67"/>
      <c r="P23" s="67"/>
      <c r="Q23" s="67"/>
      <c r="R23" s="67"/>
      <c r="S23" s="322"/>
      <c r="T23" s="318">
        <f t="shared" si="0"/>
        <v>2</v>
      </c>
      <c r="U23" s="98">
        <f t="shared" si="1"/>
        <v>9.7370983446932818E-4</v>
      </c>
      <c r="V23" s="99">
        <f>D2</f>
        <v>2054</v>
      </c>
      <c r="W23" s="268" t="s">
        <v>9</v>
      </c>
      <c r="X23" s="93">
        <f t="shared" si="2"/>
        <v>2</v>
      </c>
      <c r="Y23" s="112"/>
    </row>
    <row r="24" spans="1:25" ht="16.5" customHeight="1" thickBot="1" x14ac:dyDescent="0.25">
      <c r="A24" s="102"/>
      <c r="B24" s="103"/>
      <c r="C24" s="103"/>
      <c r="D24" s="103"/>
      <c r="E24" s="103"/>
      <c r="F24" s="110"/>
      <c r="G24" s="104"/>
      <c r="H24" s="105"/>
      <c r="I24" s="280">
        <v>1</v>
      </c>
      <c r="J24" s="67"/>
      <c r="K24" s="67"/>
      <c r="L24" s="67"/>
      <c r="M24" s="67"/>
      <c r="N24" s="67"/>
      <c r="O24" s="67"/>
      <c r="P24" s="67"/>
      <c r="Q24" s="67"/>
      <c r="R24" s="67"/>
      <c r="S24" s="322"/>
      <c r="T24" s="318">
        <f t="shared" si="0"/>
        <v>0</v>
      </c>
      <c r="U24" s="98">
        <f t="shared" si="1"/>
        <v>0</v>
      </c>
      <c r="V24" s="99">
        <f>D2</f>
        <v>2054</v>
      </c>
      <c r="W24" s="268" t="s">
        <v>80</v>
      </c>
      <c r="X24" s="93">
        <f t="shared" si="2"/>
        <v>0</v>
      </c>
      <c r="Y24" s="112"/>
    </row>
    <row r="25" spans="1:25" ht="16.5" customHeight="1" thickBot="1" x14ac:dyDescent="0.25">
      <c r="A25" s="102"/>
      <c r="B25" s="103"/>
      <c r="C25" s="103"/>
      <c r="D25" s="103"/>
      <c r="E25" s="103"/>
      <c r="F25" s="110"/>
      <c r="G25" s="104"/>
      <c r="H25" s="105"/>
      <c r="I25" s="280">
        <v>1</v>
      </c>
      <c r="J25" s="67">
        <v>1</v>
      </c>
      <c r="K25" s="67"/>
      <c r="L25" s="67"/>
      <c r="M25" s="67"/>
      <c r="N25" s="67"/>
      <c r="O25" s="67"/>
      <c r="P25" s="67"/>
      <c r="Q25" s="67"/>
      <c r="R25" s="67"/>
      <c r="S25" s="322"/>
      <c r="T25" s="318">
        <f t="shared" si="0"/>
        <v>1</v>
      </c>
      <c r="U25" s="98">
        <f t="shared" si="1"/>
        <v>4.8685491723466409E-4</v>
      </c>
      <c r="V25" s="99">
        <f>D2</f>
        <v>2054</v>
      </c>
      <c r="W25" s="268" t="s">
        <v>20</v>
      </c>
      <c r="X25" s="93">
        <f t="shared" si="2"/>
        <v>1</v>
      </c>
      <c r="Y25" s="112"/>
    </row>
    <row r="26" spans="1:25" ht="16.5" customHeight="1" thickBot="1" x14ac:dyDescent="0.25">
      <c r="A26" s="102"/>
      <c r="B26" s="103"/>
      <c r="C26" s="103"/>
      <c r="D26" s="103"/>
      <c r="E26" s="103"/>
      <c r="F26" s="110"/>
      <c r="G26" s="104"/>
      <c r="H26" s="105"/>
      <c r="I26" s="280">
        <v>1</v>
      </c>
      <c r="J26" s="67">
        <v>1</v>
      </c>
      <c r="K26" s="67"/>
      <c r="L26" s="67"/>
      <c r="M26" s="67"/>
      <c r="N26" s="67"/>
      <c r="O26" s="67"/>
      <c r="P26" s="67"/>
      <c r="Q26" s="67"/>
      <c r="R26" s="67"/>
      <c r="S26" s="322"/>
      <c r="T26" s="318">
        <f t="shared" si="0"/>
        <v>1</v>
      </c>
      <c r="U26" s="98">
        <f t="shared" si="1"/>
        <v>4.8685491723466409E-4</v>
      </c>
      <c r="V26" s="99">
        <f>D2</f>
        <v>2054</v>
      </c>
      <c r="W26" s="268" t="s">
        <v>81</v>
      </c>
      <c r="X26" s="93">
        <f t="shared" si="2"/>
        <v>1</v>
      </c>
      <c r="Y26" s="101" t="s">
        <v>218</v>
      </c>
    </row>
    <row r="27" spans="1:25" ht="16.5" customHeight="1" thickBot="1" x14ac:dyDescent="0.25">
      <c r="A27" s="102"/>
      <c r="B27" s="103"/>
      <c r="C27" s="103"/>
      <c r="D27" s="103"/>
      <c r="E27" s="103"/>
      <c r="F27" s="110"/>
      <c r="G27" s="104"/>
      <c r="H27" s="105"/>
      <c r="I27" s="280"/>
      <c r="J27" s="67"/>
      <c r="K27" s="67"/>
      <c r="L27" s="67"/>
      <c r="M27" s="67"/>
      <c r="N27" s="67"/>
      <c r="O27" s="67"/>
      <c r="P27" s="67"/>
      <c r="Q27" s="67"/>
      <c r="R27" s="67"/>
      <c r="S27" s="322"/>
      <c r="T27" s="318">
        <f t="shared" si="0"/>
        <v>0</v>
      </c>
      <c r="U27" s="98">
        <f t="shared" si="1"/>
        <v>0</v>
      </c>
      <c r="V27" s="99">
        <f>D2</f>
        <v>2054</v>
      </c>
      <c r="W27" s="463" t="s">
        <v>178</v>
      </c>
      <c r="X27" s="93">
        <f t="shared" si="2"/>
        <v>0</v>
      </c>
      <c r="Y27" s="101" t="s">
        <v>216</v>
      </c>
    </row>
    <row r="28" spans="1:25" ht="16.5" customHeight="1" thickBot="1" x14ac:dyDescent="0.25">
      <c r="A28" s="102"/>
      <c r="B28" s="103"/>
      <c r="C28" s="103"/>
      <c r="D28" s="103"/>
      <c r="E28" s="110"/>
      <c r="F28" s="110"/>
      <c r="G28" s="104"/>
      <c r="H28" s="105"/>
      <c r="I28" s="280">
        <v>13</v>
      </c>
      <c r="J28" s="67"/>
      <c r="K28" s="67"/>
      <c r="L28" s="67"/>
      <c r="M28" s="67"/>
      <c r="N28" s="67"/>
      <c r="O28" s="67"/>
      <c r="P28" s="67"/>
      <c r="Q28" s="67"/>
      <c r="R28" s="67"/>
      <c r="S28" s="322"/>
      <c r="T28" s="318">
        <f t="shared" si="0"/>
        <v>0</v>
      </c>
      <c r="U28" s="98">
        <f t="shared" si="1"/>
        <v>0</v>
      </c>
      <c r="V28" s="99">
        <f>D2</f>
        <v>2054</v>
      </c>
      <c r="W28" s="268" t="s">
        <v>13</v>
      </c>
      <c r="X28" s="93">
        <f t="shared" si="2"/>
        <v>0</v>
      </c>
      <c r="Y28" s="101"/>
    </row>
    <row r="29" spans="1:25" ht="16.5" customHeight="1" thickBot="1" x14ac:dyDescent="0.25">
      <c r="A29" s="102"/>
      <c r="B29" s="103"/>
      <c r="C29" s="103"/>
      <c r="D29" s="103"/>
      <c r="E29" s="110"/>
      <c r="F29" s="110"/>
      <c r="G29" s="104"/>
      <c r="H29" s="105"/>
      <c r="I29" s="67">
        <v>5</v>
      </c>
      <c r="J29" s="67">
        <v>2</v>
      </c>
      <c r="K29" s="67"/>
      <c r="L29" s="67"/>
      <c r="M29" s="67"/>
      <c r="N29" s="67"/>
      <c r="O29" s="67"/>
      <c r="P29" s="67"/>
      <c r="Q29" s="67"/>
      <c r="R29" s="67"/>
      <c r="S29" s="322"/>
      <c r="T29" s="318">
        <f t="shared" si="0"/>
        <v>2</v>
      </c>
      <c r="U29" s="98">
        <f t="shared" si="1"/>
        <v>9.7370983446932818E-4</v>
      </c>
      <c r="V29" s="99">
        <f>D2</f>
        <v>2054</v>
      </c>
      <c r="W29" s="269" t="s">
        <v>183</v>
      </c>
      <c r="X29" s="93">
        <f t="shared" si="2"/>
        <v>2</v>
      </c>
      <c r="Y29" s="111"/>
    </row>
    <row r="30" spans="1:25" ht="16.5" customHeight="1" thickBot="1" x14ac:dyDescent="0.25">
      <c r="A30" s="102"/>
      <c r="B30" s="103"/>
      <c r="C30" s="103"/>
      <c r="D30" s="103"/>
      <c r="E30" s="110"/>
      <c r="F30" s="110"/>
      <c r="G30" s="104"/>
      <c r="H30" s="105"/>
      <c r="I30" s="67">
        <v>1</v>
      </c>
      <c r="J30" s="67"/>
      <c r="K30" s="67"/>
      <c r="L30" s="67"/>
      <c r="M30" s="67"/>
      <c r="N30" s="67"/>
      <c r="O30" s="67"/>
      <c r="P30" s="67"/>
      <c r="Q30" s="67"/>
      <c r="R30" s="67"/>
      <c r="S30" s="322"/>
      <c r="T30" s="318">
        <f t="shared" si="0"/>
        <v>0</v>
      </c>
      <c r="U30" s="98">
        <f t="shared" si="1"/>
        <v>0</v>
      </c>
      <c r="V30" s="99">
        <f>D2</f>
        <v>2054</v>
      </c>
      <c r="W30" s="269" t="s">
        <v>99</v>
      </c>
      <c r="X30" s="93">
        <f t="shared" si="2"/>
        <v>0</v>
      </c>
      <c r="Y30" s="111"/>
    </row>
    <row r="31" spans="1:25" ht="16.5" customHeight="1" thickBot="1" x14ac:dyDescent="0.25">
      <c r="A31" s="102"/>
      <c r="B31" s="103"/>
      <c r="C31" s="103"/>
      <c r="D31" s="103"/>
      <c r="E31" s="110"/>
      <c r="F31" s="110"/>
      <c r="G31" s="104"/>
      <c r="H31" s="113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325"/>
      <c r="T31" s="319">
        <f t="shared" si="0"/>
        <v>0</v>
      </c>
      <c r="U31" s="409">
        <f t="shared" si="1"/>
        <v>0</v>
      </c>
      <c r="V31" s="99">
        <f>D2</f>
        <v>2054</v>
      </c>
      <c r="W31" s="272" t="s">
        <v>28</v>
      </c>
      <c r="X31" s="93">
        <f t="shared" si="2"/>
        <v>0</v>
      </c>
      <c r="Y31" s="278"/>
    </row>
    <row r="32" spans="1:25" ht="16.5" customHeight="1" thickBot="1" x14ac:dyDescent="0.3">
      <c r="A32" s="102"/>
      <c r="B32" s="103"/>
      <c r="C32" s="103"/>
      <c r="D32" s="103"/>
      <c r="E32" s="110"/>
      <c r="F32" s="110"/>
      <c r="G32" s="104"/>
      <c r="H32" s="87"/>
      <c r="I32" s="88"/>
      <c r="J32" s="310"/>
      <c r="K32" s="88"/>
      <c r="L32" s="88"/>
      <c r="M32" s="88"/>
      <c r="N32" s="88"/>
      <c r="O32" s="88"/>
      <c r="P32" s="88"/>
      <c r="Q32" s="88"/>
      <c r="R32" s="88"/>
      <c r="S32" s="88"/>
      <c r="T32" s="317"/>
      <c r="U32" s="317"/>
      <c r="V32" s="121"/>
      <c r="W32" s="273" t="s">
        <v>168</v>
      </c>
      <c r="X32" s="93">
        <f t="shared" si="2"/>
        <v>0</v>
      </c>
      <c r="Y32" s="101"/>
    </row>
    <row r="33" spans="1:25" ht="16.5" customHeight="1" thickBot="1" x14ac:dyDescent="0.25">
      <c r="A33" s="102"/>
      <c r="B33" s="103"/>
      <c r="C33" s="103"/>
      <c r="D33" s="103"/>
      <c r="E33" s="110"/>
      <c r="F33" s="110"/>
      <c r="G33" s="115"/>
      <c r="H33" s="95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321"/>
      <c r="T33" s="320">
        <f t="shared" ref="T33:T41" si="3">SUM(H33,J33,L33,N33,P33,R33,S33)</f>
        <v>0</v>
      </c>
      <c r="U33" s="214">
        <f t="shared" si="1"/>
        <v>0</v>
      </c>
      <c r="V33" s="99">
        <f>D2</f>
        <v>2054</v>
      </c>
      <c r="W33" s="267" t="s">
        <v>13</v>
      </c>
      <c r="X33" s="93">
        <f t="shared" si="2"/>
        <v>0</v>
      </c>
      <c r="Y33" s="101"/>
    </row>
    <row r="34" spans="1:25" ht="16.5" customHeight="1" thickBot="1" x14ac:dyDescent="0.25">
      <c r="A34" s="102"/>
      <c r="B34" s="103"/>
      <c r="C34" s="103"/>
      <c r="D34" s="103"/>
      <c r="E34" s="110"/>
      <c r="F34" s="110"/>
      <c r="G34" s="115"/>
      <c r="H34" s="105">
        <v>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322"/>
      <c r="T34" s="318">
        <f t="shared" si="3"/>
        <v>4</v>
      </c>
      <c r="U34" s="214">
        <f t="shared" si="1"/>
        <v>1.9474196689386564E-3</v>
      </c>
      <c r="V34" s="99">
        <f>D2</f>
        <v>2054</v>
      </c>
      <c r="W34" s="268" t="s">
        <v>86</v>
      </c>
      <c r="X34" s="93">
        <f t="shared" si="2"/>
        <v>4</v>
      </c>
      <c r="Y34" s="101" t="s">
        <v>217</v>
      </c>
    </row>
    <row r="35" spans="1:25" ht="16.5" customHeight="1" thickBot="1" x14ac:dyDescent="0.25">
      <c r="A35" s="102"/>
      <c r="B35" s="103"/>
      <c r="C35" s="103"/>
      <c r="D35" s="103"/>
      <c r="E35" s="110"/>
      <c r="F35" s="110"/>
      <c r="G35" s="115"/>
      <c r="H35" s="105">
        <v>2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322"/>
      <c r="T35" s="318">
        <f t="shared" si="3"/>
        <v>2</v>
      </c>
      <c r="U35" s="214">
        <f t="shared" si="1"/>
        <v>9.7370983446932818E-4</v>
      </c>
      <c r="V35" s="99">
        <f>D2</f>
        <v>2054</v>
      </c>
      <c r="W35" s="359" t="s">
        <v>16</v>
      </c>
      <c r="X35" s="93">
        <f t="shared" si="2"/>
        <v>2</v>
      </c>
      <c r="Y35" s="101" t="s">
        <v>220</v>
      </c>
    </row>
    <row r="36" spans="1:25" ht="16.5" customHeight="1" thickBot="1" x14ac:dyDescent="0.25">
      <c r="A36" s="102"/>
      <c r="B36" s="103"/>
      <c r="C36" s="103"/>
      <c r="D36" s="103"/>
      <c r="E36" s="110"/>
      <c r="F36" s="110"/>
      <c r="G36" s="115"/>
      <c r="H36" s="105">
        <v>3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322"/>
      <c r="T36" s="318">
        <f t="shared" si="3"/>
        <v>3</v>
      </c>
      <c r="U36" s="214">
        <f t="shared" si="1"/>
        <v>1.4605647517039922E-3</v>
      </c>
      <c r="V36" s="99">
        <f>D2</f>
        <v>2054</v>
      </c>
      <c r="W36" s="268" t="s">
        <v>74</v>
      </c>
      <c r="X36" s="93">
        <f t="shared" si="2"/>
        <v>3</v>
      </c>
      <c r="Y36" s="101" t="s">
        <v>219</v>
      </c>
    </row>
    <row r="37" spans="1:25" ht="16.5" customHeight="1" thickBot="1" x14ac:dyDescent="0.25">
      <c r="A37" s="102"/>
      <c r="B37" s="103"/>
      <c r="C37" s="103"/>
      <c r="D37" s="103"/>
      <c r="E37" s="110"/>
      <c r="F37" s="110"/>
      <c r="G37" s="115"/>
      <c r="H37" s="105">
        <v>2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322"/>
      <c r="T37" s="318">
        <f t="shared" si="3"/>
        <v>2</v>
      </c>
      <c r="U37" s="214">
        <f t="shared" si="1"/>
        <v>9.7370983446932818E-4</v>
      </c>
      <c r="V37" s="99">
        <f>D2</f>
        <v>2054</v>
      </c>
      <c r="W37" s="269" t="s">
        <v>208</v>
      </c>
      <c r="X37" s="93">
        <f t="shared" si="2"/>
        <v>2</v>
      </c>
      <c r="Y37" s="101"/>
    </row>
    <row r="38" spans="1:25" ht="16.5" customHeight="1" thickBot="1" x14ac:dyDescent="0.25">
      <c r="A38" s="102"/>
      <c r="B38" s="103"/>
      <c r="C38" s="103"/>
      <c r="D38" s="103"/>
      <c r="E38" s="110"/>
      <c r="F38" s="110"/>
      <c r="G38" s="115"/>
      <c r="H38" s="105">
        <v>3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322"/>
      <c r="T38" s="318">
        <f t="shared" si="3"/>
        <v>3</v>
      </c>
      <c r="U38" s="214">
        <f t="shared" si="1"/>
        <v>1.4605647517039922E-3</v>
      </c>
      <c r="V38" s="99">
        <f>D2</f>
        <v>2054</v>
      </c>
      <c r="W38" s="269" t="s">
        <v>27</v>
      </c>
      <c r="X38" s="93">
        <f t="shared" si="2"/>
        <v>3</v>
      </c>
      <c r="Y38" s="101"/>
    </row>
    <row r="39" spans="1:25" ht="16.5" customHeight="1" thickBot="1" x14ac:dyDescent="0.25">
      <c r="A39" s="102"/>
      <c r="B39" s="103"/>
      <c r="C39" s="103"/>
      <c r="D39" s="103"/>
      <c r="E39" s="110"/>
      <c r="F39" s="110"/>
      <c r="G39" s="115"/>
      <c r="H39" s="113">
        <v>7</v>
      </c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325"/>
      <c r="T39" s="318">
        <f t="shared" si="3"/>
        <v>7</v>
      </c>
      <c r="U39" s="214">
        <f t="shared" si="1"/>
        <v>3.4079844206426485E-3</v>
      </c>
      <c r="V39" s="99">
        <f>D2</f>
        <v>2054</v>
      </c>
      <c r="W39" s="272" t="s">
        <v>175</v>
      </c>
      <c r="X39" s="93">
        <f t="shared" si="2"/>
        <v>7</v>
      </c>
      <c r="Y39" s="101"/>
    </row>
    <row r="40" spans="1:25" ht="16.5" customHeight="1" thickBot="1" x14ac:dyDescent="0.25">
      <c r="A40" s="102"/>
      <c r="B40" s="103"/>
      <c r="C40" s="103"/>
      <c r="D40" s="103"/>
      <c r="E40" s="110"/>
      <c r="F40" s="110"/>
      <c r="G40" s="115"/>
      <c r="H40" s="113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325"/>
      <c r="T40" s="318">
        <f t="shared" si="3"/>
        <v>0</v>
      </c>
      <c r="U40" s="214">
        <f t="shared" si="1"/>
        <v>0</v>
      </c>
      <c r="V40" s="99">
        <f>D2</f>
        <v>2054</v>
      </c>
      <c r="W40" s="268" t="s">
        <v>88</v>
      </c>
      <c r="X40" s="93">
        <f t="shared" si="2"/>
        <v>0</v>
      </c>
      <c r="Y40" s="101"/>
    </row>
    <row r="41" spans="1:25" ht="16.5" customHeight="1" thickBot="1" x14ac:dyDescent="0.25">
      <c r="A41" s="123"/>
      <c r="B41" s="124"/>
      <c r="C41" s="124"/>
      <c r="D41" s="124"/>
      <c r="E41" s="125"/>
      <c r="F41" s="125"/>
      <c r="G41" s="126"/>
      <c r="H41" s="113">
        <v>48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325"/>
      <c r="T41" s="318">
        <f t="shared" si="3"/>
        <v>48</v>
      </c>
      <c r="U41" s="409">
        <f t="shared" si="1"/>
        <v>2.3369036027263874E-2</v>
      </c>
      <c r="V41" s="99">
        <f>D2</f>
        <v>2054</v>
      </c>
      <c r="W41" s="270" t="s">
        <v>161</v>
      </c>
      <c r="X41" s="275">
        <f>T41</f>
        <v>48</v>
      </c>
      <c r="Y41" s="281"/>
    </row>
    <row r="42" spans="1:25" ht="15.75" thickBot="1" x14ac:dyDescent="0.25">
      <c r="A42" s="128"/>
      <c r="B42" s="128"/>
      <c r="C42" s="128"/>
      <c r="D42" s="128"/>
      <c r="E42" s="128"/>
      <c r="F42" s="128"/>
      <c r="G42" s="51" t="s">
        <v>5</v>
      </c>
      <c r="H42" s="129">
        <f t="shared" ref="H42:S42" si="4">SUM(H3:H41)</f>
        <v>134</v>
      </c>
      <c r="I42" s="129">
        <f t="shared" si="4"/>
        <v>71</v>
      </c>
      <c r="J42" s="129">
        <f t="shared" si="4"/>
        <v>19</v>
      </c>
      <c r="K42" s="129">
        <f t="shared" si="4"/>
        <v>0</v>
      </c>
      <c r="L42" s="129">
        <f t="shared" si="4"/>
        <v>0</v>
      </c>
      <c r="M42" s="129">
        <f t="shared" si="4"/>
        <v>0</v>
      </c>
      <c r="N42" s="129">
        <f t="shared" si="4"/>
        <v>0</v>
      </c>
      <c r="O42" s="129">
        <f t="shared" si="4"/>
        <v>0</v>
      </c>
      <c r="P42" s="129">
        <f t="shared" si="4"/>
        <v>0</v>
      </c>
      <c r="Q42" s="129">
        <f t="shared" si="4"/>
        <v>0</v>
      </c>
      <c r="R42" s="129">
        <f t="shared" si="4"/>
        <v>0</v>
      </c>
      <c r="S42" s="129">
        <f t="shared" si="4"/>
        <v>31</v>
      </c>
      <c r="T42" s="258">
        <f>SUM(H42,J42,L42,N42,P42,R42,S42)</f>
        <v>184</v>
      </c>
      <c r="U42" s="465">
        <f t="shared" si="1"/>
        <v>8.9581304771178191E-2</v>
      </c>
      <c r="V42" s="99">
        <f>D2</f>
        <v>2054</v>
      </c>
      <c r="W42" s="44"/>
    </row>
    <row r="43" spans="1:25" ht="15.75" thickBot="1" x14ac:dyDescent="0.3"/>
    <row r="44" spans="1:25" ht="75.75" thickBot="1" x14ac:dyDescent="0.3">
      <c r="A44" s="46" t="s">
        <v>23</v>
      </c>
      <c r="B44" s="46" t="s">
        <v>49</v>
      </c>
      <c r="C44" s="47" t="s">
        <v>54</v>
      </c>
      <c r="D44" s="47" t="s">
        <v>18</v>
      </c>
      <c r="E44" s="46" t="s">
        <v>17</v>
      </c>
      <c r="F44" s="48" t="s">
        <v>1</v>
      </c>
      <c r="G44" s="49" t="s">
        <v>24</v>
      </c>
      <c r="H44" s="50" t="s">
        <v>75</v>
      </c>
      <c r="I44" s="50" t="s">
        <v>76</v>
      </c>
      <c r="J44" s="50" t="s">
        <v>55</v>
      </c>
      <c r="K44" s="50" t="s">
        <v>60</v>
      </c>
      <c r="L44" s="50" t="s">
        <v>56</v>
      </c>
      <c r="M44" s="50" t="s">
        <v>61</v>
      </c>
      <c r="N44" s="50" t="s">
        <v>57</v>
      </c>
      <c r="O44" s="50" t="s">
        <v>62</v>
      </c>
      <c r="P44" s="50" t="s">
        <v>58</v>
      </c>
      <c r="Q44" s="50" t="s">
        <v>77</v>
      </c>
      <c r="R44" s="50" t="s">
        <v>127</v>
      </c>
      <c r="S44" s="50" t="s">
        <v>42</v>
      </c>
      <c r="T44" s="50" t="s">
        <v>5</v>
      </c>
      <c r="U44" s="46" t="s">
        <v>2</v>
      </c>
      <c r="V44" s="84" t="s">
        <v>72</v>
      </c>
      <c r="W44" s="85" t="s">
        <v>21</v>
      </c>
      <c r="X44" s="47" t="s">
        <v>18</v>
      </c>
      <c r="Y44" s="86" t="s">
        <v>7</v>
      </c>
    </row>
    <row r="45" spans="1:25" ht="15.75" thickBot="1" x14ac:dyDescent="0.3">
      <c r="A45" s="438">
        <v>1494767</v>
      </c>
      <c r="B45" s="274" t="s">
        <v>121</v>
      </c>
      <c r="C45" s="438">
        <v>1920</v>
      </c>
      <c r="D45" s="438">
        <v>2021</v>
      </c>
      <c r="E45" s="443">
        <v>1884</v>
      </c>
      <c r="F45" s="444">
        <f>E45/D45</f>
        <v>0.9322117763483424</v>
      </c>
      <c r="G45" s="52">
        <v>45110</v>
      </c>
      <c r="H45" s="87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9"/>
      <c r="T45" s="405"/>
      <c r="U45" s="121"/>
      <c r="V45" s="89"/>
      <c r="W45" s="91" t="s">
        <v>78</v>
      </c>
      <c r="X45" s="275">
        <v>578.5</v>
      </c>
      <c r="Y45" s="82" t="s">
        <v>73</v>
      </c>
    </row>
    <row r="46" spans="1:25" ht="16.5" thickBot="1" x14ac:dyDescent="0.25">
      <c r="A46" s="92"/>
      <c r="B46" s="93"/>
      <c r="C46" s="93"/>
      <c r="D46" s="93"/>
      <c r="E46" s="93"/>
      <c r="F46" s="93"/>
      <c r="G46" s="94"/>
      <c r="H46" s="95">
        <v>15</v>
      </c>
      <c r="I46" s="96"/>
      <c r="J46" s="96">
        <v>3</v>
      </c>
      <c r="K46" s="96"/>
      <c r="L46" s="96">
        <v>1</v>
      </c>
      <c r="M46" s="96"/>
      <c r="N46" s="96"/>
      <c r="O46" s="96"/>
      <c r="P46" s="96"/>
      <c r="Q46" s="96"/>
      <c r="R46" s="96"/>
      <c r="S46" s="321">
        <v>8</v>
      </c>
      <c r="T46" s="320">
        <f>SUM(H46,J46,L46,N46,P46,R46,S46)</f>
        <v>27</v>
      </c>
      <c r="U46" s="485">
        <f t="shared" ref="U46:U74" si="5">($T46)/$D$45</f>
        <v>1.3359722909450767E-2</v>
      </c>
      <c r="V46" s="99">
        <f>D45</f>
        <v>2021</v>
      </c>
      <c r="W46" s="267" t="s">
        <v>16</v>
      </c>
      <c r="X46" s="93">
        <f>T46</f>
        <v>27</v>
      </c>
      <c r="Y46" s="276" t="s">
        <v>133</v>
      </c>
    </row>
    <row r="47" spans="1:25" ht="16.5" thickBot="1" x14ac:dyDescent="0.25">
      <c r="A47" s="102"/>
      <c r="B47" s="103"/>
      <c r="C47" s="103"/>
      <c r="D47" s="103"/>
      <c r="E47" s="103"/>
      <c r="F47" s="103"/>
      <c r="G47" s="104"/>
      <c r="H47" s="484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324"/>
      <c r="T47" s="320">
        <f>SUM(H47,J47,L47,N47,P47,R47,S47)</f>
        <v>0</v>
      </c>
      <c r="U47" s="409">
        <f t="shared" si="5"/>
        <v>0</v>
      </c>
      <c r="V47" s="99"/>
      <c r="W47" s="271" t="s">
        <v>44</v>
      </c>
      <c r="X47" s="93"/>
      <c r="Y47" s="276" t="s">
        <v>169</v>
      </c>
    </row>
    <row r="48" spans="1:25" ht="16.5" thickBot="1" x14ac:dyDescent="0.25">
      <c r="A48" s="102"/>
      <c r="B48" s="103"/>
      <c r="C48" s="103"/>
      <c r="D48" s="103"/>
      <c r="E48" s="103"/>
      <c r="F48" s="103"/>
      <c r="G48" s="104"/>
      <c r="H48" s="105">
        <v>6</v>
      </c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322"/>
      <c r="T48" s="318">
        <f t="shared" ref="T48:T74" si="6">SUM(H48,J48,L48,N48,P48,R48,S48)</f>
        <v>6</v>
      </c>
      <c r="U48" s="98">
        <f t="shared" si="5"/>
        <v>2.9688273132112814E-3</v>
      </c>
      <c r="V48" s="99">
        <f>D45</f>
        <v>2021</v>
      </c>
      <c r="W48" s="268" t="s">
        <v>6</v>
      </c>
      <c r="X48" s="93">
        <f t="shared" ref="X48:X83" si="7">T48</f>
        <v>6</v>
      </c>
      <c r="Y48" s="431"/>
    </row>
    <row r="49" spans="1:25" ht="16.5" thickBot="1" x14ac:dyDescent="0.25">
      <c r="A49" s="102"/>
      <c r="B49" s="103"/>
      <c r="C49" s="103"/>
      <c r="D49" s="103"/>
      <c r="E49" s="110"/>
      <c r="F49" s="110"/>
      <c r="G49" s="104"/>
      <c r="H49" s="105">
        <v>1</v>
      </c>
      <c r="I49" s="67"/>
      <c r="J49" s="67">
        <v>6</v>
      </c>
      <c r="K49" s="67"/>
      <c r="L49" s="67">
        <v>2</v>
      </c>
      <c r="M49" s="67"/>
      <c r="N49" s="67"/>
      <c r="O49" s="67"/>
      <c r="P49" s="67"/>
      <c r="Q49" s="67"/>
      <c r="R49" s="67"/>
      <c r="S49" s="322">
        <v>6</v>
      </c>
      <c r="T49" s="318">
        <f t="shared" si="6"/>
        <v>15</v>
      </c>
      <c r="U49" s="98">
        <f t="shared" si="5"/>
        <v>7.4220682830282037E-3</v>
      </c>
      <c r="V49" s="99">
        <f>D45</f>
        <v>2021</v>
      </c>
      <c r="W49" s="268" t="s">
        <v>14</v>
      </c>
      <c r="X49" s="93">
        <f t="shared" si="7"/>
        <v>15</v>
      </c>
      <c r="Y49" s="314"/>
    </row>
    <row r="50" spans="1:25" ht="16.5" thickBot="1" x14ac:dyDescent="0.25">
      <c r="A50" s="102"/>
      <c r="B50" s="103"/>
      <c r="C50" s="103"/>
      <c r="D50" s="103"/>
      <c r="E50" s="110"/>
      <c r="F50" s="110"/>
      <c r="G50" s="104"/>
      <c r="H50" s="105">
        <v>41</v>
      </c>
      <c r="I50" s="67"/>
      <c r="J50" s="67">
        <v>1</v>
      </c>
      <c r="K50" s="67"/>
      <c r="L50" s="67"/>
      <c r="M50" s="67"/>
      <c r="N50" s="67"/>
      <c r="O50" s="67"/>
      <c r="P50" s="67"/>
      <c r="Q50" s="67"/>
      <c r="R50" s="67"/>
      <c r="S50" s="322">
        <v>1</v>
      </c>
      <c r="T50" s="318">
        <f t="shared" si="6"/>
        <v>43</v>
      </c>
      <c r="U50" s="98">
        <f t="shared" si="5"/>
        <v>2.1276595744680851E-2</v>
      </c>
      <c r="V50" s="99">
        <f>D45</f>
        <v>2021</v>
      </c>
      <c r="W50" s="268" t="s">
        <v>15</v>
      </c>
      <c r="X50" s="93">
        <f t="shared" si="7"/>
        <v>43</v>
      </c>
      <c r="Y50" s="431"/>
    </row>
    <row r="51" spans="1:25" ht="16.5" thickBot="1" x14ac:dyDescent="0.25">
      <c r="A51" s="102"/>
      <c r="B51" s="103"/>
      <c r="C51" s="103"/>
      <c r="D51" s="103"/>
      <c r="E51" s="110"/>
      <c r="F51" s="110"/>
      <c r="G51" s="104"/>
      <c r="H51" s="105">
        <v>5</v>
      </c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322">
        <v>2</v>
      </c>
      <c r="T51" s="318">
        <f t="shared" si="6"/>
        <v>7</v>
      </c>
      <c r="U51" s="98">
        <f t="shared" si="5"/>
        <v>3.4636318654131617E-3</v>
      </c>
      <c r="V51" s="99">
        <f>D45</f>
        <v>2021</v>
      </c>
      <c r="W51" s="268" t="s">
        <v>31</v>
      </c>
      <c r="X51" s="93">
        <f t="shared" si="7"/>
        <v>7</v>
      </c>
      <c r="Y51" s="431"/>
    </row>
    <row r="52" spans="1:25" ht="16.5" thickBot="1" x14ac:dyDescent="0.25">
      <c r="A52" s="102"/>
      <c r="B52" s="103"/>
      <c r="C52" s="103"/>
      <c r="D52" s="103"/>
      <c r="E52" s="110"/>
      <c r="F52" s="110"/>
      <c r="G52" s="104"/>
      <c r="H52" s="105">
        <v>2</v>
      </c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322"/>
      <c r="T52" s="318">
        <f t="shared" si="6"/>
        <v>2</v>
      </c>
      <c r="U52" s="98">
        <f t="shared" si="5"/>
        <v>9.8960910440376061E-4</v>
      </c>
      <c r="V52" s="99">
        <f>D45</f>
        <v>2021</v>
      </c>
      <c r="W52" s="268" t="s">
        <v>32</v>
      </c>
      <c r="X52" s="93">
        <f t="shared" si="7"/>
        <v>2</v>
      </c>
      <c r="Y52" s="111"/>
    </row>
    <row r="53" spans="1:25" ht="16.5" thickBot="1" x14ac:dyDescent="0.25">
      <c r="A53" s="102"/>
      <c r="B53" s="103"/>
      <c r="C53" s="103"/>
      <c r="D53" s="103"/>
      <c r="E53" s="110"/>
      <c r="F53" s="110"/>
      <c r="G53" s="104"/>
      <c r="H53" s="105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322"/>
      <c r="T53" s="318">
        <f t="shared" si="6"/>
        <v>0</v>
      </c>
      <c r="U53" s="98">
        <f t="shared" si="5"/>
        <v>0</v>
      </c>
      <c r="V53" s="99">
        <f>D45</f>
        <v>2021</v>
      </c>
      <c r="W53" s="268" t="s">
        <v>189</v>
      </c>
      <c r="X53" s="93">
        <f t="shared" si="7"/>
        <v>0</v>
      </c>
      <c r="Y53" s="446"/>
    </row>
    <row r="54" spans="1:25" ht="16.5" thickBot="1" x14ac:dyDescent="0.25">
      <c r="A54" s="102"/>
      <c r="B54" s="103"/>
      <c r="C54" s="103"/>
      <c r="D54" s="103"/>
      <c r="E54" s="110"/>
      <c r="F54" s="110"/>
      <c r="G54" s="104"/>
      <c r="H54" s="105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322"/>
      <c r="T54" s="318">
        <f t="shared" si="6"/>
        <v>0</v>
      </c>
      <c r="U54" s="98">
        <f t="shared" si="5"/>
        <v>0</v>
      </c>
      <c r="V54" s="99">
        <f>D45</f>
        <v>2021</v>
      </c>
      <c r="W54" s="268" t="s">
        <v>30</v>
      </c>
      <c r="X54" s="93">
        <f t="shared" si="7"/>
        <v>0</v>
      </c>
      <c r="Y54" s="111"/>
    </row>
    <row r="55" spans="1:25" ht="16.5" thickBot="1" x14ac:dyDescent="0.25">
      <c r="A55" s="102"/>
      <c r="B55" s="103"/>
      <c r="C55" s="103"/>
      <c r="D55" s="103"/>
      <c r="E55" s="110"/>
      <c r="F55" s="110"/>
      <c r="G55" s="104"/>
      <c r="H55" s="105">
        <v>1</v>
      </c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322">
        <v>4</v>
      </c>
      <c r="T55" s="318">
        <f t="shared" si="6"/>
        <v>5</v>
      </c>
      <c r="U55" s="98">
        <f t="shared" si="5"/>
        <v>2.4740227610094011E-3</v>
      </c>
      <c r="V55" s="99">
        <f>D45</f>
        <v>2021</v>
      </c>
      <c r="W55" s="268" t="s">
        <v>0</v>
      </c>
      <c r="X55" s="93">
        <f t="shared" si="7"/>
        <v>5</v>
      </c>
      <c r="Y55" s="314"/>
    </row>
    <row r="56" spans="1:25" ht="16.5" thickBot="1" x14ac:dyDescent="0.25">
      <c r="A56" s="102"/>
      <c r="B56" s="103"/>
      <c r="C56" s="103"/>
      <c r="D56" s="103"/>
      <c r="E56" s="110"/>
      <c r="F56" s="110"/>
      <c r="G56" s="104"/>
      <c r="H56" s="105">
        <v>6</v>
      </c>
      <c r="I56" s="67"/>
      <c r="J56" s="67">
        <v>1</v>
      </c>
      <c r="K56" s="67"/>
      <c r="L56" s="67"/>
      <c r="M56" s="67"/>
      <c r="N56" s="67"/>
      <c r="O56" s="67"/>
      <c r="P56" s="67"/>
      <c r="Q56" s="67"/>
      <c r="R56" s="67"/>
      <c r="S56" s="322">
        <v>1</v>
      </c>
      <c r="T56" s="318">
        <f t="shared" si="6"/>
        <v>8</v>
      </c>
      <c r="U56" s="98">
        <f t="shared" si="5"/>
        <v>3.9584364176150424E-3</v>
      </c>
      <c r="V56" s="99">
        <f>D45</f>
        <v>2021</v>
      </c>
      <c r="W56" s="268" t="s">
        <v>12</v>
      </c>
      <c r="X56" s="93">
        <f t="shared" si="7"/>
        <v>8</v>
      </c>
      <c r="Y56" s="112"/>
    </row>
    <row r="57" spans="1:25" ht="16.5" thickBot="1" x14ac:dyDescent="0.25">
      <c r="A57" s="102"/>
      <c r="B57" s="103"/>
      <c r="C57" s="103"/>
      <c r="D57" s="103"/>
      <c r="E57" s="110"/>
      <c r="F57" s="110" t="s">
        <v>108</v>
      </c>
      <c r="G57" s="104"/>
      <c r="H57" s="105"/>
      <c r="I57" s="67"/>
      <c r="J57" s="67">
        <v>1</v>
      </c>
      <c r="K57" s="67"/>
      <c r="L57" s="67"/>
      <c r="M57" s="67"/>
      <c r="N57" s="67"/>
      <c r="O57" s="67"/>
      <c r="P57" s="67"/>
      <c r="Q57" s="67"/>
      <c r="R57" s="67"/>
      <c r="S57" s="322"/>
      <c r="T57" s="318">
        <f t="shared" si="6"/>
        <v>1</v>
      </c>
      <c r="U57" s="98">
        <f t="shared" si="5"/>
        <v>4.9480455220188031E-4</v>
      </c>
      <c r="V57" s="99">
        <f>D45</f>
        <v>2021</v>
      </c>
      <c r="W57" s="268" t="s">
        <v>34</v>
      </c>
      <c r="X57" s="93">
        <f t="shared" si="7"/>
        <v>1</v>
      </c>
      <c r="Y57" s="112"/>
    </row>
    <row r="58" spans="1:25" ht="16.5" thickBot="1" x14ac:dyDescent="0.25">
      <c r="A58" s="102"/>
      <c r="B58" s="103"/>
      <c r="C58" s="103"/>
      <c r="D58" s="103"/>
      <c r="E58" s="110"/>
      <c r="F58" s="110"/>
      <c r="G58" s="104"/>
      <c r="H58" s="105">
        <v>1</v>
      </c>
      <c r="I58" s="67"/>
      <c r="J58" s="67"/>
      <c r="K58" s="67"/>
      <c r="L58" s="67">
        <v>4</v>
      </c>
      <c r="M58" s="67"/>
      <c r="N58" s="67"/>
      <c r="O58" s="67"/>
      <c r="P58" s="67"/>
      <c r="Q58" s="67"/>
      <c r="R58" s="67"/>
      <c r="S58" s="322"/>
      <c r="T58" s="318">
        <f t="shared" si="6"/>
        <v>5</v>
      </c>
      <c r="U58" s="98">
        <f t="shared" si="5"/>
        <v>2.4740227610094011E-3</v>
      </c>
      <c r="V58" s="99">
        <f>D45</f>
        <v>2021</v>
      </c>
      <c r="W58" s="269" t="s">
        <v>28</v>
      </c>
      <c r="X58" s="93">
        <f t="shared" si="7"/>
        <v>5</v>
      </c>
      <c r="Y58" s="101"/>
    </row>
    <row r="59" spans="1:25" ht="16.5" thickBot="1" x14ac:dyDescent="0.25">
      <c r="A59" s="102"/>
      <c r="B59" s="103"/>
      <c r="C59" s="103"/>
      <c r="D59" s="103"/>
      <c r="E59" s="110"/>
      <c r="F59" s="110"/>
      <c r="G59" s="115"/>
      <c r="H59" s="116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322"/>
      <c r="T59" s="318">
        <f t="shared" si="6"/>
        <v>0</v>
      </c>
      <c r="U59" s="98">
        <f t="shared" si="5"/>
        <v>0</v>
      </c>
      <c r="V59" s="99">
        <f>D45</f>
        <v>2021</v>
      </c>
      <c r="W59" s="269" t="s">
        <v>179</v>
      </c>
      <c r="X59" s="93">
        <f t="shared" si="7"/>
        <v>0</v>
      </c>
      <c r="Y59" s="278"/>
    </row>
    <row r="60" spans="1:25" ht="16.5" thickBot="1" x14ac:dyDescent="0.25">
      <c r="A60" s="102"/>
      <c r="B60" s="103"/>
      <c r="C60" s="103"/>
      <c r="D60" s="103"/>
      <c r="E60" s="110"/>
      <c r="F60" s="110"/>
      <c r="G60" s="115"/>
      <c r="H60" s="116">
        <v>3</v>
      </c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322"/>
      <c r="T60" s="318">
        <f t="shared" si="6"/>
        <v>3</v>
      </c>
      <c r="U60" s="98">
        <f t="shared" si="5"/>
        <v>1.4844136566056407E-3</v>
      </c>
      <c r="V60" s="99">
        <f>D45</f>
        <v>2021</v>
      </c>
      <c r="W60" s="269" t="s">
        <v>185</v>
      </c>
      <c r="X60" s="93">
        <f t="shared" si="7"/>
        <v>3</v>
      </c>
      <c r="Y60" s="109"/>
    </row>
    <row r="61" spans="1:25" ht="16.5" thickBot="1" x14ac:dyDescent="0.25">
      <c r="A61" s="102"/>
      <c r="B61" s="103"/>
      <c r="C61" s="103"/>
      <c r="D61" s="103"/>
      <c r="E61" s="110"/>
      <c r="F61" s="110"/>
      <c r="G61" s="115"/>
      <c r="H61" s="217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323"/>
      <c r="T61" s="319">
        <f t="shared" si="6"/>
        <v>0</v>
      </c>
      <c r="U61" s="316">
        <f t="shared" si="5"/>
        <v>0</v>
      </c>
      <c r="V61" s="307">
        <f>D45</f>
        <v>2021</v>
      </c>
      <c r="W61" s="270" t="s">
        <v>10</v>
      </c>
      <c r="X61" s="93">
        <f t="shared" si="7"/>
        <v>0</v>
      </c>
      <c r="Y61" s="278"/>
    </row>
    <row r="62" spans="1:25" ht="16.5" thickBot="1" x14ac:dyDescent="0.25">
      <c r="A62" s="102"/>
      <c r="B62" s="103"/>
      <c r="C62" s="103"/>
      <c r="D62" s="103"/>
      <c r="E62" s="110"/>
      <c r="F62" s="110"/>
      <c r="G62" s="104"/>
      <c r="H62" s="95"/>
      <c r="I62" s="117">
        <v>4</v>
      </c>
      <c r="J62" s="117"/>
      <c r="K62" s="117"/>
      <c r="L62" s="117"/>
      <c r="M62" s="117"/>
      <c r="N62" s="117"/>
      <c r="O62" s="117"/>
      <c r="P62" s="117"/>
      <c r="Q62" s="117"/>
      <c r="R62" s="117"/>
      <c r="S62" s="324"/>
      <c r="T62" s="320">
        <f t="shared" si="6"/>
        <v>0</v>
      </c>
      <c r="U62" s="214">
        <f t="shared" si="5"/>
        <v>0</v>
      </c>
      <c r="V62" s="99">
        <f>D45</f>
        <v>2021</v>
      </c>
      <c r="W62" s="271" t="s">
        <v>11</v>
      </c>
      <c r="X62" s="93">
        <f t="shared" si="7"/>
        <v>0</v>
      </c>
      <c r="Y62" s="112"/>
    </row>
    <row r="63" spans="1:25" ht="16.5" thickBot="1" x14ac:dyDescent="0.25">
      <c r="A63" s="102"/>
      <c r="B63" s="103"/>
      <c r="C63" s="103"/>
      <c r="D63" s="103"/>
      <c r="E63" s="110"/>
      <c r="F63" s="110"/>
      <c r="G63" s="104"/>
      <c r="H63" s="105"/>
      <c r="I63" s="279"/>
      <c r="J63" s="67"/>
      <c r="K63" s="67"/>
      <c r="L63" s="67"/>
      <c r="M63" s="67"/>
      <c r="N63" s="67"/>
      <c r="O63" s="67"/>
      <c r="P63" s="67"/>
      <c r="Q63" s="67"/>
      <c r="R63" s="67"/>
      <c r="S63" s="322"/>
      <c r="T63" s="318">
        <f t="shared" si="6"/>
        <v>0</v>
      </c>
      <c r="U63" s="98">
        <f t="shared" si="5"/>
        <v>0</v>
      </c>
      <c r="V63" s="99">
        <f>D45</f>
        <v>2021</v>
      </c>
      <c r="W63" s="462" t="s">
        <v>101</v>
      </c>
      <c r="X63" s="93">
        <f t="shared" si="7"/>
        <v>0</v>
      </c>
      <c r="Y63" s="112"/>
    </row>
    <row r="64" spans="1:25" ht="16.5" thickBot="1" x14ac:dyDescent="0.25">
      <c r="A64" s="102"/>
      <c r="B64" s="103"/>
      <c r="C64" s="103"/>
      <c r="D64" s="103"/>
      <c r="E64" s="110"/>
      <c r="F64" s="110"/>
      <c r="G64" s="104"/>
      <c r="H64" s="105"/>
      <c r="I64" s="280">
        <v>6</v>
      </c>
      <c r="J64" s="67">
        <v>1</v>
      </c>
      <c r="K64" s="67"/>
      <c r="L64" s="67"/>
      <c r="M64" s="67"/>
      <c r="N64" s="67"/>
      <c r="O64" s="67"/>
      <c r="P64" s="67"/>
      <c r="Q64" s="67"/>
      <c r="R64" s="67"/>
      <c r="S64" s="322">
        <v>3</v>
      </c>
      <c r="T64" s="318">
        <f t="shared" si="6"/>
        <v>4</v>
      </c>
      <c r="U64" s="98">
        <f t="shared" si="5"/>
        <v>1.9792182088075212E-3</v>
      </c>
      <c r="V64" s="99">
        <f>D45</f>
        <v>2021</v>
      </c>
      <c r="W64" s="268" t="s">
        <v>3</v>
      </c>
      <c r="X64" s="93">
        <f t="shared" si="7"/>
        <v>4</v>
      </c>
      <c r="Y64" s="111"/>
    </row>
    <row r="65" spans="1:25" ht="16.5" thickBot="1" x14ac:dyDescent="0.25">
      <c r="A65" s="102"/>
      <c r="B65" s="103"/>
      <c r="C65" s="103"/>
      <c r="D65" s="103"/>
      <c r="E65" s="103"/>
      <c r="F65" s="110"/>
      <c r="G65" s="104"/>
      <c r="H65" s="105"/>
      <c r="I65" s="280">
        <v>44</v>
      </c>
      <c r="J65" s="67"/>
      <c r="K65" s="67"/>
      <c r="L65" s="67"/>
      <c r="M65" s="67"/>
      <c r="N65" s="67"/>
      <c r="O65" s="67"/>
      <c r="P65" s="67"/>
      <c r="Q65" s="67"/>
      <c r="R65" s="67"/>
      <c r="S65" s="322"/>
      <c r="T65" s="318">
        <f t="shared" si="6"/>
        <v>0</v>
      </c>
      <c r="U65" s="98">
        <f t="shared" si="5"/>
        <v>0</v>
      </c>
      <c r="V65" s="99">
        <f>D45</f>
        <v>2021</v>
      </c>
      <c r="W65" s="268" t="s">
        <v>8</v>
      </c>
      <c r="X65" s="93">
        <f t="shared" si="7"/>
        <v>0</v>
      </c>
      <c r="Y65" s="112"/>
    </row>
    <row r="66" spans="1:25" ht="16.5" thickBot="1" x14ac:dyDescent="0.25">
      <c r="A66" s="102"/>
      <c r="B66" s="103"/>
      <c r="C66" s="103"/>
      <c r="D66" s="103"/>
      <c r="E66" s="103"/>
      <c r="F66" s="110"/>
      <c r="G66" s="104"/>
      <c r="H66" s="105"/>
      <c r="I66" s="280"/>
      <c r="J66" s="67"/>
      <c r="K66" s="67"/>
      <c r="L66" s="67"/>
      <c r="M66" s="67"/>
      <c r="N66" s="67"/>
      <c r="O66" s="67"/>
      <c r="P66" s="67"/>
      <c r="Q66" s="67"/>
      <c r="R66" s="67"/>
      <c r="S66" s="322"/>
      <c r="T66" s="318">
        <f t="shared" si="6"/>
        <v>0</v>
      </c>
      <c r="U66" s="98">
        <f t="shared" si="5"/>
        <v>0</v>
      </c>
      <c r="V66" s="99">
        <f>D45</f>
        <v>2021</v>
      </c>
      <c r="W66" s="268" t="s">
        <v>9</v>
      </c>
      <c r="X66" s="93">
        <f t="shared" si="7"/>
        <v>0</v>
      </c>
      <c r="Y66" s="112"/>
    </row>
    <row r="67" spans="1:25" ht="16.5" thickBot="1" x14ac:dyDescent="0.25">
      <c r="A67" s="102"/>
      <c r="B67" s="103"/>
      <c r="C67" s="103"/>
      <c r="D67" s="103"/>
      <c r="E67" s="103"/>
      <c r="F67" s="110"/>
      <c r="G67" s="104"/>
      <c r="H67" s="105"/>
      <c r="I67" s="280"/>
      <c r="J67" s="67"/>
      <c r="K67" s="67"/>
      <c r="L67" s="67"/>
      <c r="M67" s="67"/>
      <c r="N67" s="67"/>
      <c r="O67" s="67"/>
      <c r="P67" s="67"/>
      <c r="Q67" s="67"/>
      <c r="R67" s="67"/>
      <c r="S67" s="322"/>
      <c r="T67" s="318">
        <f t="shared" si="6"/>
        <v>0</v>
      </c>
      <c r="U67" s="98">
        <f t="shared" si="5"/>
        <v>0</v>
      </c>
      <c r="V67" s="99">
        <f>D45</f>
        <v>2021</v>
      </c>
      <c r="W67" s="268" t="s">
        <v>80</v>
      </c>
      <c r="X67" s="93">
        <f t="shared" si="7"/>
        <v>0</v>
      </c>
      <c r="Y67" s="112"/>
    </row>
    <row r="68" spans="1:25" ht="16.5" thickBot="1" x14ac:dyDescent="0.25">
      <c r="A68" s="102"/>
      <c r="B68" s="103"/>
      <c r="C68" s="103"/>
      <c r="D68" s="103"/>
      <c r="E68" s="103"/>
      <c r="F68" s="110"/>
      <c r="G68" s="104"/>
      <c r="H68" s="105"/>
      <c r="I68" s="280">
        <v>3</v>
      </c>
      <c r="J68" s="67"/>
      <c r="K68" s="67"/>
      <c r="L68" s="67">
        <v>1</v>
      </c>
      <c r="M68" s="67"/>
      <c r="N68" s="67"/>
      <c r="O68" s="67"/>
      <c r="P68" s="67"/>
      <c r="Q68" s="67"/>
      <c r="R68" s="67"/>
      <c r="S68" s="322">
        <v>1</v>
      </c>
      <c r="T68" s="318">
        <f t="shared" si="6"/>
        <v>2</v>
      </c>
      <c r="U68" s="98">
        <f t="shared" si="5"/>
        <v>9.8960910440376061E-4</v>
      </c>
      <c r="V68" s="99">
        <f>D45</f>
        <v>2021</v>
      </c>
      <c r="W68" s="268" t="s">
        <v>20</v>
      </c>
      <c r="X68" s="93">
        <f t="shared" si="7"/>
        <v>2</v>
      </c>
      <c r="Y68" s="112"/>
    </row>
    <row r="69" spans="1:25" ht="16.5" thickBot="1" x14ac:dyDescent="0.25">
      <c r="A69" s="102"/>
      <c r="B69" s="103"/>
      <c r="C69" s="103"/>
      <c r="D69" s="103"/>
      <c r="E69" s="103"/>
      <c r="F69" s="110"/>
      <c r="G69" s="104"/>
      <c r="H69" s="105"/>
      <c r="I69" s="280"/>
      <c r="J69" s="67"/>
      <c r="K69" s="67"/>
      <c r="L69" s="67"/>
      <c r="M69" s="67"/>
      <c r="N69" s="67"/>
      <c r="O69" s="67"/>
      <c r="P69" s="67"/>
      <c r="Q69" s="67"/>
      <c r="R69" s="67"/>
      <c r="S69" s="322"/>
      <c r="T69" s="318">
        <f t="shared" si="6"/>
        <v>0</v>
      </c>
      <c r="U69" s="98">
        <f t="shared" si="5"/>
        <v>0</v>
      </c>
      <c r="V69" s="99">
        <f>D45</f>
        <v>2021</v>
      </c>
      <c r="W69" s="268" t="s">
        <v>81</v>
      </c>
      <c r="X69" s="93">
        <f t="shared" si="7"/>
        <v>0</v>
      </c>
      <c r="Y69" s="101" t="s">
        <v>218</v>
      </c>
    </row>
    <row r="70" spans="1:25" ht="16.5" thickBot="1" x14ac:dyDescent="0.25">
      <c r="A70" s="102"/>
      <c r="B70" s="103"/>
      <c r="C70" s="103"/>
      <c r="D70" s="103"/>
      <c r="E70" s="103"/>
      <c r="F70" s="110"/>
      <c r="G70" s="104"/>
      <c r="H70" s="105"/>
      <c r="I70" s="280"/>
      <c r="J70" s="67"/>
      <c r="K70" s="67"/>
      <c r="L70" s="67"/>
      <c r="M70" s="67"/>
      <c r="N70" s="67"/>
      <c r="O70" s="67"/>
      <c r="P70" s="67"/>
      <c r="Q70" s="67"/>
      <c r="R70" s="67"/>
      <c r="S70" s="322"/>
      <c r="T70" s="318">
        <f t="shared" si="6"/>
        <v>0</v>
      </c>
      <c r="U70" s="98">
        <f t="shared" si="5"/>
        <v>0</v>
      </c>
      <c r="V70" s="99">
        <f>D45</f>
        <v>2021</v>
      </c>
      <c r="W70" s="463" t="s">
        <v>178</v>
      </c>
      <c r="X70" s="93">
        <f t="shared" si="7"/>
        <v>0</v>
      </c>
      <c r="Y70" s="101" t="s">
        <v>216</v>
      </c>
    </row>
    <row r="71" spans="1:25" ht="16.5" thickBot="1" x14ac:dyDescent="0.25">
      <c r="A71" s="102"/>
      <c r="B71" s="103"/>
      <c r="C71" s="103"/>
      <c r="D71" s="103"/>
      <c r="E71" s="110"/>
      <c r="F71" s="110"/>
      <c r="G71" s="104"/>
      <c r="H71" s="105"/>
      <c r="I71" s="280">
        <v>20</v>
      </c>
      <c r="J71" s="67"/>
      <c r="K71" s="67"/>
      <c r="L71" s="67">
        <v>1</v>
      </c>
      <c r="M71" s="67"/>
      <c r="N71" s="67"/>
      <c r="O71" s="67"/>
      <c r="P71" s="67"/>
      <c r="Q71" s="67"/>
      <c r="R71" s="67"/>
      <c r="S71" s="322"/>
      <c r="T71" s="318">
        <f t="shared" si="6"/>
        <v>1</v>
      </c>
      <c r="U71" s="98">
        <f t="shared" si="5"/>
        <v>4.9480455220188031E-4</v>
      </c>
      <c r="V71" s="99">
        <f>D45</f>
        <v>2021</v>
      </c>
      <c r="W71" s="268" t="s">
        <v>13</v>
      </c>
      <c r="X71" s="93">
        <f t="shared" si="7"/>
        <v>1</v>
      </c>
      <c r="Y71" s="101"/>
    </row>
    <row r="72" spans="1:25" ht="16.5" thickBot="1" x14ac:dyDescent="0.25">
      <c r="A72" s="102"/>
      <c r="B72" s="103"/>
      <c r="C72" s="103"/>
      <c r="D72" s="103"/>
      <c r="E72" s="110"/>
      <c r="F72" s="110"/>
      <c r="G72" s="104"/>
      <c r="H72" s="105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322"/>
      <c r="T72" s="318">
        <f t="shared" si="6"/>
        <v>0</v>
      </c>
      <c r="U72" s="98">
        <f t="shared" si="5"/>
        <v>0</v>
      </c>
      <c r="V72" s="99">
        <f>D45</f>
        <v>2021</v>
      </c>
      <c r="W72" s="269" t="s">
        <v>183</v>
      </c>
      <c r="X72" s="93">
        <f t="shared" si="7"/>
        <v>0</v>
      </c>
      <c r="Y72" s="111"/>
    </row>
    <row r="73" spans="1:25" ht="16.5" thickBot="1" x14ac:dyDescent="0.25">
      <c r="A73" s="102"/>
      <c r="B73" s="103"/>
      <c r="C73" s="103"/>
      <c r="D73" s="103"/>
      <c r="E73" s="110"/>
      <c r="F73" s="110"/>
      <c r="G73" s="104"/>
      <c r="H73" s="105"/>
      <c r="I73" s="67">
        <v>1</v>
      </c>
      <c r="J73" s="67"/>
      <c r="K73" s="67"/>
      <c r="L73" s="67"/>
      <c r="M73" s="67"/>
      <c r="N73" s="67"/>
      <c r="O73" s="67"/>
      <c r="P73" s="67"/>
      <c r="Q73" s="67"/>
      <c r="R73" s="67"/>
      <c r="S73" s="322"/>
      <c r="T73" s="318">
        <f t="shared" si="6"/>
        <v>0</v>
      </c>
      <c r="U73" s="98">
        <f t="shared" si="5"/>
        <v>0</v>
      </c>
      <c r="V73" s="99">
        <f>D45</f>
        <v>2021</v>
      </c>
      <c r="W73" s="269" t="s">
        <v>99</v>
      </c>
      <c r="X73" s="93">
        <f t="shared" si="7"/>
        <v>0</v>
      </c>
      <c r="Y73" s="111"/>
    </row>
    <row r="74" spans="1:25" ht="16.5" thickBot="1" x14ac:dyDescent="0.25">
      <c r="A74" s="102"/>
      <c r="B74" s="103"/>
      <c r="C74" s="103"/>
      <c r="D74" s="103"/>
      <c r="E74" s="110"/>
      <c r="F74" s="110"/>
      <c r="G74" s="104"/>
      <c r="H74" s="113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325"/>
      <c r="T74" s="319">
        <f t="shared" si="6"/>
        <v>0</v>
      </c>
      <c r="U74" s="409">
        <f t="shared" si="5"/>
        <v>0</v>
      </c>
      <c r="V74" s="99">
        <f>D45</f>
        <v>2021</v>
      </c>
      <c r="W74" s="272" t="s">
        <v>28</v>
      </c>
      <c r="X74" s="93">
        <f t="shared" si="7"/>
        <v>0</v>
      </c>
      <c r="Y74" s="278"/>
    </row>
    <row r="75" spans="1:25" ht="16.5" thickBot="1" x14ac:dyDescent="0.3">
      <c r="A75" s="102"/>
      <c r="B75" s="103"/>
      <c r="C75" s="103"/>
      <c r="D75" s="103"/>
      <c r="E75" s="110"/>
      <c r="F75" s="110"/>
      <c r="G75" s="104"/>
      <c r="H75" s="87"/>
      <c r="I75" s="88"/>
      <c r="J75" s="310"/>
      <c r="K75" s="88"/>
      <c r="L75" s="88"/>
      <c r="M75" s="88"/>
      <c r="N75" s="88"/>
      <c r="O75" s="88"/>
      <c r="P75" s="88"/>
      <c r="Q75" s="88"/>
      <c r="R75" s="88"/>
      <c r="S75" s="88"/>
      <c r="T75" s="317"/>
      <c r="U75" s="317"/>
      <c r="V75" s="121"/>
      <c r="W75" s="273" t="s">
        <v>168</v>
      </c>
      <c r="X75" s="93">
        <f t="shared" si="7"/>
        <v>0</v>
      </c>
      <c r="Y75" s="101"/>
    </row>
    <row r="76" spans="1:25" ht="16.5" thickBot="1" x14ac:dyDescent="0.25">
      <c r="A76" s="102"/>
      <c r="B76" s="103"/>
      <c r="C76" s="103"/>
      <c r="D76" s="103"/>
      <c r="E76" s="110"/>
      <c r="F76" s="110"/>
      <c r="G76" s="115"/>
      <c r="H76" s="95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321"/>
      <c r="T76" s="320">
        <f t="shared" ref="T76:T84" si="8">SUM(H76,J76,L76,N76,P76,R76,S76)</f>
        <v>0</v>
      </c>
      <c r="U76" s="214">
        <f t="shared" ref="U76:U85" si="9">($T76)/$D$45</f>
        <v>0</v>
      </c>
      <c r="V76" s="99">
        <f>D45</f>
        <v>2021</v>
      </c>
      <c r="W76" s="267" t="s">
        <v>13</v>
      </c>
      <c r="X76" s="93">
        <f t="shared" si="7"/>
        <v>0</v>
      </c>
      <c r="Y76" s="101" t="s">
        <v>229</v>
      </c>
    </row>
    <row r="77" spans="1:25" ht="16.5" thickBot="1" x14ac:dyDescent="0.25">
      <c r="A77" s="102"/>
      <c r="B77" s="103"/>
      <c r="C77" s="103"/>
      <c r="D77" s="103"/>
      <c r="E77" s="110"/>
      <c r="F77" s="110"/>
      <c r="G77" s="115"/>
      <c r="H77" s="105">
        <v>1</v>
      </c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322"/>
      <c r="T77" s="318">
        <f t="shared" si="8"/>
        <v>1</v>
      </c>
      <c r="U77" s="214">
        <f t="shared" si="9"/>
        <v>4.9480455220188031E-4</v>
      </c>
      <c r="V77" s="99">
        <f>D45</f>
        <v>2021</v>
      </c>
      <c r="W77" s="268" t="s">
        <v>86</v>
      </c>
      <c r="X77" s="93">
        <f t="shared" si="7"/>
        <v>1</v>
      </c>
      <c r="Y77" s="101" t="s">
        <v>197</v>
      </c>
    </row>
    <row r="78" spans="1:25" ht="16.5" thickBot="1" x14ac:dyDescent="0.25">
      <c r="A78" s="102"/>
      <c r="B78" s="103"/>
      <c r="C78" s="103"/>
      <c r="D78" s="103"/>
      <c r="E78" s="110"/>
      <c r="F78" s="110"/>
      <c r="G78" s="115"/>
      <c r="H78" s="105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322"/>
      <c r="T78" s="318">
        <f t="shared" si="8"/>
        <v>0</v>
      </c>
      <c r="U78" s="214">
        <f t="shared" si="9"/>
        <v>0</v>
      </c>
      <c r="V78" s="99">
        <f>D45</f>
        <v>2021</v>
      </c>
      <c r="W78" s="359" t="s">
        <v>16</v>
      </c>
      <c r="X78" s="93">
        <f t="shared" si="7"/>
        <v>0</v>
      </c>
      <c r="Y78" s="101" t="s">
        <v>205</v>
      </c>
    </row>
    <row r="79" spans="1:25" ht="16.5" thickBot="1" x14ac:dyDescent="0.25">
      <c r="A79" s="102"/>
      <c r="B79" s="103"/>
      <c r="C79" s="103"/>
      <c r="D79" s="103"/>
      <c r="E79" s="110"/>
      <c r="F79" s="110"/>
      <c r="G79" s="115"/>
      <c r="H79" s="105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322"/>
      <c r="T79" s="318">
        <f t="shared" si="8"/>
        <v>0</v>
      </c>
      <c r="U79" s="214">
        <f t="shared" si="9"/>
        <v>0</v>
      </c>
      <c r="V79" s="99">
        <f>D45</f>
        <v>2021</v>
      </c>
      <c r="W79" s="268" t="s">
        <v>74</v>
      </c>
      <c r="X79" s="93">
        <f t="shared" si="7"/>
        <v>0</v>
      </c>
      <c r="Y79" s="101" t="s">
        <v>230</v>
      </c>
    </row>
    <row r="80" spans="1:25" ht="16.5" thickBot="1" x14ac:dyDescent="0.25">
      <c r="A80" s="102"/>
      <c r="B80" s="103"/>
      <c r="C80" s="103"/>
      <c r="D80" s="103"/>
      <c r="E80" s="110"/>
      <c r="F80" s="110"/>
      <c r="G80" s="115"/>
      <c r="H80" s="105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322"/>
      <c r="T80" s="318">
        <f t="shared" si="8"/>
        <v>0</v>
      </c>
      <c r="U80" s="214">
        <f t="shared" si="9"/>
        <v>0</v>
      </c>
      <c r="V80" s="99">
        <f>D45</f>
        <v>2021</v>
      </c>
      <c r="W80" s="269" t="s">
        <v>208</v>
      </c>
      <c r="X80" s="93">
        <f t="shared" si="7"/>
        <v>0</v>
      </c>
      <c r="Y80" s="101"/>
    </row>
    <row r="81" spans="1:25" ht="16.5" thickBot="1" x14ac:dyDescent="0.25">
      <c r="A81" s="102"/>
      <c r="B81" s="103"/>
      <c r="C81" s="103"/>
      <c r="D81" s="103"/>
      <c r="E81" s="110"/>
      <c r="F81" s="110"/>
      <c r="G81" s="115"/>
      <c r="H81" s="105">
        <v>2</v>
      </c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322"/>
      <c r="T81" s="318">
        <f t="shared" si="8"/>
        <v>2</v>
      </c>
      <c r="U81" s="214">
        <f t="shared" si="9"/>
        <v>9.8960910440376061E-4</v>
      </c>
      <c r="V81" s="99">
        <f>D45</f>
        <v>2021</v>
      </c>
      <c r="W81" s="269" t="s">
        <v>27</v>
      </c>
      <c r="X81" s="93">
        <f t="shared" si="7"/>
        <v>2</v>
      </c>
      <c r="Y81" s="101"/>
    </row>
    <row r="82" spans="1:25" ht="16.5" thickBot="1" x14ac:dyDescent="0.25">
      <c r="A82" s="102"/>
      <c r="B82" s="103"/>
      <c r="C82" s="103"/>
      <c r="D82" s="103"/>
      <c r="E82" s="110"/>
      <c r="F82" s="110"/>
      <c r="G82" s="115"/>
      <c r="H82" s="113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325"/>
      <c r="T82" s="318">
        <f t="shared" si="8"/>
        <v>0</v>
      </c>
      <c r="U82" s="214">
        <f t="shared" si="9"/>
        <v>0</v>
      </c>
      <c r="V82" s="99">
        <f>D45</f>
        <v>2021</v>
      </c>
      <c r="W82" s="272" t="s">
        <v>175</v>
      </c>
      <c r="X82" s="93">
        <f t="shared" si="7"/>
        <v>0</v>
      </c>
      <c r="Y82" s="101"/>
    </row>
    <row r="83" spans="1:25" ht="16.5" thickBot="1" x14ac:dyDescent="0.25">
      <c r="A83" s="102"/>
      <c r="B83" s="103"/>
      <c r="C83" s="103"/>
      <c r="D83" s="103"/>
      <c r="E83" s="110"/>
      <c r="F83" s="110"/>
      <c r="G83" s="115"/>
      <c r="H83" s="113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325">
        <v>1</v>
      </c>
      <c r="T83" s="318">
        <f t="shared" si="8"/>
        <v>1</v>
      </c>
      <c r="U83" s="214">
        <f t="shared" si="9"/>
        <v>4.9480455220188031E-4</v>
      </c>
      <c r="V83" s="99">
        <f>D45</f>
        <v>2021</v>
      </c>
      <c r="W83" s="268" t="s">
        <v>88</v>
      </c>
      <c r="X83" s="93">
        <f t="shared" si="7"/>
        <v>1</v>
      </c>
      <c r="Y83" s="101"/>
    </row>
    <row r="84" spans="1:25" ht="16.5" thickBot="1" x14ac:dyDescent="0.25">
      <c r="A84" s="123"/>
      <c r="B84" s="124"/>
      <c r="C84" s="124"/>
      <c r="D84" s="124"/>
      <c r="E84" s="125"/>
      <c r="F84" s="125"/>
      <c r="G84" s="126"/>
      <c r="H84" s="113">
        <v>4</v>
      </c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325"/>
      <c r="T84" s="318">
        <f t="shared" si="8"/>
        <v>4</v>
      </c>
      <c r="U84" s="409">
        <f t="shared" si="9"/>
        <v>1.9792182088075212E-3</v>
      </c>
      <c r="V84" s="99">
        <f>D45</f>
        <v>2021</v>
      </c>
      <c r="W84" s="270" t="s">
        <v>161</v>
      </c>
      <c r="X84" s="275">
        <f>T84</f>
        <v>4</v>
      </c>
      <c r="Y84" s="281"/>
    </row>
    <row r="85" spans="1:25" ht="15.75" thickBot="1" x14ac:dyDescent="0.25">
      <c r="A85" s="128"/>
      <c r="B85" s="128"/>
      <c r="C85" s="128"/>
      <c r="D85" s="128"/>
      <c r="E85" s="128"/>
      <c r="F85" s="128"/>
      <c r="G85" s="51" t="s">
        <v>5</v>
      </c>
      <c r="H85" s="129">
        <f t="shared" ref="H85:S85" si="10">SUM(H46:H84)</f>
        <v>88</v>
      </c>
      <c r="I85" s="129">
        <f t="shared" si="10"/>
        <v>78</v>
      </c>
      <c r="J85" s="129">
        <f t="shared" si="10"/>
        <v>13</v>
      </c>
      <c r="K85" s="129">
        <f t="shared" si="10"/>
        <v>0</v>
      </c>
      <c r="L85" s="129">
        <f t="shared" si="10"/>
        <v>9</v>
      </c>
      <c r="M85" s="129">
        <f t="shared" si="10"/>
        <v>0</v>
      </c>
      <c r="N85" s="129">
        <f t="shared" si="10"/>
        <v>0</v>
      </c>
      <c r="O85" s="129">
        <f t="shared" si="10"/>
        <v>0</v>
      </c>
      <c r="P85" s="129">
        <f t="shared" si="10"/>
        <v>0</v>
      </c>
      <c r="Q85" s="129">
        <f t="shared" si="10"/>
        <v>0</v>
      </c>
      <c r="R85" s="129">
        <f t="shared" si="10"/>
        <v>0</v>
      </c>
      <c r="S85" s="129">
        <f t="shared" si="10"/>
        <v>27</v>
      </c>
      <c r="T85" s="258">
        <f>SUM(H85,J85,L85,N85,P85,R85,S85)</f>
        <v>137</v>
      </c>
      <c r="U85" s="465">
        <f t="shared" si="9"/>
        <v>6.7788223651657598E-2</v>
      </c>
      <c r="V85" s="99">
        <f>D45</f>
        <v>2021</v>
      </c>
      <c r="W85" s="44"/>
    </row>
    <row r="86" spans="1:25" ht="15.75" thickBot="1" x14ac:dyDescent="0.3"/>
    <row r="87" spans="1:25" ht="75.75" thickBot="1" x14ac:dyDescent="0.3">
      <c r="A87" s="46" t="s">
        <v>23</v>
      </c>
      <c r="B87" s="46" t="s">
        <v>49</v>
      </c>
      <c r="C87" s="47" t="s">
        <v>54</v>
      </c>
      <c r="D87" s="47" t="s">
        <v>18</v>
      </c>
      <c r="E87" s="46" t="s">
        <v>17</v>
      </c>
      <c r="F87" s="48" t="s">
        <v>1</v>
      </c>
      <c r="G87" s="49" t="s">
        <v>24</v>
      </c>
      <c r="H87" s="50" t="s">
        <v>75</v>
      </c>
      <c r="I87" s="50" t="s">
        <v>76</v>
      </c>
      <c r="J87" s="50" t="s">
        <v>55</v>
      </c>
      <c r="K87" s="50" t="s">
        <v>60</v>
      </c>
      <c r="L87" s="50" t="s">
        <v>56</v>
      </c>
      <c r="M87" s="50" t="s">
        <v>61</v>
      </c>
      <c r="N87" s="50" t="s">
        <v>57</v>
      </c>
      <c r="O87" s="50" t="s">
        <v>62</v>
      </c>
      <c r="P87" s="50" t="s">
        <v>58</v>
      </c>
      <c r="Q87" s="50" t="s">
        <v>77</v>
      </c>
      <c r="R87" s="50" t="s">
        <v>127</v>
      </c>
      <c r="S87" s="50" t="s">
        <v>42</v>
      </c>
      <c r="T87" s="50" t="s">
        <v>5</v>
      </c>
      <c r="U87" s="46" t="s">
        <v>2</v>
      </c>
      <c r="V87" s="84" t="s">
        <v>72</v>
      </c>
      <c r="W87" s="85" t="s">
        <v>21</v>
      </c>
      <c r="X87" s="47" t="s">
        <v>18</v>
      </c>
      <c r="Y87" s="86" t="s">
        <v>7</v>
      </c>
    </row>
    <row r="88" spans="1:25" ht="15.75" thickBot="1" x14ac:dyDescent="0.3">
      <c r="A88" s="438">
        <v>1494188</v>
      </c>
      <c r="B88" s="274" t="s">
        <v>121</v>
      </c>
      <c r="C88" s="438">
        <v>1920</v>
      </c>
      <c r="D88" s="438">
        <v>2064</v>
      </c>
      <c r="E88" s="443">
        <v>1882</v>
      </c>
      <c r="F88" s="444">
        <f>E88/D88</f>
        <v>0.91182170542635654</v>
      </c>
      <c r="G88" s="52">
        <v>45113</v>
      </c>
      <c r="H88" s="87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9"/>
      <c r="T88" s="405"/>
      <c r="U88" s="121"/>
      <c r="V88" s="89"/>
      <c r="W88" s="91" t="s">
        <v>78</v>
      </c>
      <c r="X88" s="275">
        <v>578.5</v>
      </c>
      <c r="Y88" s="82" t="s">
        <v>73</v>
      </c>
    </row>
    <row r="89" spans="1:25" ht="16.5" thickBot="1" x14ac:dyDescent="0.25">
      <c r="A89" s="92"/>
      <c r="B89" s="93"/>
      <c r="C89" s="93"/>
      <c r="D89" s="93"/>
      <c r="E89" s="93"/>
      <c r="F89" s="93"/>
      <c r="G89" s="94"/>
      <c r="H89" s="95">
        <v>25</v>
      </c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321">
        <v>15</v>
      </c>
      <c r="T89" s="320">
        <f>SUM(H89,J89,L89,N89,P89,R89,S89)</f>
        <v>40</v>
      </c>
      <c r="U89" s="485">
        <f t="shared" ref="U89:U117" si="11">($T89)/$D$88</f>
        <v>1.937984496124031E-2</v>
      </c>
      <c r="V89" s="99">
        <f>D88</f>
        <v>2064</v>
      </c>
      <c r="W89" s="267" t="s">
        <v>16</v>
      </c>
      <c r="X89" s="93">
        <f>T89</f>
        <v>40</v>
      </c>
      <c r="Y89" s="276" t="s">
        <v>133</v>
      </c>
    </row>
    <row r="90" spans="1:25" ht="16.5" thickBot="1" x14ac:dyDescent="0.25">
      <c r="A90" s="102"/>
      <c r="B90" s="103"/>
      <c r="C90" s="103"/>
      <c r="D90" s="103"/>
      <c r="E90" s="103"/>
      <c r="F90" s="103"/>
      <c r="G90" s="104"/>
      <c r="H90" s="484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324"/>
      <c r="T90" s="320">
        <f>SUM(H90,J90,L90,N90,P90,R90,S90)</f>
        <v>0</v>
      </c>
      <c r="U90" s="409">
        <f t="shared" si="11"/>
        <v>0</v>
      </c>
      <c r="V90" s="99"/>
      <c r="W90" s="271" t="s">
        <v>44</v>
      </c>
      <c r="X90" s="93"/>
      <c r="Y90" s="276" t="s">
        <v>169</v>
      </c>
    </row>
    <row r="91" spans="1:25" ht="16.5" thickBot="1" x14ac:dyDescent="0.25">
      <c r="A91" s="102"/>
      <c r="B91" s="103"/>
      <c r="C91" s="103"/>
      <c r="D91" s="103"/>
      <c r="E91" s="103"/>
      <c r="F91" s="103"/>
      <c r="G91" s="104"/>
      <c r="H91" s="105">
        <v>16</v>
      </c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322">
        <v>5</v>
      </c>
      <c r="T91" s="318">
        <f t="shared" ref="T91:T117" si="12">SUM(H91,J91,L91,N91,P91,R91,S91)</f>
        <v>21</v>
      </c>
      <c r="U91" s="98">
        <f t="shared" si="11"/>
        <v>1.0174418604651164E-2</v>
      </c>
      <c r="V91" s="99">
        <f>D88</f>
        <v>2064</v>
      </c>
      <c r="W91" s="268" t="s">
        <v>6</v>
      </c>
      <c r="X91" s="93">
        <f t="shared" ref="X91:X126" si="13">T91</f>
        <v>21</v>
      </c>
      <c r="Y91" s="499" t="s">
        <v>446</v>
      </c>
    </row>
    <row r="92" spans="1:25" ht="16.5" thickBot="1" x14ac:dyDescent="0.25">
      <c r="A92" s="102"/>
      <c r="B92" s="103"/>
      <c r="C92" s="103"/>
      <c r="D92" s="103"/>
      <c r="E92" s="110"/>
      <c r="F92" s="110"/>
      <c r="G92" s="104"/>
      <c r="H92" s="105">
        <v>42</v>
      </c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322">
        <v>1</v>
      </c>
      <c r="T92" s="318">
        <f t="shared" si="12"/>
        <v>43</v>
      </c>
      <c r="U92" s="98">
        <f t="shared" si="11"/>
        <v>2.0833333333333332E-2</v>
      </c>
      <c r="V92" s="99">
        <f>D88</f>
        <v>2064</v>
      </c>
      <c r="W92" s="268" t="s">
        <v>14</v>
      </c>
      <c r="X92" s="93">
        <f t="shared" si="13"/>
        <v>43</v>
      </c>
      <c r="Y92" s="314"/>
    </row>
    <row r="93" spans="1:25" ht="16.5" thickBot="1" x14ac:dyDescent="0.25">
      <c r="A93" s="102"/>
      <c r="B93" s="103"/>
      <c r="C93" s="103"/>
      <c r="D93" s="103"/>
      <c r="E93" s="110"/>
      <c r="F93" s="110"/>
      <c r="G93" s="104"/>
      <c r="H93" s="105">
        <v>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322"/>
      <c r="T93" s="318">
        <f t="shared" si="12"/>
        <v>1</v>
      </c>
      <c r="U93" s="98">
        <f t="shared" si="11"/>
        <v>4.8449612403100775E-4</v>
      </c>
      <c r="V93" s="99">
        <f>D88</f>
        <v>2064</v>
      </c>
      <c r="W93" s="268" t="s">
        <v>15</v>
      </c>
      <c r="X93" s="93">
        <f t="shared" si="13"/>
        <v>1</v>
      </c>
      <c r="Y93" s="431"/>
    </row>
    <row r="94" spans="1:25" ht="16.5" thickBot="1" x14ac:dyDescent="0.25">
      <c r="A94" s="102"/>
      <c r="B94" s="103"/>
      <c r="C94" s="103"/>
      <c r="D94" s="103"/>
      <c r="E94" s="110"/>
      <c r="F94" s="110"/>
      <c r="G94" s="104"/>
      <c r="H94" s="105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322"/>
      <c r="T94" s="318">
        <f t="shared" si="12"/>
        <v>0</v>
      </c>
      <c r="U94" s="98">
        <f t="shared" si="11"/>
        <v>0</v>
      </c>
      <c r="V94" s="99">
        <f>D88</f>
        <v>2064</v>
      </c>
      <c r="W94" s="268" t="s">
        <v>31</v>
      </c>
      <c r="X94" s="93">
        <f t="shared" si="13"/>
        <v>0</v>
      </c>
      <c r="Y94" s="431"/>
    </row>
    <row r="95" spans="1:25" ht="16.5" thickBot="1" x14ac:dyDescent="0.25">
      <c r="A95" s="102"/>
      <c r="B95" s="103"/>
      <c r="C95" s="103"/>
      <c r="D95" s="103"/>
      <c r="E95" s="110"/>
      <c r="F95" s="110"/>
      <c r="G95" s="104"/>
      <c r="H95" s="105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322"/>
      <c r="T95" s="318">
        <f t="shared" si="12"/>
        <v>0</v>
      </c>
      <c r="U95" s="98">
        <f t="shared" si="11"/>
        <v>0</v>
      </c>
      <c r="V95" s="99">
        <f>D88</f>
        <v>2064</v>
      </c>
      <c r="W95" s="268" t="s">
        <v>32</v>
      </c>
      <c r="X95" s="93">
        <f t="shared" si="13"/>
        <v>0</v>
      </c>
      <c r="Y95" s="111"/>
    </row>
    <row r="96" spans="1:25" ht="16.5" thickBot="1" x14ac:dyDescent="0.25">
      <c r="A96" s="102"/>
      <c r="B96" s="103"/>
      <c r="C96" s="103"/>
      <c r="D96" s="103"/>
      <c r="E96" s="110"/>
      <c r="F96" s="110"/>
      <c r="G96" s="104"/>
      <c r="H96" s="105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322"/>
      <c r="T96" s="318">
        <f t="shared" si="12"/>
        <v>0</v>
      </c>
      <c r="U96" s="98">
        <f t="shared" si="11"/>
        <v>0</v>
      </c>
      <c r="V96" s="99">
        <f>D88</f>
        <v>2064</v>
      </c>
      <c r="W96" s="268" t="s">
        <v>189</v>
      </c>
      <c r="X96" s="93">
        <f t="shared" si="13"/>
        <v>0</v>
      </c>
      <c r="Y96" s="446"/>
    </row>
    <row r="97" spans="1:25" ht="16.5" thickBot="1" x14ac:dyDescent="0.25">
      <c r="A97" s="102"/>
      <c r="B97" s="103"/>
      <c r="C97" s="103"/>
      <c r="D97" s="103"/>
      <c r="E97" s="110"/>
      <c r="F97" s="110"/>
      <c r="G97" s="104"/>
      <c r="H97" s="105">
        <v>1</v>
      </c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322"/>
      <c r="T97" s="318">
        <f t="shared" si="12"/>
        <v>1</v>
      </c>
      <c r="U97" s="98">
        <f t="shared" si="11"/>
        <v>4.8449612403100775E-4</v>
      </c>
      <c r="V97" s="99">
        <f>D88</f>
        <v>2064</v>
      </c>
      <c r="W97" s="268" t="s">
        <v>30</v>
      </c>
      <c r="X97" s="93">
        <f t="shared" si="13"/>
        <v>1</v>
      </c>
      <c r="Y97" s="111"/>
    </row>
    <row r="98" spans="1:25" ht="16.5" thickBot="1" x14ac:dyDescent="0.25">
      <c r="A98" s="102"/>
      <c r="B98" s="103"/>
      <c r="C98" s="103"/>
      <c r="D98" s="103"/>
      <c r="E98" s="110"/>
      <c r="F98" s="110"/>
      <c r="G98" s="104"/>
      <c r="H98" s="105">
        <v>2</v>
      </c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322">
        <v>1</v>
      </c>
      <c r="T98" s="318">
        <f t="shared" si="12"/>
        <v>3</v>
      </c>
      <c r="U98" s="98">
        <f t="shared" si="11"/>
        <v>1.4534883720930232E-3</v>
      </c>
      <c r="V98" s="99">
        <f>D88</f>
        <v>2064</v>
      </c>
      <c r="W98" s="268" t="s">
        <v>0</v>
      </c>
      <c r="X98" s="93">
        <f t="shared" si="13"/>
        <v>3</v>
      </c>
      <c r="Y98" s="314"/>
    </row>
    <row r="99" spans="1:25" ht="16.5" thickBot="1" x14ac:dyDescent="0.25">
      <c r="A99" s="102"/>
      <c r="B99" s="103"/>
      <c r="C99" s="103"/>
      <c r="D99" s="103"/>
      <c r="E99" s="110"/>
      <c r="F99" s="110"/>
      <c r="G99" s="104"/>
      <c r="H99" s="105">
        <v>10</v>
      </c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322">
        <v>3</v>
      </c>
      <c r="T99" s="318">
        <f t="shared" si="12"/>
        <v>13</v>
      </c>
      <c r="U99" s="98">
        <f t="shared" si="11"/>
        <v>6.2984496124031007E-3</v>
      </c>
      <c r="V99" s="99">
        <f>D88</f>
        <v>2064</v>
      </c>
      <c r="W99" s="268" t="s">
        <v>12</v>
      </c>
      <c r="X99" s="93">
        <f t="shared" si="13"/>
        <v>13</v>
      </c>
      <c r="Y99" s="112"/>
    </row>
    <row r="100" spans="1:25" ht="16.5" thickBot="1" x14ac:dyDescent="0.25">
      <c r="A100" s="102"/>
      <c r="B100" s="103"/>
      <c r="C100" s="103"/>
      <c r="D100" s="103"/>
      <c r="E100" s="110"/>
      <c r="F100" s="110" t="s">
        <v>108</v>
      </c>
      <c r="G100" s="104"/>
      <c r="H100" s="105">
        <v>14</v>
      </c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322">
        <v>2</v>
      </c>
      <c r="T100" s="318">
        <f t="shared" si="12"/>
        <v>16</v>
      </c>
      <c r="U100" s="98">
        <f t="shared" si="11"/>
        <v>7.7519379844961239E-3</v>
      </c>
      <c r="V100" s="99">
        <f>D88</f>
        <v>2064</v>
      </c>
      <c r="W100" s="268" t="s">
        <v>34</v>
      </c>
      <c r="X100" s="93">
        <f t="shared" si="13"/>
        <v>16</v>
      </c>
      <c r="Y100" s="112"/>
    </row>
    <row r="101" spans="1:25" ht="16.5" thickBot="1" x14ac:dyDescent="0.25">
      <c r="A101" s="102"/>
      <c r="B101" s="103"/>
      <c r="C101" s="103"/>
      <c r="D101" s="103"/>
      <c r="E101" s="110"/>
      <c r="F101" s="110"/>
      <c r="G101" s="104"/>
      <c r="H101" s="105">
        <v>1</v>
      </c>
      <c r="I101" s="67"/>
      <c r="J101" s="67">
        <v>7</v>
      </c>
      <c r="K101" s="67"/>
      <c r="L101" s="67"/>
      <c r="M101" s="67"/>
      <c r="N101" s="67"/>
      <c r="O101" s="67"/>
      <c r="P101" s="67"/>
      <c r="Q101" s="67"/>
      <c r="R101" s="67"/>
      <c r="S101" s="322"/>
      <c r="T101" s="318">
        <f t="shared" si="12"/>
        <v>8</v>
      </c>
      <c r="U101" s="98">
        <f t="shared" si="11"/>
        <v>3.875968992248062E-3</v>
      </c>
      <c r="V101" s="99">
        <f>D88</f>
        <v>2064</v>
      </c>
      <c r="W101" s="269" t="s">
        <v>28</v>
      </c>
      <c r="X101" s="93">
        <f t="shared" si="13"/>
        <v>8</v>
      </c>
      <c r="Y101" s="101"/>
    </row>
    <row r="102" spans="1:25" ht="16.5" thickBot="1" x14ac:dyDescent="0.25">
      <c r="A102" s="102"/>
      <c r="B102" s="103"/>
      <c r="C102" s="103"/>
      <c r="D102" s="103"/>
      <c r="E102" s="110"/>
      <c r="F102" s="110"/>
      <c r="G102" s="115"/>
      <c r="H102" s="116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322"/>
      <c r="T102" s="318">
        <f t="shared" si="12"/>
        <v>0</v>
      </c>
      <c r="U102" s="98">
        <f t="shared" si="11"/>
        <v>0</v>
      </c>
      <c r="V102" s="99">
        <f>D88</f>
        <v>2064</v>
      </c>
      <c r="W102" s="269" t="s">
        <v>179</v>
      </c>
      <c r="X102" s="93">
        <f t="shared" si="13"/>
        <v>0</v>
      </c>
      <c r="Y102" s="278"/>
    </row>
    <row r="103" spans="1:25" ht="16.5" thickBot="1" x14ac:dyDescent="0.25">
      <c r="A103" s="102"/>
      <c r="B103" s="103"/>
      <c r="C103" s="103"/>
      <c r="D103" s="103"/>
      <c r="E103" s="110"/>
      <c r="F103" s="110"/>
      <c r="G103" s="115"/>
      <c r="H103" s="116">
        <v>4</v>
      </c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322"/>
      <c r="T103" s="318">
        <f t="shared" si="12"/>
        <v>4</v>
      </c>
      <c r="U103" s="98">
        <f t="shared" si="11"/>
        <v>1.937984496124031E-3</v>
      </c>
      <c r="V103" s="99">
        <f>D88</f>
        <v>2064</v>
      </c>
      <c r="W103" s="269" t="s">
        <v>185</v>
      </c>
      <c r="X103" s="93">
        <f t="shared" si="13"/>
        <v>4</v>
      </c>
      <c r="Y103" s="109"/>
    </row>
    <row r="104" spans="1:25" ht="16.5" thickBot="1" x14ac:dyDescent="0.25">
      <c r="A104" s="102"/>
      <c r="B104" s="103"/>
      <c r="C104" s="103"/>
      <c r="D104" s="103"/>
      <c r="E104" s="110"/>
      <c r="F104" s="110"/>
      <c r="G104" s="115"/>
      <c r="H104" s="217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323"/>
      <c r="T104" s="319">
        <f t="shared" si="12"/>
        <v>0</v>
      </c>
      <c r="U104" s="316">
        <f t="shared" si="11"/>
        <v>0</v>
      </c>
      <c r="V104" s="307">
        <f>D88</f>
        <v>2064</v>
      </c>
      <c r="W104" s="270" t="s">
        <v>10</v>
      </c>
      <c r="X104" s="93">
        <f t="shared" si="13"/>
        <v>0</v>
      </c>
      <c r="Y104" s="278"/>
    </row>
    <row r="105" spans="1:25" ht="16.5" thickBot="1" x14ac:dyDescent="0.25">
      <c r="A105" s="102"/>
      <c r="B105" s="103"/>
      <c r="C105" s="103"/>
      <c r="D105" s="103"/>
      <c r="E105" s="110"/>
      <c r="F105" s="110"/>
      <c r="G105" s="104"/>
      <c r="H105" s="95"/>
      <c r="I105" s="117">
        <v>4</v>
      </c>
      <c r="J105" s="117"/>
      <c r="K105" s="117"/>
      <c r="L105" s="117"/>
      <c r="M105" s="117"/>
      <c r="N105" s="117"/>
      <c r="O105" s="117"/>
      <c r="P105" s="117"/>
      <c r="Q105" s="117"/>
      <c r="R105" s="117"/>
      <c r="S105" s="324"/>
      <c r="T105" s="320">
        <f t="shared" si="12"/>
        <v>0</v>
      </c>
      <c r="U105" s="214">
        <f t="shared" si="11"/>
        <v>0</v>
      </c>
      <c r="V105" s="99">
        <f>D88</f>
        <v>2064</v>
      </c>
      <c r="W105" s="271" t="s">
        <v>11</v>
      </c>
      <c r="X105" s="93">
        <f t="shared" si="13"/>
        <v>0</v>
      </c>
      <c r="Y105" s="112"/>
    </row>
    <row r="106" spans="1:25" ht="16.5" thickBot="1" x14ac:dyDescent="0.25">
      <c r="A106" s="102"/>
      <c r="B106" s="103"/>
      <c r="C106" s="103"/>
      <c r="D106" s="103"/>
      <c r="E106" s="110"/>
      <c r="F106" s="110"/>
      <c r="G106" s="104"/>
      <c r="H106" s="105"/>
      <c r="I106" s="279"/>
      <c r="J106" s="67"/>
      <c r="K106" s="67"/>
      <c r="L106" s="67"/>
      <c r="M106" s="67"/>
      <c r="N106" s="67"/>
      <c r="O106" s="67"/>
      <c r="P106" s="67"/>
      <c r="Q106" s="67"/>
      <c r="R106" s="67"/>
      <c r="S106" s="322"/>
      <c r="T106" s="318">
        <f t="shared" si="12"/>
        <v>0</v>
      </c>
      <c r="U106" s="98">
        <f t="shared" si="11"/>
        <v>0</v>
      </c>
      <c r="V106" s="99">
        <f>D88</f>
        <v>2064</v>
      </c>
      <c r="W106" s="462" t="s">
        <v>101</v>
      </c>
      <c r="X106" s="93">
        <f t="shared" si="13"/>
        <v>0</v>
      </c>
      <c r="Y106" s="112"/>
    </row>
    <row r="107" spans="1:25" ht="16.5" thickBot="1" x14ac:dyDescent="0.25">
      <c r="A107" s="102"/>
      <c r="B107" s="103"/>
      <c r="C107" s="103"/>
      <c r="D107" s="103"/>
      <c r="E107" s="110"/>
      <c r="F107" s="110"/>
      <c r="G107" s="104"/>
      <c r="H107" s="105"/>
      <c r="I107" s="280">
        <v>1</v>
      </c>
      <c r="J107" s="67">
        <v>1</v>
      </c>
      <c r="K107" s="67"/>
      <c r="L107" s="67"/>
      <c r="M107" s="67"/>
      <c r="N107" s="67"/>
      <c r="O107" s="67"/>
      <c r="P107" s="67"/>
      <c r="Q107" s="67"/>
      <c r="R107" s="67"/>
      <c r="S107" s="322">
        <v>1</v>
      </c>
      <c r="T107" s="318">
        <f t="shared" si="12"/>
        <v>2</v>
      </c>
      <c r="U107" s="98">
        <f t="shared" si="11"/>
        <v>9.6899224806201549E-4</v>
      </c>
      <c r="V107" s="99">
        <f>D88</f>
        <v>2064</v>
      </c>
      <c r="W107" s="268" t="s">
        <v>3</v>
      </c>
      <c r="X107" s="93">
        <f t="shared" si="13"/>
        <v>2</v>
      </c>
      <c r="Y107" s="111"/>
    </row>
    <row r="108" spans="1:25" ht="16.5" thickBot="1" x14ac:dyDescent="0.25">
      <c r="A108" s="102"/>
      <c r="B108" s="103"/>
      <c r="C108" s="103"/>
      <c r="D108" s="103"/>
      <c r="E108" s="103"/>
      <c r="F108" s="110"/>
      <c r="G108" s="104"/>
      <c r="H108" s="105"/>
      <c r="I108" s="280">
        <v>7</v>
      </c>
      <c r="J108" s="67"/>
      <c r="K108" s="67"/>
      <c r="L108" s="67"/>
      <c r="M108" s="67"/>
      <c r="N108" s="67"/>
      <c r="O108" s="67"/>
      <c r="P108" s="67"/>
      <c r="Q108" s="67"/>
      <c r="R108" s="67"/>
      <c r="S108" s="322"/>
      <c r="T108" s="318">
        <f t="shared" si="12"/>
        <v>0</v>
      </c>
      <c r="U108" s="98">
        <f t="shared" si="11"/>
        <v>0</v>
      </c>
      <c r="V108" s="99">
        <f>D88</f>
        <v>2064</v>
      </c>
      <c r="W108" s="268" t="s">
        <v>8</v>
      </c>
      <c r="X108" s="93">
        <f t="shared" si="13"/>
        <v>0</v>
      </c>
      <c r="Y108" s="112"/>
    </row>
    <row r="109" spans="1:25" ht="16.5" thickBot="1" x14ac:dyDescent="0.25">
      <c r="A109" s="102"/>
      <c r="B109" s="103"/>
      <c r="C109" s="103"/>
      <c r="D109" s="103"/>
      <c r="E109" s="103"/>
      <c r="F109" s="110"/>
      <c r="G109" s="104"/>
      <c r="H109" s="105"/>
      <c r="I109" s="280">
        <v>2</v>
      </c>
      <c r="J109" s="67">
        <v>1</v>
      </c>
      <c r="K109" s="67"/>
      <c r="L109" s="67"/>
      <c r="M109" s="67"/>
      <c r="N109" s="67"/>
      <c r="O109" s="67"/>
      <c r="P109" s="67"/>
      <c r="Q109" s="67"/>
      <c r="R109" s="67"/>
      <c r="S109" s="322"/>
      <c r="T109" s="318">
        <f t="shared" si="12"/>
        <v>1</v>
      </c>
      <c r="U109" s="98">
        <f t="shared" si="11"/>
        <v>4.8449612403100775E-4</v>
      </c>
      <c r="V109" s="99">
        <f>D88</f>
        <v>2064</v>
      </c>
      <c r="W109" s="268" t="s">
        <v>9</v>
      </c>
      <c r="X109" s="93">
        <f t="shared" si="13"/>
        <v>1</v>
      </c>
      <c r="Y109" s="112"/>
    </row>
    <row r="110" spans="1:25" ht="16.5" thickBot="1" x14ac:dyDescent="0.25">
      <c r="A110" s="102"/>
      <c r="B110" s="103"/>
      <c r="C110" s="103"/>
      <c r="D110" s="103"/>
      <c r="E110" s="103"/>
      <c r="F110" s="110"/>
      <c r="G110" s="104"/>
      <c r="H110" s="105"/>
      <c r="I110" s="280">
        <v>2</v>
      </c>
      <c r="J110" s="67"/>
      <c r="K110" s="67"/>
      <c r="L110" s="67"/>
      <c r="M110" s="67"/>
      <c r="N110" s="67"/>
      <c r="O110" s="67"/>
      <c r="P110" s="67"/>
      <c r="Q110" s="67"/>
      <c r="R110" s="67"/>
      <c r="S110" s="322"/>
      <c r="T110" s="318">
        <f t="shared" si="12"/>
        <v>0</v>
      </c>
      <c r="U110" s="98">
        <f t="shared" si="11"/>
        <v>0</v>
      </c>
      <c r="V110" s="99">
        <f>D88</f>
        <v>2064</v>
      </c>
      <c r="W110" s="268" t="s">
        <v>80</v>
      </c>
      <c r="X110" s="93">
        <f t="shared" si="13"/>
        <v>0</v>
      </c>
      <c r="Y110" s="112"/>
    </row>
    <row r="111" spans="1:25" ht="16.5" thickBot="1" x14ac:dyDescent="0.25">
      <c r="A111" s="102"/>
      <c r="B111" s="103"/>
      <c r="C111" s="103"/>
      <c r="D111" s="103"/>
      <c r="E111" s="103"/>
      <c r="F111" s="110"/>
      <c r="G111" s="104"/>
      <c r="H111" s="105"/>
      <c r="I111" s="280"/>
      <c r="J111" s="67"/>
      <c r="K111" s="67"/>
      <c r="L111" s="67"/>
      <c r="M111" s="67"/>
      <c r="N111" s="67"/>
      <c r="O111" s="67"/>
      <c r="P111" s="67"/>
      <c r="Q111" s="67"/>
      <c r="R111" s="67"/>
      <c r="S111" s="322">
        <v>1</v>
      </c>
      <c r="T111" s="318">
        <f t="shared" si="12"/>
        <v>1</v>
      </c>
      <c r="U111" s="98">
        <f t="shared" si="11"/>
        <v>4.8449612403100775E-4</v>
      </c>
      <c r="V111" s="99">
        <f>D88</f>
        <v>2064</v>
      </c>
      <c r="W111" s="268" t="s">
        <v>20</v>
      </c>
      <c r="X111" s="93">
        <f t="shared" si="13"/>
        <v>1</v>
      </c>
      <c r="Y111" s="112"/>
    </row>
    <row r="112" spans="1:25" ht="16.5" thickBot="1" x14ac:dyDescent="0.25">
      <c r="A112" s="102"/>
      <c r="B112" s="103"/>
      <c r="C112" s="103"/>
      <c r="D112" s="103"/>
      <c r="E112" s="103"/>
      <c r="F112" s="110"/>
      <c r="G112" s="104"/>
      <c r="H112" s="105"/>
      <c r="I112" s="280"/>
      <c r="J112" s="67"/>
      <c r="K112" s="67"/>
      <c r="L112" s="67"/>
      <c r="M112" s="67"/>
      <c r="N112" s="67"/>
      <c r="O112" s="67"/>
      <c r="P112" s="67"/>
      <c r="Q112" s="67"/>
      <c r="R112" s="67"/>
      <c r="S112" s="322"/>
      <c r="T112" s="318">
        <f t="shared" si="12"/>
        <v>0</v>
      </c>
      <c r="U112" s="98">
        <f t="shared" si="11"/>
        <v>0</v>
      </c>
      <c r="V112" s="99">
        <f>D88</f>
        <v>2064</v>
      </c>
      <c r="W112" s="268" t="s">
        <v>81</v>
      </c>
      <c r="X112" s="93">
        <f t="shared" si="13"/>
        <v>0</v>
      </c>
      <c r="Y112" s="101" t="s">
        <v>233</v>
      </c>
    </row>
    <row r="113" spans="1:25" ht="16.5" thickBot="1" x14ac:dyDescent="0.25">
      <c r="A113" s="102"/>
      <c r="B113" s="103"/>
      <c r="C113" s="103"/>
      <c r="D113" s="103"/>
      <c r="E113" s="103"/>
      <c r="F113" s="110"/>
      <c r="G113" s="104"/>
      <c r="H113" s="105"/>
      <c r="I113" s="280"/>
      <c r="J113" s="67"/>
      <c r="K113" s="67"/>
      <c r="L113" s="67"/>
      <c r="M113" s="67"/>
      <c r="N113" s="67"/>
      <c r="O113" s="67"/>
      <c r="P113" s="67"/>
      <c r="Q113" s="67"/>
      <c r="R113" s="67"/>
      <c r="S113" s="322"/>
      <c r="T113" s="318">
        <f t="shared" si="12"/>
        <v>0</v>
      </c>
      <c r="U113" s="98">
        <f t="shared" si="11"/>
        <v>0</v>
      </c>
      <c r="V113" s="99">
        <f>D88</f>
        <v>2064</v>
      </c>
      <c r="W113" s="463" t="s">
        <v>178</v>
      </c>
      <c r="X113" s="93">
        <f t="shared" si="13"/>
        <v>0</v>
      </c>
      <c r="Y113" s="101" t="s">
        <v>235</v>
      </c>
    </row>
    <row r="114" spans="1:25" ht="16.5" thickBot="1" x14ac:dyDescent="0.25">
      <c r="A114" s="102"/>
      <c r="B114" s="103"/>
      <c r="C114" s="103"/>
      <c r="D114" s="103"/>
      <c r="E114" s="110"/>
      <c r="F114" s="110"/>
      <c r="G114" s="104"/>
      <c r="H114" s="105"/>
      <c r="I114" s="280">
        <v>8</v>
      </c>
      <c r="J114" s="67"/>
      <c r="K114" s="67"/>
      <c r="L114" s="67"/>
      <c r="M114" s="67"/>
      <c r="N114" s="67"/>
      <c r="O114" s="67"/>
      <c r="P114" s="67"/>
      <c r="Q114" s="67"/>
      <c r="R114" s="67"/>
      <c r="S114" s="322"/>
      <c r="T114" s="318">
        <f t="shared" si="12"/>
        <v>0</v>
      </c>
      <c r="U114" s="98">
        <f t="shared" si="11"/>
        <v>0</v>
      </c>
      <c r="V114" s="99">
        <f>D88</f>
        <v>2064</v>
      </c>
      <c r="W114" s="268" t="s">
        <v>13</v>
      </c>
      <c r="X114" s="93">
        <f t="shared" si="13"/>
        <v>0</v>
      </c>
      <c r="Y114" s="101"/>
    </row>
    <row r="115" spans="1:25" ht="16.5" thickBot="1" x14ac:dyDescent="0.25">
      <c r="A115" s="102"/>
      <c r="B115" s="103"/>
      <c r="C115" s="103"/>
      <c r="D115" s="103"/>
      <c r="E115" s="110"/>
      <c r="F115" s="110"/>
      <c r="G115" s="104"/>
      <c r="H115" s="105"/>
      <c r="I115" s="67">
        <v>4</v>
      </c>
      <c r="J115" s="67"/>
      <c r="K115" s="67"/>
      <c r="L115" s="67"/>
      <c r="M115" s="67"/>
      <c r="N115" s="67"/>
      <c r="O115" s="67"/>
      <c r="P115" s="67"/>
      <c r="Q115" s="67"/>
      <c r="R115" s="67"/>
      <c r="S115" s="322"/>
      <c r="T115" s="318">
        <f t="shared" si="12"/>
        <v>0</v>
      </c>
      <c r="U115" s="98">
        <f t="shared" si="11"/>
        <v>0</v>
      </c>
      <c r="V115" s="99">
        <f>D88</f>
        <v>2064</v>
      </c>
      <c r="W115" s="269" t="s">
        <v>183</v>
      </c>
      <c r="X115" s="93">
        <f t="shared" si="13"/>
        <v>0</v>
      </c>
      <c r="Y115" s="111"/>
    </row>
    <row r="116" spans="1:25" ht="16.5" thickBot="1" x14ac:dyDescent="0.25">
      <c r="A116" s="102"/>
      <c r="B116" s="103"/>
      <c r="C116" s="103"/>
      <c r="D116" s="103"/>
      <c r="E116" s="110"/>
      <c r="F116" s="110"/>
      <c r="G116" s="104"/>
      <c r="H116" s="105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322"/>
      <c r="T116" s="318">
        <f t="shared" si="12"/>
        <v>0</v>
      </c>
      <c r="U116" s="98">
        <f t="shared" si="11"/>
        <v>0</v>
      </c>
      <c r="V116" s="99">
        <f>D88</f>
        <v>2064</v>
      </c>
      <c r="W116" s="269" t="s">
        <v>99</v>
      </c>
      <c r="X116" s="93">
        <f t="shared" si="13"/>
        <v>0</v>
      </c>
      <c r="Y116" s="111"/>
    </row>
    <row r="117" spans="1:25" ht="16.5" thickBot="1" x14ac:dyDescent="0.25">
      <c r="A117" s="102"/>
      <c r="B117" s="103"/>
      <c r="C117" s="103"/>
      <c r="D117" s="103"/>
      <c r="E117" s="110"/>
      <c r="F117" s="110"/>
      <c r="G117" s="104"/>
      <c r="H117" s="113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325"/>
      <c r="T117" s="319">
        <f t="shared" si="12"/>
        <v>0</v>
      </c>
      <c r="U117" s="409">
        <f t="shared" si="11"/>
        <v>0</v>
      </c>
      <c r="V117" s="99">
        <f>D88</f>
        <v>2064</v>
      </c>
      <c r="W117" s="272" t="s">
        <v>28</v>
      </c>
      <c r="X117" s="93">
        <f t="shared" si="13"/>
        <v>0</v>
      </c>
      <c r="Y117" s="278"/>
    </row>
    <row r="118" spans="1:25" ht="16.5" thickBot="1" x14ac:dyDescent="0.3">
      <c r="A118" s="102"/>
      <c r="B118" s="103"/>
      <c r="C118" s="103"/>
      <c r="D118" s="103"/>
      <c r="E118" s="110"/>
      <c r="F118" s="110"/>
      <c r="G118" s="104"/>
      <c r="H118" s="87"/>
      <c r="I118" s="88"/>
      <c r="J118" s="310"/>
      <c r="K118" s="88"/>
      <c r="L118" s="88"/>
      <c r="M118" s="88"/>
      <c r="N118" s="88"/>
      <c r="O118" s="88"/>
      <c r="P118" s="88"/>
      <c r="Q118" s="88"/>
      <c r="R118" s="88"/>
      <c r="S118" s="88"/>
      <c r="T118" s="317"/>
      <c r="U118" s="317"/>
      <c r="V118" s="121"/>
      <c r="W118" s="273" t="s">
        <v>168</v>
      </c>
      <c r="X118" s="93">
        <f t="shared" si="13"/>
        <v>0</v>
      </c>
      <c r="Y118" s="101"/>
    </row>
    <row r="119" spans="1:25" ht="16.5" thickBot="1" x14ac:dyDescent="0.25">
      <c r="A119" s="102"/>
      <c r="B119" s="103"/>
      <c r="C119" s="103"/>
      <c r="D119" s="103"/>
      <c r="E119" s="110"/>
      <c r="F119" s="110"/>
      <c r="G119" s="115"/>
      <c r="H119" s="95">
        <v>3</v>
      </c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321"/>
      <c r="T119" s="320">
        <f t="shared" ref="T119:T127" si="14">SUM(H119,J119,L119,N119,P119,R119,S119)</f>
        <v>3</v>
      </c>
      <c r="U119" s="214">
        <f t="shared" ref="U119:U128" si="15">($T119)/$D$88</f>
        <v>1.4534883720930232E-3</v>
      </c>
      <c r="V119" s="99">
        <f>D88</f>
        <v>2064</v>
      </c>
      <c r="W119" s="267" t="s">
        <v>85</v>
      </c>
      <c r="X119" s="93">
        <f t="shared" si="13"/>
        <v>3</v>
      </c>
      <c r="Y119" s="101"/>
    </row>
    <row r="120" spans="1:25" ht="16.5" thickBot="1" x14ac:dyDescent="0.25">
      <c r="A120" s="102"/>
      <c r="B120" s="103"/>
      <c r="C120" s="103"/>
      <c r="D120" s="103"/>
      <c r="E120" s="110"/>
      <c r="F120" s="110"/>
      <c r="G120" s="115"/>
      <c r="H120" s="105">
        <v>1</v>
      </c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322"/>
      <c r="T120" s="318">
        <f t="shared" si="14"/>
        <v>1</v>
      </c>
      <c r="U120" s="214">
        <f t="shared" si="15"/>
        <v>4.8449612403100775E-4</v>
      </c>
      <c r="V120" s="99">
        <f>D88</f>
        <v>2064</v>
      </c>
      <c r="W120" s="268" t="s">
        <v>86</v>
      </c>
      <c r="X120" s="93">
        <f t="shared" si="13"/>
        <v>1</v>
      </c>
      <c r="Y120" s="101" t="s">
        <v>234</v>
      </c>
    </row>
    <row r="121" spans="1:25" ht="16.5" thickBot="1" x14ac:dyDescent="0.25">
      <c r="A121" s="102"/>
      <c r="B121" s="103"/>
      <c r="C121" s="103"/>
      <c r="D121" s="103"/>
      <c r="E121" s="110"/>
      <c r="F121" s="110"/>
      <c r="G121" s="115"/>
      <c r="H121" s="105">
        <v>1</v>
      </c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322"/>
      <c r="T121" s="318">
        <f t="shared" si="14"/>
        <v>1</v>
      </c>
      <c r="U121" s="214">
        <f t="shared" si="15"/>
        <v>4.8449612403100775E-4</v>
      </c>
      <c r="V121" s="99">
        <f>D88</f>
        <v>2064</v>
      </c>
      <c r="W121" s="359" t="s">
        <v>16</v>
      </c>
      <c r="X121" s="93">
        <f t="shared" si="13"/>
        <v>1</v>
      </c>
      <c r="Y121" s="101" t="s">
        <v>199</v>
      </c>
    </row>
    <row r="122" spans="1:25" ht="16.5" thickBot="1" x14ac:dyDescent="0.25">
      <c r="A122" s="102"/>
      <c r="B122" s="103"/>
      <c r="C122" s="103"/>
      <c r="D122" s="103"/>
      <c r="E122" s="110"/>
      <c r="F122" s="110"/>
      <c r="G122" s="115"/>
      <c r="H122" s="105">
        <v>1</v>
      </c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322"/>
      <c r="T122" s="318">
        <f t="shared" si="14"/>
        <v>1</v>
      </c>
      <c r="U122" s="214">
        <f t="shared" si="15"/>
        <v>4.8449612403100775E-4</v>
      </c>
      <c r="V122" s="99">
        <f>D88</f>
        <v>2064</v>
      </c>
      <c r="W122" s="268" t="s">
        <v>74</v>
      </c>
      <c r="X122" s="93">
        <f t="shared" si="13"/>
        <v>1</v>
      </c>
      <c r="Y122" s="101"/>
    </row>
    <row r="123" spans="1:25" ht="16.5" thickBot="1" x14ac:dyDescent="0.25">
      <c r="A123" s="102"/>
      <c r="B123" s="103"/>
      <c r="C123" s="103"/>
      <c r="D123" s="103"/>
      <c r="E123" s="110"/>
      <c r="F123" s="110"/>
      <c r="G123" s="115"/>
      <c r="H123" s="105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322"/>
      <c r="T123" s="318">
        <f t="shared" si="14"/>
        <v>0</v>
      </c>
      <c r="U123" s="214">
        <f t="shared" si="15"/>
        <v>0</v>
      </c>
      <c r="V123" s="99">
        <f>D88</f>
        <v>2064</v>
      </c>
      <c r="W123" s="269" t="s">
        <v>208</v>
      </c>
      <c r="X123" s="93">
        <f t="shared" si="13"/>
        <v>0</v>
      </c>
      <c r="Y123" s="101"/>
    </row>
    <row r="124" spans="1:25" ht="16.5" thickBot="1" x14ac:dyDescent="0.25">
      <c r="A124" s="102"/>
      <c r="B124" s="103"/>
      <c r="C124" s="103"/>
      <c r="D124" s="103"/>
      <c r="E124" s="110"/>
      <c r="F124" s="110"/>
      <c r="G124" s="115"/>
      <c r="H124" s="105">
        <v>1</v>
      </c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322"/>
      <c r="T124" s="318">
        <f t="shared" si="14"/>
        <v>1</v>
      </c>
      <c r="U124" s="214">
        <f t="shared" si="15"/>
        <v>4.8449612403100775E-4</v>
      </c>
      <c r="V124" s="99">
        <f>D88</f>
        <v>2064</v>
      </c>
      <c r="W124" s="269" t="s">
        <v>27</v>
      </c>
      <c r="X124" s="93">
        <f t="shared" si="13"/>
        <v>1</v>
      </c>
      <c r="Y124" s="101"/>
    </row>
    <row r="125" spans="1:25" ht="16.5" thickBot="1" x14ac:dyDescent="0.25">
      <c r="A125" s="102"/>
      <c r="B125" s="103"/>
      <c r="C125" s="103"/>
      <c r="D125" s="103"/>
      <c r="E125" s="110"/>
      <c r="F125" s="110"/>
      <c r="G125" s="115"/>
      <c r="H125" s="113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325"/>
      <c r="T125" s="318">
        <f t="shared" si="14"/>
        <v>0</v>
      </c>
      <c r="U125" s="214">
        <f t="shared" si="15"/>
        <v>0</v>
      </c>
      <c r="V125" s="99">
        <f>D88</f>
        <v>2064</v>
      </c>
      <c r="W125" s="272" t="s">
        <v>175</v>
      </c>
      <c r="X125" s="93">
        <f t="shared" si="13"/>
        <v>0</v>
      </c>
      <c r="Y125" s="101"/>
    </row>
    <row r="126" spans="1:25" ht="16.5" thickBot="1" x14ac:dyDescent="0.25">
      <c r="A126" s="102"/>
      <c r="B126" s="103"/>
      <c r="C126" s="103"/>
      <c r="D126" s="103"/>
      <c r="E126" s="110"/>
      <c r="F126" s="110"/>
      <c r="G126" s="115"/>
      <c r="H126" s="113">
        <v>4</v>
      </c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325"/>
      <c r="T126" s="318">
        <f t="shared" si="14"/>
        <v>4</v>
      </c>
      <c r="U126" s="214">
        <f t="shared" si="15"/>
        <v>1.937984496124031E-3</v>
      </c>
      <c r="V126" s="99">
        <f>D88</f>
        <v>2064</v>
      </c>
      <c r="W126" s="268" t="s">
        <v>88</v>
      </c>
      <c r="X126" s="93">
        <f t="shared" si="13"/>
        <v>4</v>
      </c>
      <c r="Y126" s="101"/>
    </row>
    <row r="127" spans="1:25" ht="16.5" thickBot="1" x14ac:dyDescent="0.25">
      <c r="A127" s="123"/>
      <c r="B127" s="124"/>
      <c r="C127" s="124"/>
      <c r="D127" s="124"/>
      <c r="E127" s="125"/>
      <c r="F127" s="125"/>
      <c r="G127" s="126"/>
      <c r="H127" s="113">
        <v>17</v>
      </c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325"/>
      <c r="T127" s="318">
        <f t="shared" si="14"/>
        <v>17</v>
      </c>
      <c r="U127" s="409">
        <f t="shared" si="15"/>
        <v>8.2364341085271325E-3</v>
      </c>
      <c r="V127" s="99">
        <f>D88</f>
        <v>2064</v>
      </c>
      <c r="W127" s="270" t="s">
        <v>161</v>
      </c>
      <c r="X127" s="275">
        <f>T127</f>
        <v>17</v>
      </c>
      <c r="Y127" s="281"/>
    </row>
    <row r="128" spans="1:25" ht="15.75" thickBot="1" x14ac:dyDescent="0.25">
      <c r="A128" s="128"/>
      <c r="B128" s="128"/>
      <c r="C128" s="128"/>
      <c r="D128" s="128"/>
      <c r="E128" s="128"/>
      <c r="F128" s="128"/>
      <c r="G128" s="51" t="s">
        <v>5</v>
      </c>
      <c r="H128" s="129">
        <f t="shared" ref="H128:S128" si="16">SUM(H89:H127)</f>
        <v>144</v>
      </c>
      <c r="I128" s="129">
        <f t="shared" si="16"/>
        <v>28</v>
      </c>
      <c r="J128" s="129">
        <f t="shared" si="16"/>
        <v>9</v>
      </c>
      <c r="K128" s="129">
        <f t="shared" si="16"/>
        <v>0</v>
      </c>
      <c r="L128" s="129">
        <f t="shared" si="16"/>
        <v>0</v>
      </c>
      <c r="M128" s="129">
        <f t="shared" si="16"/>
        <v>0</v>
      </c>
      <c r="N128" s="129">
        <f t="shared" si="16"/>
        <v>0</v>
      </c>
      <c r="O128" s="129">
        <f t="shared" si="16"/>
        <v>0</v>
      </c>
      <c r="P128" s="129">
        <f t="shared" si="16"/>
        <v>0</v>
      </c>
      <c r="Q128" s="129">
        <f t="shared" si="16"/>
        <v>0</v>
      </c>
      <c r="R128" s="129">
        <f t="shared" si="16"/>
        <v>0</v>
      </c>
      <c r="S128" s="129">
        <f t="shared" si="16"/>
        <v>29</v>
      </c>
      <c r="T128" s="258">
        <f>SUM(H128,J128,L128,N128,P128,R128,S128)</f>
        <v>182</v>
      </c>
      <c r="U128" s="465">
        <f t="shared" si="15"/>
        <v>8.8178294573643415E-2</v>
      </c>
      <c r="V128" s="99">
        <f>D88</f>
        <v>2064</v>
      </c>
      <c r="W128" s="44"/>
    </row>
    <row r="129" spans="1:25" ht="15.75" thickBot="1" x14ac:dyDescent="0.3"/>
    <row r="130" spans="1:25" ht="75.75" thickBot="1" x14ac:dyDescent="0.3">
      <c r="A130" s="46" t="s">
        <v>23</v>
      </c>
      <c r="B130" s="46" t="s">
        <v>49</v>
      </c>
      <c r="C130" s="47" t="s">
        <v>54</v>
      </c>
      <c r="D130" s="47" t="s">
        <v>18</v>
      </c>
      <c r="E130" s="46" t="s">
        <v>17</v>
      </c>
      <c r="F130" s="48" t="s">
        <v>1</v>
      </c>
      <c r="G130" s="49" t="s">
        <v>24</v>
      </c>
      <c r="H130" s="50" t="s">
        <v>75</v>
      </c>
      <c r="I130" s="50" t="s">
        <v>76</v>
      </c>
      <c r="J130" s="50" t="s">
        <v>55</v>
      </c>
      <c r="K130" s="50" t="s">
        <v>60</v>
      </c>
      <c r="L130" s="50" t="s">
        <v>56</v>
      </c>
      <c r="M130" s="50" t="s">
        <v>61</v>
      </c>
      <c r="N130" s="50" t="s">
        <v>57</v>
      </c>
      <c r="O130" s="50" t="s">
        <v>62</v>
      </c>
      <c r="P130" s="50" t="s">
        <v>58</v>
      </c>
      <c r="Q130" s="50" t="s">
        <v>77</v>
      </c>
      <c r="R130" s="50" t="s">
        <v>127</v>
      </c>
      <c r="S130" s="50" t="s">
        <v>42</v>
      </c>
      <c r="T130" s="50" t="s">
        <v>5</v>
      </c>
      <c r="U130" s="46" t="s">
        <v>2</v>
      </c>
      <c r="V130" s="84" t="s">
        <v>72</v>
      </c>
      <c r="W130" s="85" t="s">
        <v>21</v>
      </c>
      <c r="X130" s="47" t="s">
        <v>18</v>
      </c>
      <c r="Y130" s="86" t="s">
        <v>7</v>
      </c>
    </row>
    <row r="131" spans="1:25" ht="15.75" thickBot="1" x14ac:dyDescent="0.3">
      <c r="A131" s="438">
        <v>1494768</v>
      </c>
      <c r="B131" s="274" t="s">
        <v>121</v>
      </c>
      <c r="C131" s="438">
        <v>1920</v>
      </c>
      <c r="D131" s="438">
        <v>2088</v>
      </c>
      <c r="E131" s="443">
        <v>1861</v>
      </c>
      <c r="F131" s="444">
        <f>E131/D131</f>
        <v>0.89128352490421459</v>
      </c>
      <c r="G131" s="52">
        <v>45121</v>
      </c>
      <c r="H131" s="87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9"/>
      <c r="T131" s="405"/>
      <c r="U131" s="121"/>
      <c r="V131" s="89"/>
      <c r="W131" s="91" t="s">
        <v>78</v>
      </c>
      <c r="X131" s="275">
        <v>578.5</v>
      </c>
      <c r="Y131" s="82" t="s">
        <v>73</v>
      </c>
    </row>
    <row r="132" spans="1:25" ht="16.5" thickBot="1" x14ac:dyDescent="0.25">
      <c r="A132" s="92"/>
      <c r="B132" s="93"/>
      <c r="C132" s="93"/>
      <c r="D132" s="93"/>
      <c r="E132" s="93"/>
      <c r="F132" s="93"/>
      <c r="G132" s="94"/>
      <c r="H132" s="95">
        <v>22</v>
      </c>
      <c r="I132" s="96"/>
      <c r="J132" s="96">
        <v>3</v>
      </c>
      <c r="K132" s="96"/>
      <c r="L132" s="96"/>
      <c r="M132" s="96"/>
      <c r="N132" s="96"/>
      <c r="O132" s="96"/>
      <c r="P132" s="96"/>
      <c r="Q132" s="96"/>
      <c r="R132" s="96"/>
      <c r="S132" s="321">
        <v>7</v>
      </c>
      <c r="T132" s="320">
        <f>SUM(H132,J132,L132,N132,P132,R132,S132)</f>
        <v>32</v>
      </c>
      <c r="U132" s="485">
        <f>($T132)/$D$131</f>
        <v>1.532567049808429E-2</v>
      </c>
      <c r="V132" s="99">
        <f>D131</f>
        <v>2088</v>
      </c>
      <c r="W132" s="267" t="s">
        <v>16</v>
      </c>
      <c r="X132" s="93">
        <f>T132</f>
        <v>32</v>
      </c>
      <c r="Y132" s="276" t="s">
        <v>133</v>
      </c>
    </row>
    <row r="133" spans="1:25" ht="16.5" thickBot="1" x14ac:dyDescent="0.25">
      <c r="A133" s="102"/>
      <c r="B133" s="103"/>
      <c r="C133" s="103"/>
      <c r="D133" s="103"/>
      <c r="E133" s="103"/>
      <c r="F133" s="103"/>
      <c r="G133" s="104"/>
      <c r="H133" s="484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324">
        <v>3</v>
      </c>
      <c r="T133" s="320">
        <f>SUM(H133,J133,L133,N133,P133,R133,S133)</f>
        <v>3</v>
      </c>
      <c r="U133" s="409">
        <f t="shared" ref="U133:U171" si="17">($T133)/$D$131</f>
        <v>1.4367816091954023E-3</v>
      </c>
      <c r="V133" s="99"/>
      <c r="W133" s="271" t="s">
        <v>44</v>
      </c>
      <c r="X133" s="93"/>
      <c r="Y133" s="276" t="s">
        <v>169</v>
      </c>
    </row>
    <row r="134" spans="1:25" ht="16.5" thickBot="1" x14ac:dyDescent="0.25">
      <c r="A134" s="102"/>
      <c r="B134" s="103"/>
      <c r="C134" s="103"/>
      <c r="D134" s="103"/>
      <c r="E134" s="103"/>
      <c r="F134" s="103"/>
      <c r="G134" s="104"/>
      <c r="H134" s="105">
        <v>31</v>
      </c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322"/>
      <c r="T134" s="318">
        <f t="shared" ref="T134:T160" si="18">SUM(H134,J134,L134,N134,P134,R134,S134)</f>
        <v>31</v>
      </c>
      <c r="U134" s="98">
        <f t="shared" si="17"/>
        <v>1.4846743295019157E-2</v>
      </c>
      <c r="V134" s="99">
        <f>D131</f>
        <v>2088</v>
      </c>
      <c r="W134" s="268" t="s">
        <v>6</v>
      </c>
      <c r="X134" s="93">
        <f t="shared" ref="X134:X169" si="19">T134</f>
        <v>31</v>
      </c>
      <c r="Y134" s="499" t="s">
        <v>446</v>
      </c>
    </row>
    <row r="135" spans="1:25" ht="16.5" thickBot="1" x14ac:dyDescent="0.25">
      <c r="A135" s="102"/>
      <c r="B135" s="103"/>
      <c r="C135" s="103"/>
      <c r="D135" s="103"/>
      <c r="E135" s="110"/>
      <c r="F135" s="110"/>
      <c r="G135" s="104"/>
      <c r="H135" s="105">
        <v>39</v>
      </c>
      <c r="I135" s="67"/>
      <c r="J135" s="67">
        <v>1</v>
      </c>
      <c r="K135" s="67"/>
      <c r="L135" s="67"/>
      <c r="M135" s="67"/>
      <c r="N135" s="67"/>
      <c r="O135" s="67"/>
      <c r="P135" s="67"/>
      <c r="Q135" s="67"/>
      <c r="R135" s="67"/>
      <c r="S135" s="322">
        <v>2</v>
      </c>
      <c r="T135" s="318">
        <f t="shared" si="18"/>
        <v>42</v>
      </c>
      <c r="U135" s="98">
        <f t="shared" si="17"/>
        <v>2.0114942528735632E-2</v>
      </c>
      <c r="V135" s="99">
        <f>D131</f>
        <v>2088</v>
      </c>
      <c r="W135" s="268" t="s">
        <v>14</v>
      </c>
      <c r="X135" s="93">
        <f t="shared" si="19"/>
        <v>42</v>
      </c>
      <c r="Y135" s="314"/>
    </row>
    <row r="136" spans="1:25" ht="16.5" thickBot="1" x14ac:dyDescent="0.25">
      <c r="A136" s="102"/>
      <c r="B136" s="103"/>
      <c r="C136" s="103"/>
      <c r="D136" s="103"/>
      <c r="E136" s="110"/>
      <c r="F136" s="110"/>
      <c r="G136" s="104"/>
      <c r="H136" s="105">
        <v>1</v>
      </c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322"/>
      <c r="T136" s="318">
        <f t="shared" si="18"/>
        <v>1</v>
      </c>
      <c r="U136" s="98">
        <f t="shared" si="17"/>
        <v>4.7892720306513407E-4</v>
      </c>
      <c r="V136" s="99">
        <f>D131</f>
        <v>2088</v>
      </c>
      <c r="W136" s="268" t="s">
        <v>15</v>
      </c>
      <c r="X136" s="93">
        <f t="shared" si="19"/>
        <v>1</v>
      </c>
      <c r="Y136" s="431"/>
    </row>
    <row r="137" spans="1:25" ht="16.5" thickBot="1" x14ac:dyDescent="0.25">
      <c r="A137" s="102"/>
      <c r="B137" s="103"/>
      <c r="C137" s="103"/>
      <c r="D137" s="103"/>
      <c r="E137" s="110"/>
      <c r="F137" s="110"/>
      <c r="G137" s="104"/>
      <c r="H137" s="105">
        <v>3</v>
      </c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322"/>
      <c r="T137" s="318">
        <f t="shared" si="18"/>
        <v>3</v>
      </c>
      <c r="U137" s="98">
        <f t="shared" si="17"/>
        <v>1.4367816091954023E-3</v>
      </c>
      <c r="V137" s="99">
        <f>D131</f>
        <v>2088</v>
      </c>
      <c r="W137" s="268" t="s">
        <v>31</v>
      </c>
      <c r="X137" s="93">
        <f t="shared" si="19"/>
        <v>3</v>
      </c>
      <c r="Y137" s="431"/>
    </row>
    <row r="138" spans="1:25" ht="16.5" thickBot="1" x14ac:dyDescent="0.25">
      <c r="A138" s="102"/>
      <c r="B138" s="103"/>
      <c r="C138" s="103"/>
      <c r="D138" s="103"/>
      <c r="E138" s="110"/>
      <c r="F138" s="110"/>
      <c r="G138" s="104"/>
      <c r="H138" s="105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322"/>
      <c r="T138" s="318">
        <f t="shared" si="18"/>
        <v>0</v>
      </c>
      <c r="U138" s="98">
        <f t="shared" si="17"/>
        <v>0</v>
      </c>
      <c r="V138" s="99">
        <f>D131</f>
        <v>2088</v>
      </c>
      <c r="W138" s="268" t="s">
        <v>32</v>
      </c>
      <c r="X138" s="93">
        <f t="shared" si="19"/>
        <v>0</v>
      </c>
      <c r="Y138" s="111"/>
    </row>
    <row r="139" spans="1:25" ht="16.5" thickBot="1" x14ac:dyDescent="0.25">
      <c r="A139" s="102"/>
      <c r="B139" s="103"/>
      <c r="C139" s="103"/>
      <c r="D139" s="103"/>
      <c r="E139" s="110"/>
      <c r="F139" s="110"/>
      <c r="G139" s="104"/>
      <c r="H139" s="105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322"/>
      <c r="T139" s="318">
        <f t="shared" si="18"/>
        <v>0</v>
      </c>
      <c r="U139" s="98">
        <f t="shared" si="17"/>
        <v>0</v>
      </c>
      <c r="V139" s="99">
        <f>D131</f>
        <v>2088</v>
      </c>
      <c r="W139" s="268" t="s">
        <v>189</v>
      </c>
      <c r="X139" s="93">
        <f t="shared" si="19"/>
        <v>0</v>
      </c>
      <c r="Y139" s="446"/>
    </row>
    <row r="140" spans="1:25" ht="16.5" thickBot="1" x14ac:dyDescent="0.25">
      <c r="A140" s="102"/>
      <c r="B140" s="103"/>
      <c r="C140" s="103"/>
      <c r="D140" s="103"/>
      <c r="E140" s="110"/>
      <c r="F140" s="110"/>
      <c r="G140" s="104"/>
      <c r="H140" s="105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322"/>
      <c r="T140" s="318">
        <f t="shared" si="18"/>
        <v>0</v>
      </c>
      <c r="U140" s="98">
        <f t="shared" si="17"/>
        <v>0</v>
      </c>
      <c r="V140" s="99">
        <f>D131</f>
        <v>2088</v>
      </c>
      <c r="W140" s="268" t="s">
        <v>30</v>
      </c>
      <c r="X140" s="93">
        <f t="shared" si="19"/>
        <v>0</v>
      </c>
      <c r="Y140" s="111"/>
    </row>
    <row r="141" spans="1:25" ht="16.5" thickBot="1" x14ac:dyDescent="0.25">
      <c r="A141" s="102"/>
      <c r="B141" s="103"/>
      <c r="C141" s="103"/>
      <c r="D141" s="103"/>
      <c r="E141" s="110"/>
      <c r="F141" s="110"/>
      <c r="G141" s="104"/>
      <c r="H141" s="105">
        <v>25</v>
      </c>
      <c r="I141" s="67"/>
      <c r="J141" s="67">
        <v>1</v>
      </c>
      <c r="K141" s="67"/>
      <c r="L141" s="67"/>
      <c r="M141" s="67"/>
      <c r="N141" s="67"/>
      <c r="O141" s="67"/>
      <c r="P141" s="67"/>
      <c r="Q141" s="67"/>
      <c r="R141" s="67"/>
      <c r="S141" s="322">
        <v>13</v>
      </c>
      <c r="T141" s="318">
        <f t="shared" si="18"/>
        <v>39</v>
      </c>
      <c r="U141" s="98">
        <f t="shared" si="17"/>
        <v>1.8678160919540231E-2</v>
      </c>
      <c r="V141" s="99">
        <f>D131</f>
        <v>2088</v>
      </c>
      <c r="W141" s="268" t="s">
        <v>0</v>
      </c>
      <c r="X141" s="93">
        <f t="shared" si="19"/>
        <v>39</v>
      </c>
      <c r="Y141" s="314"/>
    </row>
    <row r="142" spans="1:25" ht="16.5" thickBot="1" x14ac:dyDescent="0.25">
      <c r="A142" s="102"/>
      <c r="B142" s="103"/>
      <c r="C142" s="103"/>
      <c r="D142" s="103"/>
      <c r="E142" s="110"/>
      <c r="F142" s="110"/>
      <c r="G142" s="104"/>
      <c r="H142" s="105">
        <v>7</v>
      </c>
      <c r="I142" s="67"/>
      <c r="J142" s="67">
        <v>1</v>
      </c>
      <c r="K142" s="67"/>
      <c r="L142" s="67"/>
      <c r="M142" s="67"/>
      <c r="N142" s="67"/>
      <c r="O142" s="67"/>
      <c r="P142" s="67"/>
      <c r="Q142" s="67"/>
      <c r="R142" s="67"/>
      <c r="S142" s="322"/>
      <c r="T142" s="318">
        <f t="shared" si="18"/>
        <v>8</v>
      </c>
      <c r="U142" s="98">
        <f t="shared" si="17"/>
        <v>3.8314176245210726E-3</v>
      </c>
      <c r="V142" s="99">
        <f>D131</f>
        <v>2088</v>
      </c>
      <c r="W142" s="268" t="s">
        <v>12</v>
      </c>
      <c r="X142" s="93">
        <f t="shared" si="19"/>
        <v>8</v>
      </c>
      <c r="Y142" s="112"/>
    </row>
    <row r="143" spans="1:25" ht="16.5" thickBot="1" x14ac:dyDescent="0.25">
      <c r="A143" s="102"/>
      <c r="B143" s="103"/>
      <c r="C143" s="103"/>
      <c r="D143" s="103"/>
      <c r="E143" s="110"/>
      <c r="F143" s="110" t="s">
        <v>108</v>
      </c>
      <c r="G143" s="104"/>
      <c r="H143" s="105">
        <v>16</v>
      </c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322">
        <v>4</v>
      </c>
      <c r="T143" s="318">
        <f t="shared" si="18"/>
        <v>20</v>
      </c>
      <c r="U143" s="98">
        <f t="shared" si="17"/>
        <v>9.5785440613026813E-3</v>
      </c>
      <c r="V143" s="99">
        <f>D131</f>
        <v>2088</v>
      </c>
      <c r="W143" s="268" t="s">
        <v>34</v>
      </c>
      <c r="X143" s="93">
        <f t="shared" si="19"/>
        <v>20</v>
      </c>
      <c r="Y143" s="112"/>
    </row>
    <row r="144" spans="1:25" ht="16.5" thickBot="1" x14ac:dyDescent="0.25">
      <c r="A144" s="102"/>
      <c r="B144" s="103"/>
      <c r="C144" s="103"/>
      <c r="D144" s="103"/>
      <c r="E144" s="110"/>
      <c r="F144" s="110"/>
      <c r="G144" s="104"/>
      <c r="H144" s="105">
        <v>3</v>
      </c>
      <c r="I144" s="67"/>
      <c r="J144" s="67">
        <v>4</v>
      </c>
      <c r="K144" s="67"/>
      <c r="L144" s="67"/>
      <c r="M144" s="67"/>
      <c r="N144" s="67"/>
      <c r="O144" s="67"/>
      <c r="P144" s="67"/>
      <c r="Q144" s="67"/>
      <c r="R144" s="67"/>
      <c r="S144" s="322"/>
      <c r="T144" s="318">
        <f t="shared" si="18"/>
        <v>7</v>
      </c>
      <c r="U144" s="98">
        <f t="shared" si="17"/>
        <v>3.3524904214559388E-3</v>
      </c>
      <c r="V144" s="99">
        <f>D131</f>
        <v>2088</v>
      </c>
      <c r="W144" s="269" t="s">
        <v>28</v>
      </c>
      <c r="X144" s="93">
        <f t="shared" si="19"/>
        <v>7</v>
      </c>
      <c r="Y144" s="101"/>
    </row>
    <row r="145" spans="1:25" ht="16.5" thickBot="1" x14ac:dyDescent="0.25">
      <c r="A145" s="102"/>
      <c r="B145" s="103"/>
      <c r="C145" s="103"/>
      <c r="D145" s="103"/>
      <c r="E145" s="110"/>
      <c r="F145" s="110"/>
      <c r="G145" s="115"/>
      <c r="H145" s="116">
        <v>1</v>
      </c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322"/>
      <c r="T145" s="318">
        <f t="shared" si="18"/>
        <v>1</v>
      </c>
      <c r="U145" s="98">
        <f t="shared" si="17"/>
        <v>4.7892720306513407E-4</v>
      </c>
      <c r="V145" s="99">
        <f>D131</f>
        <v>2088</v>
      </c>
      <c r="W145" s="269" t="s">
        <v>269</v>
      </c>
      <c r="X145" s="93">
        <f t="shared" si="19"/>
        <v>1</v>
      </c>
      <c r="Y145" s="278"/>
    </row>
    <row r="146" spans="1:25" ht="16.5" thickBot="1" x14ac:dyDescent="0.25">
      <c r="A146" s="102"/>
      <c r="B146" s="103"/>
      <c r="C146" s="103"/>
      <c r="D146" s="103"/>
      <c r="E146" s="110"/>
      <c r="F146" s="110"/>
      <c r="G146" s="115"/>
      <c r="H146" s="116"/>
      <c r="I146" s="67"/>
      <c r="J146" s="67">
        <v>2</v>
      </c>
      <c r="K146" s="67"/>
      <c r="L146" s="67"/>
      <c r="M146" s="67"/>
      <c r="N146" s="67"/>
      <c r="O146" s="67"/>
      <c r="P146" s="67"/>
      <c r="Q146" s="67"/>
      <c r="R146" s="67"/>
      <c r="S146" s="322">
        <v>8</v>
      </c>
      <c r="T146" s="318">
        <f t="shared" si="18"/>
        <v>10</v>
      </c>
      <c r="U146" s="98">
        <f t="shared" si="17"/>
        <v>4.7892720306513406E-3</v>
      </c>
      <c r="V146" s="99">
        <f>D131</f>
        <v>2088</v>
      </c>
      <c r="W146" s="269" t="s">
        <v>295</v>
      </c>
      <c r="X146" s="93">
        <f t="shared" si="19"/>
        <v>10</v>
      </c>
      <c r="Y146" s="109"/>
    </row>
    <row r="147" spans="1:25" ht="16.5" thickBot="1" x14ac:dyDescent="0.25">
      <c r="A147" s="102"/>
      <c r="B147" s="103"/>
      <c r="C147" s="103"/>
      <c r="D147" s="103"/>
      <c r="E147" s="110"/>
      <c r="F147" s="110"/>
      <c r="G147" s="115"/>
      <c r="H147" s="217">
        <v>1</v>
      </c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323"/>
      <c r="T147" s="319">
        <f t="shared" si="18"/>
        <v>1</v>
      </c>
      <c r="U147" s="316">
        <f t="shared" si="17"/>
        <v>4.7892720306513407E-4</v>
      </c>
      <c r="V147" s="307">
        <f>D131</f>
        <v>2088</v>
      </c>
      <c r="W147" s="270" t="s">
        <v>38</v>
      </c>
      <c r="X147" s="93">
        <f t="shared" si="19"/>
        <v>1</v>
      </c>
      <c r="Y147" s="278"/>
    </row>
    <row r="148" spans="1:25" ht="16.5" thickBot="1" x14ac:dyDescent="0.25">
      <c r="A148" s="102"/>
      <c r="B148" s="103"/>
      <c r="C148" s="103"/>
      <c r="D148" s="103"/>
      <c r="E148" s="110"/>
      <c r="F148" s="110"/>
      <c r="G148" s="104"/>
      <c r="H148" s="95"/>
      <c r="I148" s="117">
        <v>4</v>
      </c>
      <c r="J148" s="117">
        <v>1</v>
      </c>
      <c r="K148" s="117"/>
      <c r="L148" s="117"/>
      <c r="M148" s="117"/>
      <c r="N148" s="117"/>
      <c r="O148" s="117"/>
      <c r="P148" s="117"/>
      <c r="Q148" s="117"/>
      <c r="R148" s="117"/>
      <c r="S148" s="324"/>
      <c r="T148" s="320">
        <f t="shared" si="18"/>
        <v>1</v>
      </c>
      <c r="U148" s="214">
        <f t="shared" si="17"/>
        <v>4.7892720306513407E-4</v>
      </c>
      <c r="V148" s="99">
        <f>D131</f>
        <v>2088</v>
      </c>
      <c r="W148" s="271" t="s">
        <v>11</v>
      </c>
      <c r="X148" s="93">
        <f t="shared" si="19"/>
        <v>1</v>
      </c>
      <c r="Y148" s="112"/>
    </row>
    <row r="149" spans="1:25" ht="16.5" thickBot="1" x14ac:dyDescent="0.25">
      <c r="A149" s="102"/>
      <c r="B149" s="103"/>
      <c r="C149" s="103"/>
      <c r="D149" s="103"/>
      <c r="E149" s="110"/>
      <c r="F149" s="110"/>
      <c r="G149" s="104"/>
      <c r="H149" s="105"/>
      <c r="I149" s="279">
        <v>1</v>
      </c>
      <c r="J149" s="67"/>
      <c r="K149" s="67"/>
      <c r="L149" s="67"/>
      <c r="M149" s="67"/>
      <c r="N149" s="67"/>
      <c r="O149" s="67"/>
      <c r="P149" s="67"/>
      <c r="Q149" s="67"/>
      <c r="R149" s="67"/>
      <c r="S149" s="322"/>
      <c r="T149" s="318">
        <f t="shared" si="18"/>
        <v>0</v>
      </c>
      <c r="U149" s="98">
        <f t="shared" si="17"/>
        <v>0</v>
      </c>
      <c r="V149" s="99">
        <f>D131</f>
        <v>2088</v>
      </c>
      <c r="W149" s="462" t="s">
        <v>101</v>
      </c>
      <c r="X149" s="93">
        <f t="shared" si="19"/>
        <v>0</v>
      </c>
      <c r="Y149" s="112"/>
    </row>
    <row r="150" spans="1:25" ht="16.5" thickBot="1" x14ac:dyDescent="0.25">
      <c r="A150" s="102"/>
      <c r="B150" s="103"/>
      <c r="C150" s="103"/>
      <c r="D150" s="103"/>
      <c r="E150" s="110"/>
      <c r="F150" s="110"/>
      <c r="G150" s="104"/>
      <c r="H150" s="105"/>
      <c r="I150" s="280">
        <v>4</v>
      </c>
      <c r="J150" s="67">
        <v>2</v>
      </c>
      <c r="K150" s="67"/>
      <c r="L150" s="67"/>
      <c r="M150" s="67"/>
      <c r="N150" s="67"/>
      <c r="O150" s="67"/>
      <c r="P150" s="67"/>
      <c r="Q150" s="67"/>
      <c r="R150" s="67"/>
      <c r="S150" s="322">
        <v>1</v>
      </c>
      <c r="T150" s="318">
        <f t="shared" si="18"/>
        <v>3</v>
      </c>
      <c r="U150" s="98">
        <f t="shared" si="17"/>
        <v>1.4367816091954023E-3</v>
      </c>
      <c r="V150" s="99">
        <f>D131</f>
        <v>2088</v>
      </c>
      <c r="W150" s="268" t="s">
        <v>3</v>
      </c>
      <c r="X150" s="93">
        <f t="shared" si="19"/>
        <v>3</v>
      </c>
      <c r="Y150" s="111"/>
    </row>
    <row r="151" spans="1:25" ht="16.5" thickBot="1" x14ac:dyDescent="0.25">
      <c r="A151" s="102"/>
      <c r="B151" s="103"/>
      <c r="C151" s="103"/>
      <c r="D151" s="103"/>
      <c r="E151" s="103"/>
      <c r="F151" s="110"/>
      <c r="G151" s="104"/>
      <c r="H151" s="105"/>
      <c r="I151" s="280">
        <v>5</v>
      </c>
      <c r="J151" s="67"/>
      <c r="K151" s="67"/>
      <c r="L151" s="67"/>
      <c r="M151" s="67"/>
      <c r="N151" s="67"/>
      <c r="O151" s="67"/>
      <c r="P151" s="67"/>
      <c r="Q151" s="67"/>
      <c r="R151" s="67"/>
      <c r="S151" s="322"/>
      <c r="T151" s="318">
        <f t="shared" si="18"/>
        <v>0</v>
      </c>
      <c r="U151" s="98">
        <f t="shared" si="17"/>
        <v>0</v>
      </c>
      <c r="V151" s="99">
        <f>D131</f>
        <v>2088</v>
      </c>
      <c r="W151" s="268" t="s">
        <v>8</v>
      </c>
      <c r="X151" s="93">
        <f t="shared" si="19"/>
        <v>0</v>
      </c>
      <c r="Y151" s="112"/>
    </row>
    <row r="152" spans="1:25" ht="16.5" thickBot="1" x14ac:dyDescent="0.25">
      <c r="A152" s="102"/>
      <c r="B152" s="103"/>
      <c r="C152" s="103"/>
      <c r="D152" s="103"/>
      <c r="E152" s="103"/>
      <c r="F152" s="110"/>
      <c r="G152" s="104"/>
      <c r="H152" s="105"/>
      <c r="I152" s="280">
        <v>3</v>
      </c>
      <c r="J152" s="67"/>
      <c r="K152" s="67"/>
      <c r="L152" s="67"/>
      <c r="M152" s="67"/>
      <c r="N152" s="67"/>
      <c r="O152" s="67"/>
      <c r="P152" s="67"/>
      <c r="Q152" s="67"/>
      <c r="R152" s="67"/>
      <c r="S152" s="322"/>
      <c r="T152" s="318">
        <f t="shared" si="18"/>
        <v>0</v>
      </c>
      <c r="U152" s="98">
        <f t="shared" si="17"/>
        <v>0</v>
      </c>
      <c r="V152" s="99">
        <f>D131</f>
        <v>2088</v>
      </c>
      <c r="W152" s="268" t="s">
        <v>9</v>
      </c>
      <c r="X152" s="93">
        <f t="shared" si="19"/>
        <v>0</v>
      </c>
      <c r="Y152" s="112"/>
    </row>
    <row r="153" spans="1:25" ht="16.5" thickBot="1" x14ac:dyDescent="0.25">
      <c r="A153" s="102"/>
      <c r="B153" s="103"/>
      <c r="C153" s="103"/>
      <c r="D153" s="103"/>
      <c r="E153" s="103"/>
      <c r="F153" s="110"/>
      <c r="G153" s="104"/>
      <c r="H153" s="105"/>
      <c r="I153" s="280">
        <v>8</v>
      </c>
      <c r="J153" s="67"/>
      <c r="K153" s="67"/>
      <c r="L153" s="67"/>
      <c r="M153" s="67"/>
      <c r="N153" s="67"/>
      <c r="O153" s="67"/>
      <c r="P153" s="67"/>
      <c r="Q153" s="67"/>
      <c r="R153" s="67"/>
      <c r="S153" s="322"/>
      <c r="T153" s="318">
        <f t="shared" si="18"/>
        <v>0</v>
      </c>
      <c r="U153" s="98">
        <f t="shared" si="17"/>
        <v>0</v>
      </c>
      <c r="V153" s="99">
        <f>D131</f>
        <v>2088</v>
      </c>
      <c r="W153" s="268" t="s">
        <v>80</v>
      </c>
      <c r="X153" s="93">
        <f t="shared" si="19"/>
        <v>0</v>
      </c>
      <c r="Y153" s="112"/>
    </row>
    <row r="154" spans="1:25" ht="16.5" thickBot="1" x14ac:dyDescent="0.25">
      <c r="A154" s="102"/>
      <c r="B154" s="103"/>
      <c r="C154" s="103"/>
      <c r="D154" s="103"/>
      <c r="E154" s="103"/>
      <c r="F154" s="110"/>
      <c r="G154" s="104"/>
      <c r="H154" s="105"/>
      <c r="I154" s="280">
        <v>1</v>
      </c>
      <c r="J154" s="67"/>
      <c r="K154" s="67"/>
      <c r="L154" s="67"/>
      <c r="M154" s="67"/>
      <c r="N154" s="67"/>
      <c r="O154" s="67"/>
      <c r="P154" s="67"/>
      <c r="Q154" s="67"/>
      <c r="R154" s="67"/>
      <c r="S154" s="322"/>
      <c r="T154" s="318">
        <f t="shared" si="18"/>
        <v>0</v>
      </c>
      <c r="U154" s="98">
        <f t="shared" si="17"/>
        <v>0</v>
      </c>
      <c r="V154" s="99">
        <f>D131</f>
        <v>2088</v>
      </c>
      <c r="W154" s="268" t="s">
        <v>20</v>
      </c>
      <c r="X154" s="93">
        <f t="shared" si="19"/>
        <v>0</v>
      </c>
      <c r="Y154" s="112"/>
    </row>
    <row r="155" spans="1:25" ht="16.5" thickBot="1" x14ac:dyDescent="0.25">
      <c r="A155" s="102"/>
      <c r="B155" s="103"/>
      <c r="C155" s="103"/>
      <c r="D155" s="103"/>
      <c r="E155" s="103"/>
      <c r="F155" s="110"/>
      <c r="G155" s="104"/>
      <c r="H155" s="105"/>
      <c r="I155" s="280"/>
      <c r="J155" s="67"/>
      <c r="K155" s="67"/>
      <c r="L155" s="67"/>
      <c r="M155" s="67"/>
      <c r="N155" s="67"/>
      <c r="O155" s="67"/>
      <c r="P155" s="67"/>
      <c r="Q155" s="67"/>
      <c r="R155" s="67"/>
      <c r="S155" s="322"/>
      <c r="T155" s="318">
        <f t="shared" si="18"/>
        <v>0</v>
      </c>
      <c r="U155" s="98">
        <f t="shared" si="17"/>
        <v>0</v>
      </c>
      <c r="V155" s="99">
        <f>D131</f>
        <v>2088</v>
      </c>
      <c r="W155" s="268" t="s">
        <v>81</v>
      </c>
      <c r="X155" s="93">
        <f t="shared" si="19"/>
        <v>0</v>
      </c>
      <c r="Y155" s="101" t="s">
        <v>233</v>
      </c>
    </row>
    <row r="156" spans="1:25" ht="16.5" thickBot="1" x14ac:dyDescent="0.25">
      <c r="A156" s="102"/>
      <c r="B156" s="103"/>
      <c r="C156" s="103"/>
      <c r="D156" s="103"/>
      <c r="E156" s="103"/>
      <c r="F156" s="110"/>
      <c r="G156" s="104"/>
      <c r="H156" s="105"/>
      <c r="I156" s="280"/>
      <c r="J156" s="67"/>
      <c r="K156" s="67"/>
      <c r="L156" s="67"/>
      <c r="M156" s="67"/>
      <c r="N156" s="67"/>
      <c r="O156" s="67"/>
      <c r="P156" s="67"/>
      <c r="Q156" s="67"/>
      <c r="R156" s="67"/>
      <c r="S156" s="322"/>
      <c r="T156" s="318">
        <f t="shared" si="18"/>
        <v>0</v>
      </c>
      <c r="U156" s="98">
        <f t="shared" si="17"/>
        <v>0</v>
      </c>
      <c r="V156" s="99">
        <f>D131</f>
        <v>2088</v>
      </c>
      <c r="W156" s="463" t="s">
        <v>178</v>
      </c>
      <c r="X156" s="93">
        <f t="shared" si="19"/>
        <v>0</v>
      </c>
      <c r="Y156" s="101" t="s">
        <v>272</v>
      </c>
    </row>
    <row r="157" spans="1:25" ht="16.5" thickBot="1" x14ac:dyDescent="0.25">
      <c r="A157" s="102"/>
      <c r="B157" s="103"/>
      <c r="C157" s="103"/>
      <c r="D157" s="103"/>
      <c r="E157" s="110"/>
      <c r="F157" s="110"/>
      <c r="G157" s="104"/>
      <c r="H157" s="105"/>
      <c r="I157" s="280">
        <v>20</v>
      </c>
      <c r="J157" s="67">
        <v>1</v>
      </c>
      <c r="K157" s="67"/>
      <c r="L157" s="67"/>
      <c r="M157" s="67"/>
      <c r="N157" s="67"/>
      <c r="O157" s="67"/>
      <c r="P157" s="67"/>
      <c r="Q157" s="67"/>
      <c r="R157" s="67"/>
      <c r="S157" s="322"/>
      <c r="T157" s="318">
        <f t="shared" si="18"/>
        <v>1</v>
      </c>
      <c r="U157" s="98">
        <f t="shared" si="17"/>
        <v>4.7892720306513407E-4</v>
      </c>
      <c r="V157" s="99">
        <f>D131</f>
        <v>2088</v>
      </c>
      <c r="W157" s="268" t="s">
        <v>13</v>
      </c>
      <c r="X157" s="93">
        <f t="shared" si="19"/>
        <v>1</v>
      </c>
      <c r="Y157" s="101"/>
    </row>
    <row r="158" spans="1:25" ht="16.5" thickBot="1" x14ac:dyDescent="0.25">
      <c r="A158" s="102"/>
      <c r="B158" s="103"/>
      <c r="C158" s="103"/>
      <c r="D158" s="103"/>
      <c r="E158" s="110"/>
      <c r="F158" s="110"/>
      <c r="G158" s="104"/>
      <c r="H158" s="105"/>
      <c r="I158" s="67">
        <v>2</v>
      </c>
      <c r="J158" s="67"/>
      <c r="K158" s="67"/>
      <c r="L158" s="67"/>
      <c r="M158" s="67"/>
      <c r="N158" s="67"/>
      <c r="O158" s="67"/>
      <c r="P158" s="67"/>
      <c r="Q158" s="67"/>
      <c r="R158" s="67"/>
      <c r="S158" s="322">
        <v>5</v>
      </c>
      <c r="T158" s="318">
        <f t="shared" si="18"/>
        <v>5</v>
      </c>
      <c r="U158" s="98">
        <f t="shared" si="17"/>
        <v>2.3946360153256703E-3</v>
      </c>
      <c r="V158" s="99">
        <f>D131</f>
        <v>2088</v>
      </c>
      <c r="W158" s="269" t="s">
        <v>183</v>
      </c>
      <c r="X158" s="93">
        <f t="shared" si="19"/>
        <v>5</v>
      </c>
      <c r="Y158" s="111"/>
    </row>
    <row r="159" spans="1:25" ht="16.5" thickBot="1" x14ac:dyDescent="0.25">
      <c r="A159" s="102"/>
      <c r="B159" s="103"/>
      <c r="C159" s="103"/>
      <c r="D159" s="103"/>
      <c r="E159" s="110"/>
      <c r="F159" s="110"/>
      <c r="G159" s="104"/>
      <c r="H159" s="105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322"/>
      <c r="T159" s="318">
        <f t="shared" si="18"/>
        <v>0</v>
      </c>
      <c r="U159" s="98">
        <f t="shared" si="17"/>
        <v>0</v>
      </c>
      <c r="V159" s="99">
        <f>D131</f>
        <v>2088</v>
      </c>
      <c r="W159" s="269" t="s">
        <v>10</v>
      </c>
      <c r="X159" s="93">
        <f t="shared" si="19"/>
        <v>0</v>
      </c>
      <c r="Y159" s="111"/>
    </row>
    <row r="160" spans="1:25" ht="16.5" thickBot="1" x14ac:dyDescent="0.25">
      <c r="A160" s="102"/>
      <c r="B160" s="103"/>
      <c r="C160" s="103"/>
      <c r="D160" s="103"/>
      <c r="E160" s="110"/>
      <c r="F160" s="110"/>
      <c r="G160" s="104"/>
      <c r="H160" s="113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325"/>
      <c r="T160" s="319">
        <f t="shared" si="18"/>
        <v>0</v>
      </c>
      <c r="U160" s="409">
        <f t="shared" si="17"/>
        <v>0</v>
      </c>
      <c r="V160" s="99">
        <f>D131</f>
        <v>2088</v>
      </c>
      <c r="W160" s="272" t="s">
        <v>28</v>
      </c>
      <c r="X160" s="93">
        <f t="shared" si="19"/>
        <v>0</v>
      </c>
      <c r="Y160" s="278"/>
    </row>
    <row r="161" spans="1:25" ht="16.5" thickBot="1" x14ac:dyDescent="0.3">
      <c r="A161" s="102"/>
      <c r="B161" s="103"/>
      <c r="C161" s="103"/>
      <c r="D161" s="103"/>
      <c r="E161" s="110"/>
      <c r="F161" s="110"/>
      <c r="G161" s="104"/>
      <c r="H161" s="87"/>
      <c r="I161" s="88"/>
      <c r="J161" s="310"/>
      <c r="K161" s="88"/>
      <c r="L161" s="88"/>
      <c r="M161" s="88"/>
      <c r="N161" s="88"/>
      <c r="O161" s="88"/>
      <c r="P161" s="88"/>
      <c r="Q161" s="88"/>
      <c r="R161" s="88"/>
      <c r="S161" s="88"/>
      <c r="T161" s="317"/>
      <c r="U161" s="317"/>
      <c r="V161" s="121"/>
      <c r="W161" s="273" t="s">
        <v>168</v>
      </c>
      <c r="X161" s="93">
        <f t="shared" si="19"/>
        <v>0</v>
      </c>
      <c r="Y161" s="101"/>
    </row>
    <row r="162" spans="1:25" ht="16.5" thickBot="1" x14ac:dyDescent="0.25">
      <c r="A162" s="102"/>
      <c r="B162" s="103"/>
      <c r="C162" s="103"/>
      <c r="D162" s="103"/>
      <c r="E162" s="110"/>
      <c r="F162" s="110"/>
      <c r="G162" s="115"/>
      <c r="H162" s="95">
        <v>1</v>
      </c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321"/>
      <c r="T162" s="320">
        <f t="shared" ref="T162:T170" si="20">SUM(H162,J162,L162,N162,P162,R162,S162)</f>
        <v>1</v>
      </c>
      <c r="U162" s="214">
        <f t="shared" si="17"/>
        <v>4.7892720306513407E-4</v>
      </c>
      <c r="V162" s="99">
        <f>D131</f>
        <v>2088</v>
      </c>
      <c r="W162" s="267" t="s">
        <v>85</v>
      </c>
      <c r="X162" s="93">
        <f t="shared" si="19"/>
        <v>1</v>
      </c>
      <c r="Y162" s="101"/>
    </row>
    <row r="163" spans="1:25" ht="16.5" thickBot="1" x14ac:dyDescent="0.25">
      <c r="A163" s="102"/>
      <c r="B163" s="103"/>
      <c r="C163" s="103"/>
      <c r="D163" s="103"/>
      <c r="E163" s="110"/>
      <c r="F163" s="110"/>
      <c r="G163" s="115"/>
      <c r="H163" s="105">
        <v>1</v>
      </c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322"/>
      <c r="T163" s="318">
        <f t="shared" si="20"/>
        <v>1</v>
      </c>
      <c r="U163" s="214">
        <f t="shared" si="17"/>
        <v>4.7892720306513407E-4</v>
      </c>
      <c r="V163" s="99">
        <f>D131</f>
        <v>2088</v>
      </c>
      <c r="W163" s="268" t="s">
        <v>86</v>
      </c>
      <c r="X163" s="93">
        <f t="shared" si="19"/>
        <v>1</v>
      </c>
      <c r="Y163" s="101" t="s">
        <v>271</v>
      </c>
    </row>
    <row r="164" spans="1:25" ht="16.5" thickBot="1" x14ac:dyDescent="0.25">
      <c r="A164" s="102"/>
      <c r="B164" s="103"/>
      <c r="C164" s="103"/>
      <c r="D164" s="103"/>
      <c r="E164" s="110"/>
      <c r="F164" s="110"/>
      <c r="G164" s="115"/>
      <c r="H164" s="105">
        <v>2</v>
      </c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322"/>
      <c r="T164" s="318">
        <f t="shared" si="20"/>
        <v>2</v>
      </c>
      <c r="U164" s="214">
        <f t="shared" si="17"/>
        <v>9.5785440613026815E-4</v>
      </c>
      <c r="V164" s="99">
        <f>D131</f>
        <v>2088</v>
      </c>
      <c r="W164" s="359" t="s">
        <v>16</v>
      </c>
      <c r="X164" s="93">
        <f t="shared" si="19"/>
        <v>2</v>
      </c>
      <c r="Y164" s="101" t="s">
        <v>205</v>
      </c>
    </row>
    <row r="165" spans="1:25" ht="16.5" thickBot="1" x14ac:dyDescent="0.25">
      <c r="A165" s="102"/>
      <c r="B165" s="103"/>
      <c r="C165" s="103"/>
      <c r="D165" s="103"/>
      <c r="E165" s="110"/>
      <c r="F165" s="110"/>
      <c r="G165" s="115"/>
      <c r="H165" s="105">
        <v>2</v>
      </c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322"/>
      <c r="T165" s="318">
        <f t="shared" si="20"/>
        <v>2</v>
      </c>
      <c r="U165" s="214">
        <f t="shared" si="17"/>
        <v>9.5785440613026815E-4</v>
      </c>
      <c r="V165" s="99">
        <f>D131</f>
        <v>2088</v>
      </c>
      <c r="W165" s="268" t="s">
        <v>74</v>
      </c>
      <c r="X165" s="93">
        <f t="shared" si="19"/>
        <v>2</v>
      </c>
      <c r="Y165" s="101" t="s">
        <v>281</v>
      </c>
    </row>
    <row r="166" spans="1:25" ht="16.5" thickBot="1" x14ac:dyDescent="0.25">
      <c r="A166" s="102"/>
      <c r="B166" s="103"/>
      <c r="C166" s="103"/>
      <c r="D166" s="103"/>
      <c r="E166" s="110"/>
      <c r="F166" s="110"/>
      <c r="G166" s="115"/>
      <c r="H166" s="105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322"/>
      <c r="T166" s="318">
        <f t="shared" si="20"/>
        <v>0</v>
      </c>
      <c r="U166" s="214">
        <f t="shared" si="17"/>
        <v>0</v>
      </c>
      <c r="V166" s="99">
        <f>D131</f>
        <v>2088</v>
      </c>
      <c r="W166" s="269" t="s">
        <v>208</v>
      </c>
      <c r="X166" s="93">
        <f t="shared" si="19"/>
        <v>0</v>
      </c>
      <c r="Y166" s="101" t="s">
        <v>273</v>
      </c>
    </row>
    <row r="167" spans="1:25" ht="16.5" thickBot="1" x14ac:dyDescent="0.25">
      <c r="A167" s="102"/>
      <c r="B167" s="103"/>
      <c r="C167" s="103"/>
      <c r="D167" s="103"/>
      <c r="E167" s="110"/>
      <c r="F167" s="110"/>
      <c r="G167" s="115"/>
      <c r="H167" s="105">
        <v>3</v>
      </c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322"/>
      <c r="T167" s="318">
        <f t="shared" si="20"/>
        <v>3</v>
      </c>
      <c r="U167" s="214">
        <f t="shared" si="17"/>
        <v>1.4367816091954023E-3</v>
      </c>
      <c r="V167" s="99">
        <f>D131</f>
        <v>2088</v>
      </c>
      <c r="W167" s="269" t="s">
        <v>27</v>
      </c>
      <c r="X167" s="93">
        <f t="shared" si="19"/>
        <v>3</v>
      </c>
      <c r="Y167" s="101" t="s">
        <v>270</v>
      </c>
    </row>
    <row r="168" spans="1:25" ht="16.5" thickBot="1" x14ac:dyDescent="0.25">
      <c r="A168" s="102"/>
      <c r="B168" s="103"/>
      <c r="C168" s="103"/>
      <c r="D168" s="103"/>
      <c r="E168" s="110"/>
      <c r="F168" s="110"/>
      <c r="G168" s="115"/>
      <c r="H168" s="113">
        <v>6</v>
      </c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325"/>
      <c r="T168" s="318">
        <f t="shared" si="20"/>
        <v>6</v>
      </c>
      <c r="U168" s="214">
        <f t="shared" si="17"/>
        <v>2.8735632183908046E-3</v>
      </c>
      <c r="V168" s="99">
        <f>D131</f>
        <v>2088</v>
      </c>
      <c r="W168" s="272" t="s">
        <v>12</v>
      </c>
      <c r="X168" s="93">
        <f t="shared" si="19"/>
        <v>6</v>
      </c>
      <c r="Y168" s="101"/>
    </row>
    <row r="169" spans="1:25" ht="16.5" thickBot="1" x14ac:dyDescent="0.25">
      <c r="A169" s="102"/>
      <c r="B169" s="103"/>
      <c r="C169" s="103"/>
      <c r="D169" s="103"/>
      <c r="E169" s="110"/>
      <c r="F169" s="110"/>
      <c r="G169" s="115"/>
      <c r="H169" s="113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325"/>
      <c r="T169" s="318">
        <f t="shared" si="20"/>
        <v>0</v>
      </c>
      <c r="U169" s="214">
        <f t="shared" si="17"/>
        <v>0</v>
      </c>
      <c r="V169" s="99">
        <f>D131</f>
        <v>2088</v>
      </c>
      <c r="W169" s="268" t="s">
        <v>88</v>
      </c>
      <c r="X169" s="93">
        <f t="shared" si="19"/>
        <v>0</v>
      </c>
      <c r="Y169" s="101"/>
    </row>
    <row r="170" spans="1:25" ht="16.5" thickBot="1" x14ac:dyDescent="0.25">
      <c r="A170" s="123"/>
      <c r="B170" s="124"/>
      <c r="C170" s="124"/>
      <c r="D170" s="124"/>
      <c r="E170" s="125"/>
      <c r="F170" s="125"/>
      <c r="G170" s="126"/>
      <c r="H170" s="113">
        <v>4</v>
      </c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325"/>
      <c r="T170" s="318">
        <f t="shared" si="20"/>
        <v>4</v>
      </c>
      <c r="U170" s="409">
        <f t="shared" si="17"/>
        <v>1.9157088122605363E-3</v>
      </c>
      <c r="V170" s="99">
        <f>D131</f>
        <v>2088</v>
      </c>
      <c r="W170" s="270" t="s">
        <v>161</v>
      </c>
      <c r="X170" s="275">
        <f>T170</f>
        <v>4</v>
      </c>
      <c r="Y170" s="281"/>
    </row>
    <row r="171" spans="1:25" ht="15.75" thickBot="1" x14ac:dyDescent="0.25">
      <c r="A171" s="128"/>
      <c r="B171" s="128"/>
      <c r="C171" s="128"/>
      <c r="D171" s="128"/>
      <c r="E171" s="128"/>
      <c r="F171" s="128"/>
      <c r="G171" s="51" t="s">
        <v>5</v>
      </c>
      <c r="H171" s="129">
        <f t="shared" ref="H171:S171" si="21">SUM(H132:H170)</f>
        <v>168</v>
      </c>
      <c r="I171" s="129">
        <f t="shared" si="21"/>
        <v>48</v>
      </c>
      <c r="J171" s="129">
        <f t="shared" si="21"/>
        <v>16</v>
      </c>
      <c r="K171" s="129">
        <f t="shared" si="21"/>
        <v>0</v>
      </c>
      <c r="L171" s="129">
        <f t="shared" si="21"/>
        <v>0</v>
      </c>
      <c r="M171" s="129">
        <f t="shared" si="21"/>
        <v>0</v>
      </c>
      <c r="N171" s="129">
        <f t="shared" si="21"/>
        <v>0</v>
      </c>
      <c r="O171" s="129">
        <f t="shared" si="21"/>
        <v>0</v>
      </c>
      <c r="P171" s="129">
        <f t="shared" si="21"/>
        <v>0</v>
      </c>
      <c r="Q171" s="129">
        <f t="shared" si="21"/>
        <v>0</v>
      </c>
      <c r="R171" s="129">
        <f t="shared" si="21"/>
        <v>0</v>
      </c>
      <c r="S171" s="129">
        <f t="shared" si="21"/>
        <v>43</v>
      </c>
      <c r="T171" s="258">
        <f>SUM(H171,J171,L171,N171,P171,R171,S171)</f>
        <v>227</v>
      </c>
      <c r="U171" s="465">
        <f t="shared" si="17"/>
        <v>0.10871647509578544</v>
      </c>
      <c r="V171" s="99">
        <f>D131</f>
        <v>2088</v>
      </c>
      <c r="W171" s="44"/>
    </row>
    <row r="172" spans="1:25" ht="15.75" thickBot="1" x14ac:dyDescent="0.3"/>
    <row r="173" spans="1:25" ht="75.75" thickBot="1" x14ac:dyDescent="0.3">
      <c r="A173" s="46" t="s">
        <v>23</v>
      </c>
      <c r="B173" s="46" t="s">
        <v>49</v>
      </c>
      <c r="C173" s="47" t="s">
        <v>54</v>
      </c>
      <c r="D173" s="47" t="s">
        <v>18</v>
      </c>
      <c r="E173" s="46" t="s">
        <v>17</v>
      </c>
      <c r="F173" s="48" t="s">
        <v>1</v>
      </c>
      <c r="G173" s="49" t="s">
        <v>24</v>
      </c>
      <c r="H173" s="50" t="s">
        <v>75</v>
      </c>
      <c r="I173" s="50" t="s">
        <v>76</v>
      </c>
      <c r="J173" s="50" t="s">
        <v>55</v>
      </c>
      <c r="K173" s="50" t="s">
        <v>60</v>
      </c>
      <c r="L173" s="50" t="s">
        <v>56</v>
      </c>
      <c r="M173" s="50" t="s">
        <v>61</v>
      </c>
      <c r="N173" s="50" t="s">
        <v>57</v>
      </c>
      <c r="O173" s="50" t="s">
        <v>62</v>
      </c>
      <c r="P173" s="50" t="s">
        <v>58</v>
      </c>
      <c r="Q173" s="50" t="s">
        <v>77</v>
      </c>
      <c r="R173" s="50" t="s">
        <v>127</v>
      </c>
      <c r="S173" s="50" t="s">
        <v>42</v>
      </c>
      <c r="T173" s="50" t="s">
        <v>5</v>
      </c>
      <c r="U173" s="46" t="s">
        <v>2</v>
      </c>
      <c r="V173" s="84" t="s">
        <v>72</v>
      </c>
      <c r="W173" s="85" t="s">
        <v>21</v>
      </c>
      <c r="X173" s="47" t="s">
        <v>18</v>
      </c>
      <c r="Y173" s="86" t="s">
        <v>7</v>
      </c>
    </row>
    <row r="174" spans="1:25" ht="15.75" thickBot="1" x14ac:dyDescent="0.3">
      <c r="A174" s="438">
        <v>1496815</v>
      </c>
      <c r="B174" s="274" t="s">
        <v>121</v>
      </c>
      <c r="C174" s="438">
        <v>500</v>
      </c>
      <c r="D174" s="438">
        <v>680</v>
      </c>
      <c r="E174" s="443">
        <v>426</v>
      </c>
      <c r="F174" s="444">
        <f>E174/D174</f>
        <v>0.62647058823529411</v>
      </c>
      <c r="G174" s="52">
        <v>45126</v>
      </c>
      <c r="H174" s="87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9"/>
      <c r="T174" s="405"/>
      <c r="U174" s="121"/>
      <c r="V174" s="89"/>
      <c r="W174" s="91" t="s">
        <v>78</v>
      </c>
      <c r="X174" s="275">
        <v>578.5</v>
      </c>
      <c r="Y174" s="82" t="s">
        <v>338</v>
      </c>
    </row>
    <row r="175" spans="1:25" ht="16.5" thickBot="1" x14ac:dyDescent="0.25">
      <c r="A175" s="92"/>
      <c r="B175" s="93"/>
      <c r="C175" s="93"/>
      <c r="D175" s="93"/>
      <c r="E175" s="93"/>
      <c r="F175" s="93"/>
      <c r="G175" s="94"/>
      <c r="H175" s="95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321"/>
      <c r="T175" s="320">
        <f>SUM(H175,J175,L175,N175,P175,R175,S175)</f>
        <v>0</v>
      </c>
      <c r="U175" s="485">
        <f>($T175)/$D$174</f>
        <v>0</v>
      </c>
      <c r="V175" s="99">
        <f>D174</f>
        <v>680</v>
      </c>
      <c r="W175" s="267" t="s">
        <v>16</v>
      </c>
      <c r="X175" s="93">
        <f>T175</f>
        <v>0</v>
      </c>
      <c r="Y175" s="276" t="s">
        <v>133</v>
      </c>
    </row>
    <row r="176" spans="1:25" ht="16.5" thickBot="1" x14ac:dyDescent="0.25">
      <c r="A176" s="102"/>
      <c r="B176" s="103"/>
      <c r="C176" s="103"/>
      <c r="D176" s="103"/>
      <c r="E176" s="103"/>
      <c r="F176" s="103"/>
      <c r="G176" s="104"/>
      <c r="H176" s="484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324"/>
      <c r="T176" s="320">
        <f>SUM(H176,J176,L176,N176,P176,R176,S176)</f>
        <v>0</v>
      </c>
      <c r="U176" s="409">
        <f t="shared" ref="U176:U214" si="22">($T176)/$D$174</f>
        <v>0</v>
      </c>
      <c r="V176" s="99"/>
      <c r="W176" s="271" t="s">
        <v>44</v>
      </c>
      <c r="X176" s="93"/>
      <c r="Y176" s="276" t="s">
        <v>169</v>
      </c>
    </row>
    <row r="177" spans="1:25" ht="16.5" thickBot="1" x14ac:dyDescent="0.25">
      <c r="A177" s="102"/>
      <c r="B177" s="103"/>
      <c r="C177" s="103"/>
      <c r="D177" s="103"/>
      <c r="E177" s="103"/>
      <c r="F177" s="103"/>
      <c r="G177" s="104"/>
      <c r="H177" s="105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322"/>
      <c r="T177" s="318">
        <f t="shared" ref="T177:T203" si="23">SUM(H177,J177,L177,N177,P177,R177,S177)</f>
        <v>0</v>
      </c>
      <c r="U177" s="98">
        <f t="shared" si="22"/>
        <v>0</v>
      </c>
      <c r="V177" s="99">
        <f>D174</f>
        <v>680</v>
      </c>
      <c r="W177" s="268" t="s">
        <v>6</v>
      </c>
      <c r="X177" s="93">
        <f t="shared" ref="X177:X212" si="24">T177</f>
        <v>0</v>
      </c>
      <c r="Y177" s="499" t="s">
        <v>446</v>
      </c>
    </row>
    <row r="178" spans="1:25" ht="16.5" thickBot="1" x14ac:dyDescent="0.25">
      <c r="A178" s="102"/>
      <c r="B178" s="103"/>
      <c r="C178" s="103"/>
      <c r="D178" s="103"/>
      <c r="E178" s="110"/>
      <c r="F178" s="110"/>
      <c r="G178" s="104"/>
      <c r="H178" s="105">
        <v>1</v>
      </c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322">
        <v>2</v>
      </c>
      <c r="T178" s="318">
        <f t="shared" si="23"/>
        <v>3</v>
      </c>
      <c r="U178" s="98">
        <f t="shared" si="22"/>
        <v>4.4117647058823529E-3</v>
      </c>
      <c r="V178" s="99">
        <f>D174</f>
        <v>680</v>
      </c>
      <c r="W178" s="268" t="s">
        <v>14</v>
      </c>
      <c r="X178" s="93">
        <f t="shared" si="24"/>
        <v>3</v>
      </c>
      <c r="Y178" s="314"/>
    </row>
    <row r="179" spans="1:25" ht="16.5" thickBot="1" x14ac:dyDescent="0.25">
      <c r="A179" s="102"/>
      <c r="B179" s="103"/>
      <c r="C179" s="103"/>
      <c r="D179" s="103"/>
      <c r="E179" s="110"/>
      <c r="F179" s="110"/>
      <c r="G179" s="104"/>
      <c r="H179" s="105">
        <v>24</v>
      </c>
      <c r="I179" s="67"/>
      <c r="J179" s="67">
        <v>5</v>
      </c>
      <c r="K179" s="67"/>
      <c r="L179" s="67">
        <v>12</v>
      </c>
      <c r="M179" s="67"/>
      <c r="N179" s="67"/>
      <c r="O179" s="67"/>
      <c r="P179" s="67"/>
      <c r="Q179" s="67"/>
      <c r="R179" s="67"/>
      <c r="S179" s="322"/>
      <c r="T179" s="318">
        <f t="shared" si="23"/>
        <v>41</v>
      </c>
      <c r="U179" s="98">
        <f t="shared" si="22"/>
        <v>6.0294117647058824E-2</v>
      </c>
      <c r="V179" s="99">
        <f>D174</f>
        <v>680</v>
      </c>
      <c r="W179" s="268" t="s">
        <v>15</v>
      </c>
      <c r="X179" s="93">
        <f t="shared" si="24"/>
        <v>41</v>
      </c>
      <c r="Y179" s="431"/>
    </row>
    <row r="180" spans="1:25" ht="16.5" thickBot="1" x14ac:dyDescent="0.25">
      <c r="A180" s="102"/>
      <c r="B180" s="103"/>
      <c r="C180" s="103"/>
      <c r="D180" s="103"/>
      <c r="E180" s="110"/>
      <c r="F180" s="110"/>
      <c r="G180" s="104"/>
      <c r="H180" s="105">
        <v>134</v>
      </c>
      <c r="I180" s="67"/>
      <c r="J180" s="67">
        <v>8</v>
      </c>
      <c r="K180" s="67"/>
      <c r="L180" s="67">
        <v>21</v>
      </c>
      <c r="M180" s="67"/>
      <c r="N180" s="67"/>
      <c r="O180" s="67"/>
      <c r="P180" s="67"/>
      <c r="Q180" s="67"/>
      <c r="R180" s="67"/>
      <c r="S180" s="322">
        <v>31</v>
      </c>
      <c r="T180" s="318">
        <f t="shared" si="23"/>
        <v>194</v>
      </c>
      <c r="U180" s="98">
        <f t="shared" si="22"/>
        <v>0.28529411764705881</v>
      </c>
      <c r="V180" s="99">
        <f>D174</f>
        <v>680</v>
      </c>
      <c r="W180" s="268" t="s">
        <v>31</v>
      </c>
      <c r="X180" s="93">
        <f t="shared" si="24"/>
        <v>194</v>
      </c>
      <c r="Y180" s="431"/>
    </row>
    <row r="181" spans="1:25" ht="16.5" thickBot="1" x14ac:dyDescent="0.25">
      <c r="A181" s="102"/>
      <c r="B181" s="103"/>
      <c r="C181" s="103"/>
      <c r="D181" s="103"/>
      <c r="E181" s="110"/>
      <c r="F181" s="110"/>
      <c r="G181" s="104"/>
      <c r="H181" s="105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322"/>
      <c r="T181" s="318">
        <f t="shared" si="23"/>
        <v>0</v>
      </c>
      <c r="U181" s="98">
        <f t="shared" si="22"/>
        <v>0</v>
      </c>
      <c r="V181" s="99">
        <f>D174</f>
        <v>680</v>
      </c>
      <c r="W181" s="268" t="s">
        <v>32</v>
      </c>
      <c r="X181" s="93">
        <f t="shared" si="24"/>
        <v>0</v>
      </c>
      <c r="Y181" s="111"/>
    </row>
    <row r="182" spans="1:25" ht="16.5" thickBot="1" x14ac:dyDescent="0.25">
      <c r="A182" s="102"/>
      <c r="B182" s="103"/>
      <c r="C182" s="103"/>
      <c r="D182" s="103"/>
      <c r="E182" s="110"/>
      <c r="F182" s="110"/>
      <c r="G182" s="104"/>
      <c r="H182" s="105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322"/>
      <c r="T182" s="318">
        <f t="shared" si="23"/>
        <v>0</v>
      </c>
      <c r="U182" s="98">
        <f t="shared" si="22"/>
        <v>0</v>
      </c>
      <c r="V182" s="99">
        <f>D174</f>
        <v>680</v>
      </c>
      <c r="W182" s="268" t="s">
        <v>189</v>
      </c>
      <c r="X182" s="93">
        <f t="shared" si="24"/>
        <v>0</v>
      </c>
      <c r="Y182" s="446"/>
    </row>
    <row r="183" spans="1:25" ht="16.5" thickBot="1" x14ac:dyDescent="0.25">
      <c r="A183" s="102"/>
      <c r="B183" s="103"/>
      <c r="C183" s="103"/>
      <c r="D183" s="103"/>
      <c r="E183" s="110"/>
      <c r="F183" s="110"/>
      <c r="G183" s="104"/>
      <c r="H183" s="105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322"/>
      <c r="T183" s="318">
        <f t="shared" si="23"/>
        <v>0</v>
      </c>
      <c r="U183" s="98">
        <f t="shared" si="22"/>
        <v>0</v>
      </c>
      <c r="V183" s="99">
        <f>D174</f>
        <v>680</v>
      </c>
      <c r="W183" s="268" t="s">
        <v>30</v>
      </c>
      <c r="X183" s="93">
        <f t="shared" si="24"/>
        <v>0</v>
      </c>
      <c r="Y183" s="111"/>
    </row>
    <row r="184" spans="1:25" ht="16.5" thickBot="1" x14ac:dyDescent="0.25">
      <c r="A184" s="102"/>
      <c r="B184" s="103"/>
      <c r="C184" s="103"/>
      <c r="D184" s="103"/>
      <c r="E184" s="110"/>
      <c r="F184" s="110"/>
      <c r="G184" s="104"/>
      <c r="H184" s="105">
        <v>4</v>
      </c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322">
        <v>5</v>
      </c>
      <c r="T184" s="318">
        <f t="shared" si="23"/>
        <v>9</v>
      </c>
      <c r="U184" s="98">
        <f t="shared" si="22"/>
        <v>1.3235294117647059E-2</v>
      </c>
      <c r="V184" s="99">
        <f>D174</f>
        <v>680</v>
      </c>
      <c r="W184" s="268" t="s">
        <v>0</v>
      </c>
      <c r="X184" s="93">
        <f t="shared" si="24"/>
        <v>9</v>
      </c>
      <c r="Y184" s="314"/>
    </row>
    <row r="185" spans="1:25" ht="16.5" thickBot="1" x14ac:dyDescent="0.25">
      <c r="A185" s="102"/>
      <c r="B185" s="103"/>
      <c r="C185" s="103"/>
      <c r="D185" s="103"/>
      <c r="E185" s="110"/>
      <c r="F185" s="110"/>
      <c r="G185" s="104"/>
      <c r="H185" s="105">
        <v>1</v>
      </c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322"/>
      <c r="T185" s="318">
        <f t="shared" si="23"/>
        <v>1</v>
      </c>
      <c r="U185" s="98">
        <f t="shared" si="22"/>
        <v>1.4705882352941176E-3</v>
      </c>
      <c r="V185" s="99">
        <f>D174</f>
        <v>680</v>
      </c>
      <c r="W185" s="268" t="s">
        <v>12</v>
      </c>
      <c r="X185" s="93">
        <f t="shared" si="24"/>
        <v>1</v>
      </c>
      <c r="Y185" s="112"/>
    </row>
    <row r="186" spans="1:25" ht="16.5" thickBot="1" x14ac:dyDescent="0.25">
      <c r="A186" s="102"/>
      <c r="B186" s="103"/>
      <c r="C186" s="103"/>
      <c r="D186" s="103"/>
      <c r="E186" s="110"/>
      <c r="F186" s="110" t="s">
        <v>108</v>
      </c>
      <c r="G186" s="104"/>
      <c r="H186" s="105">
        <v>1</v>
      </c>
      <c r="I186" s="67"/>
      <c r="J186" s="67">
        <v>1</v>
      </c>
      <c r="K186" s="67"/>
      <c r="L186" s="67"/>
      <c r="M186" s="67"/>
      <c r="N186" s="67"/>
      <c r="O186" s="67"/>
      <c r="P186" s="67"/>
      <c r="Q186" s="67"/>
      <c r="R186" s="67"/>
      <c r="S186" s="322"/>
      <c r="T186" s="318">
        <f t="shared" si="23"/>
        <v>2</v>
      </c>
      <c r="U186" s="98">
        <f t="shared" si="22"/>
        <v>2.9411764705882353E-3</v>
      </c>
      <c r="V186" s="99">
        <f>D174</f>
        <v>680</v>
      </c>
      <c r="W186" s="268" t="s">
        <v>34</v>
      </c>
      <c r="X186" s="93">
        <f t="shared" si="24"/>
        <v>2</v>
      </c>
      <c r="Y186" s="112"/>
    </row>
    <row r="187" spans="1:25" ht="16.5" thickBot="1" x14ac:dyDescent="0.25">
      <c r="A187" s="102"/>
      <c r="B187" s="103"/>
      <c r="C187" s="103"/>
      <c r="D187" s="103"/>
      <c r="E187" s="110"/>
      <c r="F187" s="110"/>
      <c r="G187" s="104"/>
      <c r="H187" s="105"/>
      <c r="I187" s="67"/>
      <c r="J187" s="67"/>
      <c r="K187" s="67"/>
      <c r="L187" s="67">
        <v>2</v>
      </c>
      <c r="M187" s="67"/>
      <c r="N187" s="67"/>
      <c r="O187" s="67"/>
      <c r="P187" s="67"/>
      <c r="Q187" s="67"/>
      <c r="R187" s="67"/>
      <c r="S187" s="322"/>
      <c r="T187" s="318">
        <f t="shared" si="23"/>
        <v>2</v>
      </c>
      <c r="U187" s="98">
        <f t="shared" si="22"/>
        <v>2.9411764705882353E-3</v>
      </c>
      <c r="V187" s="99">
        <f>D174</f>
        <v>680</v>
      </c>
      <c r="W187" s="269" t="s">
        <v>28</v>
      </c>
      <c r="X187" s="93">
        <f t="shared" si="24"/>
        <v>2</v>
      </c>
      <c r="Y187" s="101"/>
    </row>
    <row r="188" spans="1:25" ht="16.5" thickBot="1" x14ac:dyDescent="0.25">
      <c r="A188" s="102"/>
      <c r="B188" s="103"/>
      <c r="C188" s="103"/>
      <c r="D188" s="103"/>
      <c r="E188" s="110"/>
      <c r="F188" s="110"/>
      <c r="G188" s="115"/>
      <c r="H188" s="116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322"/>
      <c r="T188" s="318">
        <f t="shared" si="23"/>
        <v>0</v>
      </c>
      <c r="U188" s="98">
        <f t="shared" si="22"/>
        <v>0</v>
      </c>
      <c r="V188" s="99">
        <f>D174</f>
        <v>680</v>
      </c>
      <c r="W188" s="269" t="s">
        <v>269</v>
      </c>
      <c r="X188" s="93">
        <f t="shared" si="24"/>
        <v>0</v>
      </c>
      <c r="Y188" s="278"/>
    </row>
    <row r="189" spans="1:25" ht="16.5" thickBot="1" x14ac:dyDescent="0.25">
      <c r="A189" s="102"/>
      <c r="B189" s="103"/>
      <c r="C189" s="103"/>
      <c r="D189" s="103"/>
      <c r="E189" s="110"/>
      <c r="F189" s="110"/>
      <c r="G189" s="115"/>
      <c r="H189" s="116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322"/>
      <c r="T189" s="318">
        <f t="shared" si="23"/>
        <v>0</v>
      </c>
      <c r="U189" s="98">
        <f t="shared" si="22"/>
        <v>0</v>
      </c>
      <c r="V189" s="99">
        <f>D174</f>
        <v>680</v>
      </c>
      <c r="W189" s="269" t="s">
        <v>295</v>
      </c>
      <c r="X189" s="93">
        <f t="shared" si="24"/>
        <v>0</v>
      </c>
      <c r="Y189" s="109"/>
    </row>
    <row r="190" spans="1:25" ht="16.5" thickBot="1" x14ac:dyDescent="0.25">
      <c r="A190" s="102"/>
      <c r="B190" s="103"/>
      <c r="C190" s="103"/>
      <c r="D190" s="103"/>
      <c r="E190" s="110"/>
      <c r="F190" s="110"/>
      <c r="G190" s="115"/>
      <c r="H190" s="217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323"/>
      <c r="T190" s="319">
        <f t="shared" si="23"/>
        <v>0</v>
      </c>
      <c r="U190" s="316">
        <f t="shared" si="22"/>
        <v>0</v>
      </c>
      <c r="V190" s="307">
        <f>D174</f>
        <v>680</v>
      </c>
      <c r="W190" s="270" t="s">
        <v>38</v>
      </c>
      <c r="X190" s="93">
        <f t="shared" si="24"/>
        <v>0</v>
      </c>
      <c r="Y190" s="278"/>
    </row>
    <row r="191" spans="1:25" ht="16.5" thickBot="1" x14ac:dyDescent="0.25">
      <c r="A191" s="102"/>
      <c r="B191" s="103"/>
      <c r="C191" s="103"/>
      <c r="D191" s="103"/>
      <c r="E191" s="110"/>
      <c r="F191" s="110"/>
      <c r="G191" s="104"/>
      <c r="H191" s="95"/>
      <c r="I191" s="117">
        <v>1</v>
      </c>
      <c r="J191" s="117"/>
      <c r="K191" s="117"/>
      <c r="L191" s="117"/>
      <c r="M191" s="117"/>
      <c r="N191" s="117"/>
      <c r="O191" s="117"/>
      <c r="P191" s="117"/>
      <c r="Q191" s="117"/>
      <c r="R191" s="117"/>
      <c r="S191" s="324"/>
      <c r="T191" s="320">
        <f t="shared" si="23"/>
        <v>0</v>
      </c>
      <c r="U191" s="214">
        <f t="shared" si="22"/>
        <v>0</v>
      </c>
      <c r="V191" s="99">
        <f>D174</f>
        <v>680</v>
      </c>
      <c r="W191" s="271" t="s">
        <v>11</v>
      </c>
      <c r="X191" s="93">
        <f t="shared" si="24"/>
        <v>0</v>
      </c>
      <c r="Y191" s="112"/>
    </row>
    <row r="192" spans="1:25" ht="16.5" thickBot="1" x14ac:dyDescent="0.25">
      <c r="A192" s="102"/>
      <c r="B192" s="103"/>
      <c r="C192" s="103"/>
      <c r="D192" s="103"/>
      <c r="E192" s="110"/>
      <c r="F192" s="110"/>
      <c r="G192" s="104"/>
      <c r="H192" s="105"/>
      <c r="I192" s="279"/>
      <c r="J192" s="67"/>
      <c r="K192" s="67"/>
      <c r="L192" s="67"/>
      <c r="M192" s="67"/>
      <c r="N192" s="67"/>
      <c r="O192" s="67"/>
      <c r="P192" s="67"/>
      <c r="Q192" s="67"/>
      <c r="R192" s="67"/>
      <c r="S192" s="322"/>
      <c r="T192" s="318">
        <f t="shared" si="23"/>
        <v>0</v>
      </c>
      <c r="U192" s="98">
        <f t="shared" si="22"/>
        <v>0</v>
      </c>
      <c r="V192" s="99">
        <f>D174</f>
        <v>680</v>
      </c>
      <c r="W192" s="462" t="s">
        <v>101</v>
      </c>
      <c r="X192" s="93">
        <f t="shared" si="24"/>
        <v>0</v>
      </c>
      <c r="Y192" s="112"/>
    </row>
    <row r="193" spans="1:25" ht="16.5" thickBot="1" x14ac:dyDescent="0.25">
      <c r="A193" s="102"/>
      <c r="B193" s="103"/>
      <c r="C193" s="103"/>
      <c r="D193" s="103"/>
      <c r="E193" s="110"/>
      <c r="F193" s="110"/>
      <c r="G193" s="104"/>
      <c r="H193" s="105"/>
      <c r="I193" s="280"/>
      <c r="J193" s="67"/>
      <c r="K193" s="67">
        <v>1</v>
      </c>
      <c r="L193" s="67">
        <v>1</v>
      </c>
      <c r="M193" s="67"/>
      <c r="N193" s="67"/>
      <c r="O193" s="67"/>
      <c r="P193" s="67"/>
      <c r="Q193" s="67"/>
      <c r="R193" s="67"/>
      <c r="S193" s="322"/>
      <c r="T193" s="318">
        <f t="shared" si="23"/>
        <v>1</v>
      </c>
      <c r="U193" s="98">
        <f t="shared" si="22"/>
        <v>1.4705882352941176E-3</v>
      </c>
      <c r="V193" s="99">
        <f>D174</f>
        <v>680</v>
      </c>
      <c r="W193" s="268" t="s">
        <v>3</v>
      </c>
      <c r="X193" s="93">
        <f t="shared" si="24"/>
        <v>1</v>
      </c>
      <c r="Y193" s="111"/>
    </row>
    <row r="194" spans="1:25" ht="16.5" thickBot="1" x14ac:dyDescent="0.25">
      <c r="A194" s="102"/>
      <c r="B194" s="103"/>
      <c r="C194" s="103"/>
      <c r="D194" s="103"/>
      <c r="E194" s="103"/>
      <c r="F194" s="110"/>
      <c r="G194" s="104"/>
      <c r="H194" s="105"/>
      <c r="I194" s="280">
        <v>5</v>
      </c>
      <c r="J194" s="67"/>
      <c r="K194" s="67"/>
      <c r="L194" s="67"/>
      <c r="M194" s="67"/>
      <c r="N194" s="67"/>
      <c r="O194" s="67"/>
      <c r="P194" s="67"/>
      <c r="Q194" s="67"/>
      <c r="R194" s="67"/>
      <c r="S194" s="322"/>
      <c r="T194" s="318">
        <f t="shared" si="23"/>
        <v>0</v>
      </c>
      <c r="U194" s="98">
        <f t="shared" si="22"/>
        <v>0</v>
      </c>
      <c r="V194" s="99">
        <f>D174</f>
        <v>680</v>
      </c>
      <c r="W194" s="268" t="s">
        <v>8</v>
      </c>
      <c r="X194" s="93">
        <f t="shared" si="24"/>
        <v>0</v>
      </c>
      <c r="Y194" s="112"/>
    </row>
    <row r="195" spans="1:25" ht="16.5" thickBot="1" x14ac:dyDescent="0.25">
      <c r="A195" s="102"/>
      <c r="B195" s="103"/>
      <c r="C195" s="103"/>
      <c r="D195" s="103"/>
      <c r="E195" s="103"/>
      <c r="F195" s="110"/>
      <c r="G195" s="104"/>
      <c r="H195" s="105"/>
      <c r="I195" s="280"/>
      <c r="J195" s="67"/>
      <c r="K195" s="67"/>
      <c r="L195" s="67"/>
      <c r="M195" s="67"/>
      <c r="N195" s="67"/>
      <c r="O195" s="67"/>
      <c r="P195" s="67"/>
      <c r="Q195" s="67"/>
      <c r="R195" s="67"/>
      <c r="S195" s="322"/>
      <c r="T195" s="318">
        <f t="shared" si="23"/>
        <v>0</v>
      </c>
      <c r="U195" s="98">
        <f t="shared" si="22"/>
        <v>0</v>
      </c>
      <c r="V195" s="99">
        <f>D174</f>
        <v>680</v>
      </c>
      <c r="W195" s="268" t="s">
        <v>9</v>
      </c>
      <c r="X195" s="93">
        <f t="shared" si="24"/>
        <v>0</v>
      </c>
      <c r="Y195" s="112"/>
    </row>
    <row r="196" spans="1:25" ht="16.5" thickBot="1" x14ac:dyDescent="0.25">
      <c r="A196" s="102"/>
      <c r="B196" s="103"/>
      <c r="C196" s="103"/>
      <c r="D196" s="103"/>
      <c r="E196" s="103"/>
      <c r="F196" s="110"/>
      <c r="G196" s="104"/>
      <c r="H196" s="105"/>
      <c r="I196" s="280"/>
      <c r="J196" s="67"/>
      <c r="K196" s="67"/>
      <c r="L196" s="67"/>
      <c r="M196" s="67"/>
      <c r="N196" s="67"/>
      <c r="O196" s="67"/>
      <c r="P196" s="67"/>
      <c r="Q196" s="67"/>
      <c r="R196" s="67"/>
      <c r="S196" s="322"/>
      <c r="T196" s="318">
        <f t="shared" si="23"/>
        <v>0</v>
      </c>
      <c r="U196" s="98">
        <f t="shared" si="22"/>
        <v>0</v>
      </c>
      <c r="V196" s="99">
        <f>D174</f>
        <v>680</v>
      </c>
      <c r="W196" s="268" t="s">
        <v>80</v>
      </c>
      <c r="X196" s="93">
        <f t="shared" si="24"/>
        <v>0</v>
      </c>
      <c r="Y196" s="112"/>
    </row>
    <row r="197" spans="1:25" ht="16.5" thickBot="1" x14ac:dyDescent="0.25">
      <c r="A197" s="102"/>
      <c r="B197" s="103"/>
      <c r="C197" s="103"/>
      <c r="D197" s="103"/>
      <c r="E197" s="103"/>
      <c r="F197" s="110"/>
      <c r="G197" s="104"/>
      <c r="H197" s="105"/>
      <c r="I197" s="280"/>
      <c r="J197" s="67"/>
      <c r="K197" s="67"/>
      <c r="L197" s="67"/>
      <c r="M197" s="67"/>
      <c r="N197" s="67"/>
      <c r="O197" s="67"/>
      <c r="P197" s="67"/>
      <c r="Q197" s="67"/>
      <c r="R197" s="67"/>
      <c r="S197" s="322"/>
      <c r="T197" s="318">
        <f t="shared" si="23"/>
        <v>0</v>
      </c>
      <c r="U197" s="98">
        <f t="shared" si="22"/>
        <v>0</v>
      </c>
      <c r="V197" s="99">
        <f>D174</f>
        <v>680</v>
      </c>
      <c r="W197" s="268" t="s">
        <v>20</v>
      </c>
      <c r="X197" s="93">
        <f t="shared" si="24"/>
        <v>0</v>
      </c>
      <c r="Y197" s="112"/>
    </row>
    <row r="198" spans="1:25" ht="16.5" thickBot="1" x14ac:dyDescent="0.25">
      <c r="A198" s="102"/>
      <c r="B198" s="103"/>
      <c r="C198" s="103"/>
      <c r="D198" s="103"/>
      <c r="E198" s="103"/>
      <c r="F198" s="110"/>
      <c r="G198" s="104"/>
      <c r="H198" s="105"/>
      <c r="I198" s="280"/>
      <c r="J198" s="67"/>
      <c r="K198" s="67"/>
      <c r="L198" s="67"/>
      <c r="M198" s="67"/>
      <c r="N198" s="67"/>
      <c r="O198" s="67"/>
      <c r="P198" s="67"/>
      <c r="Q198" s="67"/>
      <c r="R198" s="67"/>
      <c r="S198" s="322"/>
      <c r="T198" s="318">
        <f t="shared" si="23"/>
        <v>0</v>
      </c>
      <c r="U198" s="98">
        <f t="shared" si="22"/>
        <v>0</v>
      </c>
      <c r="V198" s="99">
        <f>D174</f>
        <v>680</v>
      </c>
      <c r="W198" s="268" t="s">
        <v>81</v>
      </c>
      <c r="X198" s="93">
        <f t="shared" si="24"/>
        <v>0</v>
      </c>
      <c r="Y198" s="101" t="s">
        <v>233</v>
      </c>
    </row>
    <row r="199" spans="1:25" ht="16.5" thickBot="1" x14ac:dyDescent="0.25">
      <c r="A199" s="102"/>
      <c r="B199" s="103"/>
      <c r="C199" s="103"/>
      <c r="D199" s="103"/>
      <c r="E199" s="103"/>
      <c r="F199" s="110"/>
      <c r="G199" s="104"/>
      <c r="H199" s="105"/>
      <c r="I199" s="280"/>
      <c r="J199" s="67"/>
      <c r="K199" s="67"/>
      <c r="L199" s="67"/>
      <c r="M199" s="67"/>
      <c r="N199" s="67"/>
      <c r="O199" s="67"/>
      <c r="P199" s="67"/>
      <c r="Q199" s="67"/>
      <c r="R199" s="67"/>
      <c r="S199" s="322"/>
      <c r="T199" s="318">
        <f t="shared" si="23"/>
        <v>0</v>
      </c>
      <c r="U199" s="98">
        <f t="shared" si="22"/>
        <v>0</v>
      </c>
      <c r="V199" s="99">
        <f>D174</f>
        <v>680</v>
      </c>
      <c r="W199" s="463" t="s">
        <v>178</v>
      </c>
      <c r="X199" s="93">
        <f t="shared" si="24"/>
        <v>0</v>
      </c>
      <c r="Y199" s="101" t="s">
        <v>304</v>
      </c>
    </row>
    <row r="200" spans="1:25" ht="16.5" thickBot="1" x14ac:dyDescent="0.25">
      <c r="A200" s="102"/>
      <c r="B200" s="103"/>
      <c r="C200" s="103"/>
      <c r="D200" s="103"/>
      <c r="E200" s="110"/>
      <c r="F200" s="110"/>
      <c r="G200" s="104"/>
      <c r="H200" s="105"/>
      <c r="I200" s="280">
        <v>1</v>
      </c>
      <c r="J200" s="67"/>
      <c r="K200" s="67">
        <v>1</v>
      </c>
      <c r="L200" s="67"/>
      <c r="M200" s="67"/>
      <c r="N200" s="67"/>
      <c r="O200" s="67"/>
      <c r="P200" s="67"/>
      <c r="Q200" s="67"/>
      <c r="R200" s="67"/>
      <c r="S200" s="322"/>
      <c r="T200" s="318">
        <f t="shared" si="23"/>
        <v>0</v>
      </c>
      <c r="U200" s="98">
        <f t="shared" si="22"/>
        <v>0</v>
      </c>
      <c r="V200" s="99">
        <f>D174</f>
        <v>680</v>
      </c>
      <c r="W200" s="268" t="s">
        <v>13</v>
      </c>
      <c r="X200" s="93">
        <f t="shared" si="24"/>
        <v>0</v>
      </c>
      <c r="Y200" s="101"/>
    </row>
    <row r="201" spans="1:25" ht="16.5" thickBot="1" x14ac:dyDescent="0.25">
      <c r="A201" s="102"/>
      <c r="B201" s="103"/>
      <c r="C201" s="103"/>
      <c r="D201" s="103"/>
      <c r="E201" s="110"/>
      <c r="F201" s="110"/>
      <c r="G201" s="104"/>
      <c r="H201" s="105"/>
      <c r="I201" s="67">
        <v>1</v>
      </c>
      <c r="J201" s="67"/>
      <c r="K201" s="67"/>
      <c r="L201" s="67"/>
      <c r="M201" s="67"/>
      <c r="N201" s="67"/>
      <c r="O201" s="67"/>
      <c r="P201" s="67"/>
      <c r="Q201" s="67"/>
      <c r="R201" s="67"/>
      <c r="S201" s="322"/>
      <c r="T201" s="318">
        <f t="shared" si="23"/>
        <v>0</v>
      </c>
      <c r="U201" s="98">
        <f t="shared" si="22"/>
        <v>0</v>
      </c>
      <c r="V201" s="99">
        <f>D174</f>
        <v>680</v>
      </c>
      <c r="W201" s="269" t="s">
        <v>183</v>
      </c>
      <c r="X201" s="93">
        <f t="shared" si="24"/>
        <v>0</v>
      </c>
      <c r="Y201" s="111"/>
    </row>
    <row r="202" spans="1:25" ht="16.5" thickBot="1" x14ac:dyDescent="0.25">
      <c r="A202" s="102"/>
      <c r="B202" s="103"/>
      <c r="C202" s="103"/>
      <c r="D202" s="103"/>
      <c r="E202" s="110"/>
      <c r="F202" s="110"/>
      <c r="G202" s="104"/>
      <c r="H202" s="105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322"/>
      <c r="T202" s="318">
        <f t="shared" si="23"/>
        <v>0</v>
      </c>
      <c r="U202" s="98">
        <f t="shared" si="22"/>
        <v>0</v>
      </c>
      <c r="V202" s="99">
        <f>D174</f>
        <v>680</v>
      </c>
      <c r="W202" s="269" t="s">
        <v>10</v>
      </c>
      <c r="X202" s="93">
        <f t="shared" si="24"/>
        <v>0</v>
      </c>
      <c r="Y202" s="111"/>
    </row>
    <row r="203" spans="1:25" ht="16.5" thickBot="1" x14ac:dyDescent="0.25">
      <c r="A203" s="102"/>
      <c r="B203" s="103"/>
      <c r="C203" s="103"/>
      <c r="D203" s="103"/>
      <c r="E203" s="110"/>
      <c r="F203" s="110"/>
      <c r="G203" s="104"/>
      <c r="H203" s="113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325"/>
      <c r="T203" s="319">
        <f t="shared" si="23"/>
        <v>0</v>
      </c>
      <c r="U203" s="409">
        <f t="shared" si="22"/>
        <v>0</v>
      </c>
      <c r="V203" s="99">
        <f>D174</f>
        <v>680</v>
      </c>
      <c r="W203" s="272" t="s">
        <v>28</v>
      </c>
      <c r="X203" s="93">
        <f t="shared" si="24"/>
        <v>0</v>
      </c>
      <c r="Y203" s="278"/>
    </row>
    <row r="204" spans="1:25" ht="16.5" thickBot="1" x14ac:dyDescent="0.3">
      <c r="A204" s="102"/>
      <c r="B204" s="103"/>
      <c r="C204" s="103"/>
      <c r="D204" s="103"/>
      <c r="E204" s="110"/>
      <c r="F204" s="110"/>
      <c r="G204" s="104"/>
      <c r="H204" s="87"/>
      <c r="I204" s="88"/>
      <c r="J204" s="310"/>
      <c r="K204" s="88"/>
      <c r="L204" s="88"/>
      <c r="M204" s="88"/>
      <c r="N204" s="88"/>
      <c r="O204" s="88"/>
      <c r="P204" s="88"/>
      <c r="Q204" s="88"/>
      <c r="R204" s="88"/>
      <c r="S204" s="88"/>
      <c r="T204" s="317"/>
      <c r="U204" s="317"/>
      <c r="V204" s="121"/>
      <c r="W204" s="273" t="s">
        <v>168</v>
      </c>
      <c r="X204" s="93">
        <f t="shared" si="24"/>
        <v>0</v>
      </c>
      <c r="Y204" s="101"/>
    </row>
    <row r="205" spans="1:25" ht="16.5" thickBot="1" x14ac:dyDescent="0.25">
      <c r="A205" s="102"/>
      <c r="B205" s="103"/>
      <c r="C205" s="103"/>
      <c r="D205" s="103"/>
      <c r="E205" s="110"/>
      <c r="F205" s="110"/>
      <c r="G205" s="115"/>
      <c r="H205" s="95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321"/>
      <c r="T205" s="320">
        <f t="shared" ref="T205:T213" si="25">SUM(H205,J205,L205,N205,P205,R205,S205)</f>
        <v>0</v>
      </c>
      <c r="U205" s="214">
        <f t="shared" si="22"/>
        <v>0</v>
      </c>
      <c r="V205" s="99">
        <f>D174</f>
        <v>680</v>
      </c>
      <c r="W205" s="267" t="s">
        <v>85</v>
      </c>
      <c r="X205" s="93">
        <f t="shared" si="24"/>
        <v>0</v>
      </c>
      <c r="Y205" s="101"/>
    </row>
    <row r="206" spans="1:25" ht="16.5" thickBot="1" x14ac:dyDescent="0.25">
      <c r="A206" s="102"/>
      <c r="B206" s="103"/>
      <c r="C206" s="103"/>
      <c r="D206" s="103"/>
      <c r="E206" s="110"/>
      <c r="F206" s="110"/>
      <c r="G206" s="115"/>
      <c r="H206" s="105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322"/>
      <c r="T206" s="318">
        <f t="shared" si="25"/>
        <v>0</v>
      </c>
      <c r="U206" s="214">
        <f t="shared" si="22"/>
        <v>0</v>
      </c>
      <c r="V206" s="99">
        <f>D174</f>
        <v>680</v>
      </c>
      <c r="W206" s="268" t="s">
        <v>86</v>
      </c>
      <c r="X206" s="93">
        <f t="shared" si="24"/>
        <v>0</v>
      </c>
      <c r="Y206" s="101" t="s">
        <v>306</v>
      </c>
    </row>
    <row r="207" spans="1:25" ht="16.5" thickBot="1" x14ac:dyDescent="0.25">
      <c r="A207" s="102"/>
      <c r="B207" s="103"/>
      <c r="C207" s="103"/>
      <c r="D207" s="103"/>
      <c r="E207" s="110"/>
      <c r="F207" s="110"/>
      <c r="G207" s="115"/>
      <c r="H207" s="105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322"/>
      <c r="T207" s="318">
        <f t="shared" si="25"/>
        <v>0</v>
      </c>
      <c r="U207" s="214">
        <f t="shared" si="22"/>
        <v>0</v>
      </c>
      <c r="V207" s="99">
        <f>D174</f>
        <v>680</v>
      </c>
      <c r="W207" s="359" t="s">
        <v>16</v>
      </c>
      <c r="X207" s="93">
        <f t="shared" si="24"/>
        <v>0</v>
      </c>
      <c r="Y207" s="101" t="s">
        <v>305</v>
      </c>
    </row>
    <row r="208" spans="1:25" ht="16.5" thickBot="1" x14ac:dyDescent="0.25">
      <c r="A208" s="102"/>
      <c r="B208" s="103"/>
      <c r="C208" s="103"/>
      <c r="D208" s="103"/>
      <c r="E208" s="110"/>
      <c r="F208" s="110"/>
      <c r="G208" s="115"/>
      <c r="H208" s="105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322"/>
      <c r="T208" s="318">
        <f t="shared" si="25"/>
        <v>0</v>
      </c>
      <c r="U208" s="214">
        <f t="shared" si="22"/>
        <v>0</v>
      </c>
      <c r="V208" s="99">
        <f>D174</f>
        <v>680</v>
      </c>
      <c r="W208" s="268" t="s">
        <v>74</v>
      </c>
      <c r="X208" s="93">
        <f t="shared" si="24"/>
        <v>0</v>
      </c>
      <c r="Y208" s="101" t="s">
        <v>307</v>
      </c>
    </row>
    <row r="209" spans="1:25" ht="16.5" thickBot="1" x14ac:dyDescent="0.25">
      <c r="A209" s="102"/>
      <c r="B209" s="103"/>
      <c r="C209" s="103"/>
      <c r="D209" s="103"/>
      <c r="E209" s="110"/>
      <c r="F209" s="110"/>
      <c r="G209" s="115"/>
      <c r="H209" s="105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322"/>
      <c r="T209" s="318">
        <f t="shared" si="25"/>
        <v>0</v>
      </c>
      <c r="U209" s="214">
        <f t="shared" si="22"/>
        <v>0</v>
      </c>
      <c r="V209" s="99">
        <f>D174</f>
        <v>680</v>
      </c>
      <c r="W209" s="269" t="s">
        <v>302</v>
      </c>
      <c r="X209" s="93">
        <f t="shared" si="24"/>
        <v>0</v>
      </c>
      <c r="Y209" s="101" t="s">
        <v>303</v>
      </c>
    </row>
    <row r="210" spans="1:25" ht="16.5" thickBot="1" x14ac:dyDescent="0.25">
      <c r="A210" s="102"/>
      <c r="B210" s="103"/>
      <c r="C210" s="103"/>
      <c r="D210" s="103"/>
      <c r="E210" s="110"/>
      <c r="F210" s="110"/>
      <c r="G210" s="115"/>
      <c r="H210" s="105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322"/>
      <c r="T210" s="318">
        <f t="shared" si="25"/>
        <v>0</v>
      </c>
      <c r="U210" s="214">
        <f t="shared" si="22"/>
        <v>0</v>
      </c>
      <c r="V210" s="99">
        <f>D174</f>
        <v>680</v>
      </c>
      <c r="W210" s="269" t="s">
        <v>27</v>
      </c>
      <c r="X210" s="93">
        <f t="shared" si="24"/>
        <v>0</v>
      </c>
      <c r="Y210" s="101"/>
    </row>
    <row r="211" spans="1:25" ht="16.5" thickBot="1" x14ac:dyDescent="0.25">
      <c r="A211" s="102"/>
      <c r="B211" s="103"/>
      <c r="C211" s="103"/>
      <c r="D211" s="103"/>
      <c r="E211" s="110"/>
      <c r="F211" s="110"/>
      <c r="G211" s="115"/>
      <c r="H211" s="113"/>
      <c r="I211" s="106"/>
      <c r="J211" s="106"/>
      <c r="K211" s="106"/>
      <c r="L211" s="106"/>
      <c r="M211" s="106"/>
      <c r="N211" s="106"/>
      <c r="O211" s="106"/>
      <c r="P211" s="106"/>
      <c r="Q211" s="106"/>
      <c r="R211" s="106"/>
      <c r="S211" s="325"/>
      <c r="T211" s="318">
        <f t="shared" si="25"/>
        <v>0</v>
      </c>
      <c r="U211" s="214">
        <f t="shared" si="22"/>
        <v>0</v>
      </c>
      <c r="V211" s="99">
        <f>D174</f>
        <v>680</v>
      </c>
      <c r="W211" s="272" t="s">
        <v>12</v>
      </c>
      <c r="X211" s="93">
        <f t="shared" si="24"/>
        <v>0</v>
      </c>
      <c r="Y211" s="101"/>
    </row>
    <row r="212" spans="1:25" ht="16.5" thickBot="1" x14ac:dyDescent="0.25">
      <c r="A212" s="102"/>
      <c r="B212" s="103"/>
      <c r="C212" s="103"/>
      <c r="D212" s="103"/>
      <c r="E212" s="110"/>
      <c r="F212" s="110"/>
      <c r="G212" s="115"/>
      <c r="H212" s="113"/>
      <c r="I212" s="106"/>
      <c r="J212" s="106"/>
      <c r="K212" s="106"/>
      <c r="L212" s="106"/>
      <c r="M212" s="106"/>
      <c r="N212" s="106"/>
      <c r="O212" s="106"/>
      <c r="P212" s="106"/>
      <c r="Q212" s="106"/>
      <c r="R212" s="106"/>
      <c r="S212" s="325"/>
      <c r="T212" s="318">
        <f t="shared" si="25"/>
        <v>0</v>
      </c>
      <c r="U212" s="214">
        <f t="shared" si="22"/>
        <v>0</v>
      </c>
      <c r="V212" s="99">
        <f>D174</f>
        <v>680</v>
      </c>
      <c r="W212" s="268" t="s">
        <v>88</v>
      </c>
      <c r="X212" s="93">
        <f t="shared" si="24"/>
        <v>0</v>
      </c>
      <c r="Y212" s="101"/>
    </row>
    <row r="213" spans="1:25" ht="16.5" thickBot="1" x14ac:dyDescent="0.25">
      <c r="A213" s="123"/>
      <c r="B213" s="124"/>
      <c r="C213" s="124"/>
      <c r="D213" s="124"/>
      <c r="E213" s="125"/>
      <c r="F213" s="125"/>
      <c r="G213" s="126"/>
      <c r="H213" s="113">
        <v>1</v>
      </c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325"/>
      <c r="T213" s="318">
        <f t="shared" si="25"/>
        <v>1</v>
      </c>
      <c r="U213" s="409">
        <f t="shared" si="22"/>
        <v>1.4705882352941176E-3</v>
      </c>
      <c r="V213" s="99">
        <f>D174</f>
        <v>680</v>
      </c>
      <c r="W213" s="270" t="s">
        <v>161</v>
      </c>
      <c r="X213" s="275">
        <f>T213</f>
        <v>1</v>
      </c>
      <c r="Y213" s="281"/>
    </row>
    <row r="214" spans="1:25" ht="15.75" thickBot="1" x14ac:dyDescent="0.25">
      <c r="A214" s="128"/>
      <c r="B214" s="128"/>
      <c r="C214" s="128"/>
      <c r="D214" s="128"/>
      <c r="E214" s="128"/>
      <c r="F214" s="128"/>
      <c r="G214" s="51" t="s">
        <v>5</v>
      </c>
      <c r="H214" s="129">
        <f t="shared" ref="H214:S214" si="26">SUM(H175:H213)</f>
        <v>166</v>
      </c>
      <c r="I214" s="129">
        <f t="shared" si="26"/>
        <v>8</v>
      </c>
      <c r="J214" s="129">
        <f t="shared" si="26"/>
        <v>14</v>
      </c>
      <c r="K214" s="129">
        <f t="shared" si="26"/>
        <v>2</v>
      </c>
      <c r="L214" s="129">
        <f t="shared" si="26"/>
        <v>36</v>
      </c>
      <c r="M214" s="129">
        <f t="shared" si="26"/>
        <v>0</v>
      </c>
      <c r="N214" s="129">
        <f t="shared" si="26"/>
        <v>0</v>
      </c>
      <c r="O214" s="129">
        <f t="shared" si="26"/>
        <v>0</v>
      </c>
      <c r="P214" s="129">
        <f t="shared" si="26"/>
        <v>0</v>
      </c>
      <c r="Q214" s="129">
        <f t="shared" si="26"/>
        <v>0</v>
      </c>
      <c r="R214" s="129">
        <f t="shared" si="26"/>
        <v>0</v>
      </c>
      <c r="S214" s="129">
        <f t="shared" si="26"/>
        <v>38</v>
      </c>
      <c r="T214" s="258">
        <f>SUM(H214,J214,L214,N214,P214,R214,S214)</f>
        <v>254</v>
      </c>
      <c r="U214" s="465">
        <f t="shared" si="22"/>
        <v>0.37352941176470589</v>
      </c>
      <c r="V214" s="99">
        <f>D174</f>
        <v>680</v>
      </c>
      <c r="W214" s="44"/>
    </row>
    <row r="216" spans="1:25" ht="15.75" thickBot="1" x14ac:dyDescent="0.3"/>
    <row r="217" spans="1:25" ht="75.75" thickBot="1" x14ac:dyDescent="0.3">
      <c r="A217" s="46" t="s">
        <v>23</v>
      </c>
      <c r="B217" s="46" t="s">
        <v>49</v>
      </c>
      <c r="C217" s="47" t="s">
        <v>54</v>
      </c>
      <c r="D217" s="47" t="s">
        <v>18</v>
      </c>
      <c r="E217" s="46" t="s">
        <v>17</v>
      </c>
      <c r="F217" s="48" t="s">
        <v>1</v>
      </c>
      <c r="G217" s="49" t="s">
        <v>24</v>
      </c>
      <c r="H217" s="50" t="s">
        <v>75</v>
      </c>
      <c r="I217" s="50" t="s">
        <v>76</v>
      </c>
      <c r="J217" s="50" t="s">
        <v>55</v>
      </c>
      <c r="K217" s="50" t="s">
        <v>60</v>
      </c>
      <c r="L217" s="50" t="s">
        <v>56</v>
      </c>
      <c r="M217" s="50" t="s">
        <v>61</v>
      </c>
      <c r="N217" s="50" t="s">
        <v>57</v>
      </c>
      <c r="O217" s="50" t="s">
        <v>62</v>
      </c>
      <c r="P217" s="50" t="s">
        <v>58</v>
      </c>
      <c r="Q217" s="50" t="s">
        <v>77</v>
      </c>
      <c r="R217" s="50" t="s">
        <v>127</v>
      </c>
      <c r="S217" s="50" t="s">
        <v>42</v>
      </c>
      <c r="T217" s="50" t="s">
        <v>5</v>
      </c>
      <c r="U217" s="46" t="s">
        <v>2</v>
      </c>
      <c r="V217" s="84" t="s">
        <v>72</v>
      </c>
      <c r="W217" s="85" t="s">
        <v>21</v>
      </c>
      <c r="X217" s="47" t="s">
        <v>18</v>
      </c>
      <c r="Y217" s="86" t="s">
        <v>7</v>
      </c>
    </row>
    <row r="218" spans="1:25" ht="15.75" thickBot="1" x14ac:dyDescent="0.3">
      <c r="A218" s="438">
        <v>1497689</v>
      </c>
      <c r="B218" s="274" t="s">
        <v>121</v>
      </c>
      <c r="C218" s="438">
        <v>1920</v>
      </c>
      <c r="D218" s="438">
        <v>2049</v>
      </c>
      <c r="E218" s="443">
        <v>1891</v>
      </c>
      <c r="F218" s="444">
        <f>E218/D218</f>
        <v>0.92288921425085413</v>
      </c>
      <c r="G218" s="52">
        <v>45128</v>
      </c>
      <c r="H218" s="87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9"/>
      <c r="T218" s="405"/>
      <c r="U218" s="121"/>
      <c r="V218" s="89"/>
      <c r="W218" s="91" t="s">
        <v>78</v>
      </c>
      <c r="X218" s="275">
        <v>578.5</v>
      </c>
      <c r="Y218" s="82" t="s">
        <v>73</v>
      </c>
    </row>
    <row r="219" spans="1:25" ht="16.5" thickBot="1" x14ac:dyDescent="0.25">
      <c r="A219" s="92"/>
      <c r="B219" s="93"/>
      <c r="C219" s="93"/>
      <c r="D219" s="93"/>
      <c r="E219" s="93"/>
      <c r="F219" s="93"/>
      <c r="G219" s="94"/>
      <c r="H219" s="95">
        <v>54</v>
      </c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321">
        <v>13</v>
      </c>
      <c r="T219" s="320">
        <f>SUM(H219,J219,L219,N219,P219,R219,S219)</f>
        <v>67</v>
      </c>
      <c r="U219" s="485">
        <f>($T219)/$D$218</f>
        <v>3.2698877501220108E-2</v>
      </c>
      <c r="V219" s="99">
        <f>D218</f>
        <v>2049</v>
      </c>
      <c r="W219" s="267" t="s">
        <v>16</v>
      </c>
      <c r="X219" s="93">
        <f>T219</f>
        <v>67</v>
      </c>
      <c r="Y219" s="276" t="s">
        <v>133</v>
      </c>
    </row>
    <row r="220" spans="1:25" ht="16.5" thickBot="1" x14ac:dyDescent="0.25">
      <c r="A220" s="102"/>
      <c r="B220" s="103"/>
      <c r="C220" s="103"/>
      <c r="D220" s="103"/>
      <c r="E220" s="103"/>
      <c r="F220" s="103"/>
      <c r="G220" s="104"/>
      <c r="H220" s="484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324"/>
      <c r="T220" s="320">
        <f>SUM(H220,J220,L220,N220,P220,R220,S220)</f>
        <v>0</v>
      </c>
      <c r="U220" s="409">
        <f t="shared" ref="U220:U258" si="27">($T220)/$D$218</f>
        <v>0</v>
      </c>
      <c r="V220" s="99"/>
      <c r="W220" s="271" t="s">
        <v>44</v>
      </c>
      <c r="X220" s="93"/>
      <c r="Y220" s="276" t="s">
        <v>169</v>
      </c>
    </row>
    <row r="221" spans="1:25" ht="16.5" thickBot="1" x14ac:dyDescent="0.25">
      <c r="A221" s="102"/>
      <c r="B221" s="103"/>
      <c r="C221" s="103"/>
      <c r="D221" s="103"/>
      <c r="E221" s="103"/>
      <c r="F221" s="103"/>
      <c r="G221" s="104"/>
      <c r="H221" s="105">
        <v>8</v>
      </c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322"/>
      <c r="T221" s="318">
        <f t="shared" ref="T221:T247" si="28">SUM(H221,J221,L221,N221,P221,R221,S221)</f>
        <v>8</v>
      </c>
      <c r="U221" s="98">
        <f t="shared" si="27"/>
        <v>3.9043435822352368E-3</v>
      </c>
      <c r="V221" s="99">
        <f>D218</f>
        <v>2049</v>
      </c>
      <c r="W221" s="268" t="s">
        <v>6</v>
      </c>
      <c r="X221" s="93">
        <f t="shared" ref="X221:X256" si="29">T221</f>
        <v>8</v>
      </c>
      <c r="Y221" s="499" t="s">
        <v>446</v>
      </c>
    </row>
    <row r="222" spans="1:25" ht="16.5" thickBot="1" x14ac:dyDescent="0.25">
      <c r="A222" s="102"/>
      <c r="B222" s="103"/>
      <c r="C222" s="103"/>
      <c r="D222" s="103"/>
      <c r="E222" s="110"/>
      <c r="F222" s="110"/>
      <c r="G222" s="104"/>
      <c r="H222" s="105">
        <v>21</v>
      </c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322">
        <v>8</v>
      </c>
      <c r="T222" s="318">
        <f t="shared" si="28"/>
        <v>29</v>
      </c>
      <c r="U222" s="98">
        <f t="shared" si="27"/>
        <v>1.4153245485602733E-2</v>
      </c>
      <c r="V222" s="99">
        <f>D218</f>
        <v>2049</v>
      </c>
      <c r="W222" s="268" t="s">
        <v>14</v>
      </c>
      <c r="X222" s="93">
        <f t="shared" si="29"/>
        <v>29</v>
      </c>
      <c r="Y222" s="314"/>
    </row>
    <row r="223" spans="1:25" ht="16.5" thickBot="1" x14ac:dyDescent="0.25">
      <c r="A223" s="102"/>
      <c r="B223" s="103"/>
      <c r="C223" s="103"/>
      <c r="D223" s="103"/>
      <c r="E223" s="110"/>
      <c r="F223" s="110"/>
      <c r="G223" s="104"/>
      <c r="H223" s="105">
        <v>1</v>
      </c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322"/>
      <c r="T223" s="318">
        <f t="shared" si="28"/>
        <v>1</v>
      </c>
      <c r="U223" s="98">
        <f t="shared" si="27"/>
        <v>4.880429477794046E-4</v>
      </c>
      <c r="V223" s="99">
        <f>D218</f>
        <v>2049</v>
      </c>
      <c r="W223" s="268" t="s">
        <v>15</v>
      </c>
      <c r="X223" s="93">
        <f t="shared" si="29"/>
        <v>1</v>
      </c>
      <c r="Y223" s="431"/>
    </row>
    <row r="224" spans="1:25" ht="16.5" thickBot="1" x14ac:dyDescent="0.25">
      <c r="A224" s="102"/>
      <c r="B224" s="103"/>
      <c r="C224" s="103"/>
      <c r="D224" s="103"/>
      <c r="E224" s="110"/>
      <c r="F224" s="110"/>
      <c r="G224" s="104"/>
      <c r="H224" s="105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322"/>
      <c r="T224" s="318">
        <f t="shared" si="28"/>
        <v>0</v>
      </c>
      <c r="U224" s="98">
        <f t="shared" si="27"/>
        <v>0</v>
      </c>
      <c r="V224" s="99">
        <f>D218</f>
        <v>2049</v>
      </c>
      <c r="W224" s="268" t="s">
        <v>31</v>
      </c>
      <c r="X224" s="93">
        <f t="shared" si="29"/>
        <v>0</v>
      </c>
      <c r="Y224" s="431"/>
    </row>
    <row r="225" spans="1:25" ht="16.5" thickBot="1" x14ac:dyDescent="0.25">
      <c r="A225" s="102"/>
      <c r="B225" s="103"/>
      <c r="C225" s="103"/>
      <c r="D225" s="103"/>
      <c r="E225" s="110"/>
      <c r="F225" s="110"/>
      <c r="G225" s="104"/>
      <c r="H225" s="105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322"/>
      <c r="T225" s="318">
        <f t="shared" si="28"/>
        <v>0</v>
      </c>
      <c r="U225" s="98">
        <f t="shared" si="27"/>
        <v>0</v>
      </c>
      <c r="V225" s="99">
        <f>D218</f>
        <v>2049</v>
      </c>
      <c r="W225" s="268" t="s">
        <v>32</v>
      </c>
      <c r="X225" s="93">
        <f t="shared" si="29"/>
        <v>0</v>
      </c>
      <c r="Y225" s="111"/>
    </row>
    <row r="226" spans="1:25" ht="16.5" thickBot="1" x14ac:dyDescent="0.25">
      <c r="A226" s="102"/>
      <c r="B226" s="103"/>
      <c r="C226" s="103"/>
      <c r="D226" s="103"/>
      <c r="E226" s="110"/>
      <c r="F226" s="110"/>
      <c r="G226" s="104"/>
      <c r="H226" s="105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322"/>
      <c r="T226" s="318">
        <f t="shared" si="28"/>
        <v>0</v>
      </c>
      <c r="U226" s="98">
        <f t="shared" si="27"/>
        <v>0</v>
      </c>
      <c r="V226" s="99">
        <f>D218</f>
        <v>2049</v>
      </c>
      <c r="W226" s="268" t="s">
        <v>189</v>
      </c>
      <c r="X226" s="93">
        <f t="shared" si="29"/>
        <v>0</v>
      </c>
      <c r="Y226" s="446"/>
    </row>
    <row r="227" spans="1:25" ht="16.5" thickBot="1" x14ac:dyDescent="0.25">
      <c r="A227" s="102"/>
      <c r="B227" s="103"/>
      <c r="C227" s="103"/>
      <c r="D227" s="103"/>
      <c r="E227" s="110"/>
      <c r="F227" s="110"/>
      <c r="G227" s="104"/>
      <c r="H227" s="105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322"/>
      <c r="T227" s="318">
        <f t="shared" si="28"/>
        <v>0</v>
      </c>
      <c r="U227" s="98">
        <f t="shared" si="27"/>
        <v>0</v>
      </c>
      <c r="V227" s="99">
        <f>D218</f>
        <v>2049</v>
      </c>
      <c r="W227" s="268" t="s">
        <v>30</v>
      </c>
      <c r="X227" s="93">
        <f t="shared" si="29"/>
        <v>0</v>
      </c>
      <c r="Y227" s="111"/>
    </row>
    <row r="228" spans="1:25" ht="16.5" thickBot="1" x14ac:dyDescent="0.25">
      <c r="A228" s="102"/>
      <c r="B228" s="103"/>
      <c r="C228" s="103"/>
      <c r="D228" s="103"/>
      <c r="E228" s="110"/>
      <c r="F228" s="110"/>
      <c r="G228" s="104"/>
      <c r="H228" s="105">
        <v>1</v>
      </c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322">
        <v>2</v>
      </c>
      <c r="T228" s="318">
        <f t="shared" si="28"/>
        <v>3</v>
      </c>
      <c r="U228" s="98">
        <f t="shared" si="27"/>
        <v>1.4641288433382138E-3</v>
      </c>
      <c r="V228" s="99">
        <f>D218</f>
        <v>2049</v>
      </c>
      <c r="W228" s="268" t="s">
        <v>0</v>
      </c>
      <c r="X228" s="93">
        <f t="shared" si="29"/>
        <v>3</v>
      </c>
      <c r="Y228" s="314"/>
    </row>
    <row r="229" spans="1:25" ht="16.5" thickBot="1" x14ac:dyDescent="0.25">
      <c r="A229" s="102"/>
      <c r="B229" s="103"/>
      <c r="C229" s="103"/>
      <c r="D229" s="103"/>
      <c r="E229" s="110"/>
      <c r="F229" s="110"/>
      <c r="G229" s="104"/>
      <c r="H229" s="105">
        <v>22</v>
      </c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322">
        <v>3</v>
      </c>
      <c r="T229" s="318">
        <f t="shared" si="28"/>
        <v>25</v>
      </c>
      <c r="U229" s="98">
        <f t="shared" si="27"/>
        <v>1.2201073694485115E-2</v>
      </c>
      <c r="V229" s="99">
        <f>D218</f>
        <v>2049</v>
      </c>
      <c r="W229" s="268" t="s">
        <v>12</v>
      </c>
      <c r="X229" s="93">
        <f t="shared" si="29"/>
        <v>25</v>
      </c>
      <c r="Y229" s="112"/>
    </row>
    <row r="230" spans="1:25" ht="16.5" thickBot="1" x14ac:dyDescent="0.25">
      <c r="A230" s="102"/>
      <c r="B230" s="103"/>
      <c r="C230" s="103"/>
      <c r="D230" s="103"/>
      <c r="E230" s="110"/>
      <c r="F230" s="110" t="s">
        <v>108</v>
      </c>
      <c r="G230" s="104"/>
      <c r="H230" s="105">
        <v>7</v>
      </c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322"/>
      <c r="T230" s="318">
        <f t="shared" si="28"/>
        <v>7</v>
      </c>
      <c r="U230" s="98">
        <f t="shared" si="27"/>
        <v>3.4163006344558322E-3</v>
      </c>
      <c r="V230" s="99">
        <f>D218</f>
        <v>2049</v>
      </c>
      <c r="W230" s="268" t="s">
        <v>34</v>
      </c>
      <c r="X230" s="93">
        <f t="shared" si="29"/>
        <v>7</v>
      </c>
      <c r="Y230" s="112"/>
    </row>
    <row r="231" spans="1:25" ht="16.5" thickBot="1" x14ac:dyDescent="0.25">
      <c r="A231" s="102"/>
      <c r="B231" s="103"/>
      <c r="C231" s="103"/>
      <c r="D231" s="103"/>
      <c r="E231" s="110"/>
      <c r="F231" s="110"/>
      <c r="G231" s="104"/>
      <c r="H231" s="105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322"/>
      <c r="T231" s="318">
        <f t="shared" si="28"/>
        <v>0</v>
      </c>
      <c r="U231" s="98">
        <f t="shared" si="27"/>
        <v>0</v>
      </c>
      <c r="V231" s="99">
        <f>D218</f>
        <v>2049</v>
      </c>
      <c r="W231" s="269" t="s">
        <v>28</v>
      </c>
      <c r="X231" s="93">
        <f t="shared" si="29"/>
        <v>0</v>
      </c>
      <c r="Y231" s="101"/>
    </row>
    <row r="232" spans="1:25" ht="16.5" thickBot="1" x14ac:dyDescent="0.25">
      <c r="A232" s="102"/>
      <c r="B232" s="103"/>
      <c r="C232" s="103"/>
      <c r="D232" s="103"/>
      <c r="E232" s="110"/>
      <c r="F232" s="110"/>
      <c r="G232" s="115"/>
      <c r="H232" s="116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322"/>
      <c r="T232" s="318">
        <f t="shared" si="28"/>
        <v>0</v>
      </c>
      <c r="U232" s="98">
        <f t="shared" si="27"/>
        <v>0</v>
      </c>
      <c r="V232" s="99">
        <f>D218</f>
        <v>2049</v>
      </c>
      <c r="W232" s="269" t="s">
        <v>269</v>
      </c>
      <c r="X232" s="93">
        <f t="shared" si="29"/>
        <v>0</v>
      </c>
      <c r="Y232" s="278"/>
    </row>
    <row r="233" spans="1:25" ht="16.5" thickBot="1" x14ac:dyDescent="0.25">
      <c r="A233" s="102"/>
      <c r="B233" s="103"/>
      <c r="C233" s="103"/>
      <c r="D233" s="103"/>
      <c r="E233" s="110"/>
      <c r="F233" s="110"/>
      <c r="G233" s="115"/>
      <c r="H233" s="116">
        <v>5</v>
      </c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322"/>
      <c r="T233" s="318">
        <f t="shared" si="28"/>
        <v>5</v>
      </c>
      <c r="U233" s="98">
        <f t="shared" si="27"/>
        <v>2.440214738897023E-3</v>
      </c>
      <c r="V233" s="99">
        <f>D218</f>
        <v>2049</v>
      </c>
      <c r="W233" s="269" t="s">
        <v>185</v>
      </c>
      <c r="X233" s="93">
        <f t="shared" si="29"/>
        <v>5</v>
      </c>
      <c r="Y233" s="109"/>
    </row>
    <row r="234" spans="1:25" ht="16.5" thickBot="1" x14ac:dyDescent="0.25">
      <c r="A234" s="102"/>
      <c r="B234" s="103"/>
      <c r="C234" s="103"/>
      <c r="D234" s="103"/>
      <c r="E234" s="110"/>
      <c r="F234" s="110"/>
      <c r="G234" s="115"/>
      <c r="H234" s="217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323"/>
      <c r="T234" s="319">
        <f t="shared" si="28"/>
        <v>0</v>
      </c>
      <c r="U234" s="316">
        <f t="shared" si="27"/>
        <v>0</v>
      </c>
      <c r="V234" s="307">
        <f>D218</f>
        <v>2049</v>
      </c>
      <c r="W234" s="270" t="s">
        <v>123</v>
      </c>
      <c r="X234" s="93">
        <f t="shared" si="29"/>
        <v>0</v>
      </c>
      <c r="Y234" s="278"/>
    </row>
    <row r="235" spans="1:25" ht="16.5" thickBot="1" x14ac:dyDescent="0.25">
      <c r="A235" s="102"/>
      <c r="B235" s="103"/>
      <c r="C235" s="103"/>
      <c r="D235" s="103"/>
      <c r="E235" s="110"/>
      <c r="F235" s="110"/>
      <c r="G235" s="104"/>
      <c r="H235" s="95"/>
      <c r="I235" s="117">
        <v>18</v>
      </c>
      <c r="J235" s="117"/>
      <c r="K235" s="117"/>
      <c r="L235" s="117"/>
      <c r="M235" s="117"/>
      <c r="N235" s="117"/>
      <c r="O235" s="117"/>
      <c r="P235" s="117"/>
      <c r="Q235" s="117"/>
      <c r="R235" s="117"/>
      <c r="S235" s="324"/>
      <c r="T235" s="320">
        <f t="shared" si="28"/>
        <v>0</v>
      </c>
      <c r="U235" s="214">
        <f t="shared" si="27"/>
        <v>0</v>
      </c>
      <c r="V235" s="99">
        <f>D218</f>
        <v>2049</v>
      </c>
      <c r="W235" s="271" t="s">
        <v>11</v>
      </c>
      <c r="X235" s="93">
        <f t="shared" si="29"/>
        <v>0</v>
      </c>
      <c r="Y235" s="112"/>
    </row>
    <row r="236" spans="1:25" ht="16.5" thickBot="1" x14ac:dyDescent="0.25">
      <c r="A236" s="102"/>
      <c r="B236" s="103"/>
      <c r="C236" s="103"/>
      <c r="D236" s="103"/>
      <c r="E236" s="110"/>
      <c r="F236" s="110"/>
      <c r="G236" s="104"/>
      <c r="H236" s="105"/>
      <c r="I236" s="279"/>
      <c r="J236" s="67"/>
      <c r="K236" s="67"/>
      <c r="L236" s="67"/>
      <c r="M236" s="67"/>
      <c r="N236" s="67"/>
      <c r="O236" s="67"/>
      <c r="P236" s="67"/>
      <c r="Q236" s="67"/>
      <c r="R236" s="67"/>
      <c r="S236" s="322"/>
      <c r="T236" s="318">
        <f t="shared" si="28"/>
        <v>0</v>
      </c>
      <c r="U236" s="98">
        <f t="shared" si="27"/>
        <v>0</v>
      </c>
      <c r="V236" s="99">
        <f>D218</f>
        <v>2049</v>
      </c>
      <c r="W236" s="462" t="s">
        <v>101</v>
      </c>
      <c r="X236" s="93">
        <f t="shared" si="29"/>
        <v>0</v>
      </c>
      <c r="Y236" s="112"/>
    </row>
    <row r="237" spans="1:25" ht="16.5" thickBot="1" x14ac:dyDescent="0.25">
      <c r="A237" s="102"/>
      <c r="B237" s="103"/>
      <c r="C237" s="103"/>
      <c r="D237" s="103"/>
      <c r="E237" s="110"/>
      <c r="F237" s="110"/>
      <c r="G237" s="104"/>
      <c r="H237" s="105"/>
      <c r="I237" s="280">
        <v>2</v>
      </c>
      <c r="J237" s="67"/>
      <c r="K237" s="67"/>
      <c r="L237" s="67"/>
      <c r="M237" s="67"/>
      <c r="N237" s="67"/>
      <c r="O237" s="67"/>
      <c r="P237" s="67"/>
      <c r="Q237" s="67"/>
      <c r="R237" s="67"/>
      <c r="S237" s="322">
        <v>2</v>
      </c>
      <c r="T237" s="318">
        <f t="shared" si="28"/>
        <v>2</v>
      </c>
      <c r="U237" s="98">
        <f t="shared" si="27"/>
        <v>9.760858955588092E-4</v>
      </c>
      <c r="V237" s="99">
        <f>D218</f>
        <v>2049</v>
      </c>
      <c r="W237" s="268" t="s">
        <v>3</v>
      </c>
      <c r="X237" s="93">
        <f t="shared" si="29"/>
        <v>2</v>
      </c>
      <c r="Y237" s="111"/>
    </row>
    <row r="238" spans="1:25" ht="16.5" thickBot="1" x14ac:dyDescent="0.25">
      <c r="A238" s="102"/>
      <c r="B238" s="103"/>
      <c r="C238" s="103"/>
      <c r="D238" s="103"/>
      <c r="E238" s="103"/>
      <c r="F238" s="110"/>
      <c r="G238" s="104"/>
      <c r="H238" s="105"/>
      <c r="I238" s="280">
        <v>3</v>
      </c>
      <c r="J238" s="67"/>
      <c r="K238" s="67"/>
      <c r="L238" s="67"/>
      <c r="M238" s="67"/>
      <c r="N238" s="67"/>
      <c r="O238" s="67"/>
      <c r="P238" s="67"/>
      <c r="Q238" s="67"/>
      <c r="R238" s="67"/>
      <c r="S238" s="322"/>
      <c r="T238" s="318">
        <f t="shared" si="28"/>
        <v>0</v>
      </c>
      <c r="U238" s="98">
        <f t="shared" si="27"/>
        <v>0</v>
      </c>
      <c r="V238" s="99">
        <f>D218</f>
        <v>2049</v>
      </c>
      <c r="W238" s="268" t="s">
        <v>8</v>
      </c>
      <c r="X238" s="93">
        <f t="shared" si="29"/>
        <v>0</v>
      </c>
      <c r="Y238" s="112"/>
    </row>
    <row r="239" spans="1:25" ht="16.5" thickBot="1" x14ac:dyDescent="0.25">
      <c r="A239" s="102"/>
      <c r="B239" s="103"/>
      <c r="C239" s="103"/>
      <c r="D239" s="103"/>
      <c r="E239" s="103"/>
      <c r="F239" s="110"/>
      <c r="G239" s="104"/>
      <c r="H239" s="105"/>
      <c r="I239" s="280">
        <v>1</v>
      </c>
      <c r="J239" s="67"/>
      <c r="K239" s="67"/>
      <c r="L239" s="67"/>
      <c r="M239" s="67"/>
      <c r="N239" s="67"/>
      <c r="O239" s="67"/>
      <c r="P239" s="67"/>
      <c r="Q239" s="67"/>
      <c r="R239" s="67"/>
      <c r="S239" s="322"/>
      <c r="T239" s="318">
        <f t="shared" si="28"/>
        <v>0</v>
      </c>
      <c r="U239" s="98">
        <f t="shared" si="27"/>
        <v>0</v>
      </c>
      <c r="V239" s="99">
        <f>D218</f>
        <v>2049</v>
      </c>
      <c r="W239" s="268" t="s">
        <v>9</v>
      </c>
      <c r="X239" s="93">
        <f t="shared" si="29"/>
        <v>0</v>
      </c>
      <c r="Y239" s="112"/>
    </row>
    <row r="240" spans="1:25" ht="16.5" thickBot="1" x14ac:dyDescent="0.25">
      <c r="A240" s="102"/>
      <c r="B240" s="103"/>
      <c r="C240" s="103"/>
      <c r="D240" s="103"/>
      <c r="E240" s="103"/>
      <c r="F240" s="110"/>
      <c r="G240" s="104"/>
      <c r="H240" s="105"/>
      <c r="I240" s="280">
        <v>7</v>
      </c>
      <c r="J240" s="67"/>
      <c r="K240" s="67"/>
      <c r="L240" s="67"/>
      <c r="M240" s="67"/>
      <c r="N240" s="67"/>
      <c r="O240" s="67"/>
      <c r="P240" s="67"/>
      <c r="Q240" s="67"/>
      <c r="R240" s="67"/>
      <c r="S240" s="322"/>
      <c r="T240" s="318">
        <f t="shared" si="28"/>
        <v>0</v>
      </c>
      <c r="U240" s="98">
        <f t="shared" si="27"/>
        <v>0</v>
      </c>
      <c r="V240" s="99">
        <f>D218</f>
        <v>2049</v>
      </c>
      <c r="W240" s="268" t="s">
        <v>80</v>
      </c>
      <c r="X240" s="93">
        <f t="shared" si="29"/>
        <v>0</v>
      </c>
      <c r="Y240" s="112"/>
    </row>
    <row r="241" spans="1:25" ht="16.5" thickBot="1" x14ac:dyDescent="0.25">
      <c r="A241" s="102"/>
      <c r="B241" s="103"/>
      <c r="C241" s="103"/>
      <c r="D241" s="103"/>
      <c r="E241" s="103"/>
      <c r="F241" s="110"/>
      <c r="G241" s="104"/>
      <c r="H241" s="105"/>
      <c r="I241" s="280"/>
      <c r="J241" s="67"/>
      <c r="K241" s="67"/>
      <c r="L241" s="67"/>
      <c r="M241" s="67"/>
      <c r="N241" s="67"/>
      <c r="O241" s="67"/>
      <c r="P241" s="67"/>
      <c r="Q241" s="67"/>
      <c r="R241" s="67"/>
      <c r="S241" s="322"/>
      <c r="T241" s="318">
        <f t="shared" si="28"/>
        <v>0</v>
      </c>
      <c r="U241" s="98">
        <f t="shared" si="27"/>
        <v>0</v>
      </c>
      <c r="V241" s="99">
        <f>D218</f>
        <v>2049</v>
      </c>
      <c r="W241" s="268" t="s">
        <v>20</v>
      </c>
      <c r="X241" s="93">
        <f t="shared" si="29"/>
        <v>0</v>
      </c>
      <c r="Y241" s="112"/>
    </row>
    <row r="242" spans="1:25" ht="16.5" thickBot="1" x14ac:dyDescent="0.25">
      <c r="A242" s="102"/>
      <c r="B242" s="103"/>
      <c r="C242" s="103"/>
      <c r="D242" s="103"/>
      <c r="E242" s="103"/>
      <c r="F242" s="110"/>
      <c r="G242" s="104"/>
      <c r="H242" s="105"/>
      <c r="I242" s="280">
        <v>1</v>
      </c>
      <c r="J242" s="67"/>
      <c r="K242" s="67"/>
      <c r="L242" s="67"/>
      <c r="M242" s="67"/>
      <c r="N242" s="67"/>
      <c r="O242" s="67"/>
      <c r="P242" s="67"/>
      <c r="Q242" s="67"/>
      <c r="R242" s="67"/>
      <c r="S242" s="322"/>
      <c r="T242" s="318">
        <f t="shared" si="28"/>
        <v>0</v>
      </c>
      <c r="U242" s="98">
        <f t="shared" si="27"/>
        <v>0</v>
      </c>
      <c r="V242" s="99">
        <f>D218</f>
        <v>2049</v>
      </c>
      <c r="W242" s="268" t="s">
        <v>81</v>
      </c>
      <c r="X242" s="93">
        <f t="shared" si="29"/>
        <v>0</v>
      </c>
      <c r="Y242" s="101" t="s">
        <v>233</v>
      </c>
    </row>
    <row r="243" spans="1:25" ht="16.5" thickBot="1" x14ac:dyDescent="0.25">
      <c r="A243" s="102"/>
      <c r="B243" s="103"/>
      <c r="C243" s="103"/>
      <c r="D243" s="103"/>
      <c r="E243" s="103"/>
      <c r="F243" s="110"/>
      <c r="G243" s="104"/>
      <c r="H243" s="105"/>
      <c r="I243" s="280"/>
      <c r="J243" s="67"/>
      <c r="K243" s="67"/>
      <c r="L243" s="67"/>
      <c r="M243" s="67"/>
      <c r="N243" s="67"/>
      <c r="O243" s="67"/>
      <c r="P243" s="67"/>
      <c r="Q243" s="67"/>
      <c r="R243" s="67"/>
      <c r="S243" s="322"/>
      <c r="T243" s="318">
        <f t="shared" si="28"/>
        <v>0</v>
      </c>
      <c r="U243" s="98">
        <f t="shared" si="27"/>
        <v>0</v>
      </c>
      <c r="V243" s="99">
        <f>D218</f>
        <v>2049</v>
      </c>
      <c r="W243" s="463" t="s">
        <v>178</v>
      </c>
      <c r="X243" s="93">
        <f t="shared" si="29"/>
        <v>0</v>
      </c>
      <c r="Y243" s="101" t="s">
        <v>318</v>
      </c>
    </row>
    <row r="244" spans="1:25" ht="16.5" thickBot="1" x14ac:dyDescent="0.25">
      <c r="A244" s="102"/>
      <c r="B244" s="103"/>
      <c r="C244" s="103"/>
      <c r="D244" s="103"/>
      <c r="E244" s="110"/>
      <c r="F244" s="110"/>
      <c r="G244" s="104"/>
      <c r="H244" s="105"/>
      <c r="I244" s="280">
        <v>8</v>
      </c>
      <c r="J244" s="67"/>
      <c r="K244" s="67"/>
      <c r="L244" s="67"/>
      <c r="M244" s="67"/>
      <c r="N244" s="67"/>
      <c r="O244" s="67"/>
      <c r="P244" s="67"/>
      <c r="Q244" s="67"/>
      <c r="R244" s="67"/>
      <c r="S244" s="322"/>
      <c r="T244" s="318">
        <f t="shared" si="28"/>
        <v>0</v>
      </c>
      <c r="U244" s="98">
        <f t="shared" si="27"/>
        <v>0</v>
      </c>
      <c r="V244" s="99">
        <f>D218</f>
        <v>2049</v>
      </c>
      <c r="W244" s="268" t="s">
        <v>13</v>
      </c>
      <c r="X244" s="93">
        <f t="shared" si="29"/>
        <v>0</v>
      </c>
      <c r="Y244" s="452" t="s">
        <v>316</v>
      </c>
    </row>
    <row r="245" spans="1:25" ht="16.5" thickBot="1" x14ac:dyDescent="0.25">
      <c r="A245" s="102"/>
      <c r="B245" s="103"/>
      <c r="C245" s="103"/>
      <c r="D245" s="103"/>
      <c r="E245" s="110"/>
      <c r="F245" s="110"/>
      <c r="G245" s="104"/>
      <c r="H245" s="105"/>
      <c r="I245" s="67">
        <v>5</v>
      </c>
      <c r="J245" s="67"/>
      <c r="K245" s="67"/>
      <c r="L245" s="67"/>
      <c r="M245" s="67"/>
      <c r="N245" s="67"/>
      <c r="O245" s="67"/>
      <c r="P245" s="67"/>
      <c r="Q245" s="67"/>
      <c r="R245" s="67"/>
      <c r="S245" s="322"/>
      <c r="T245" s="318">
        <f t="shared" si="28"/>
        <v>0</v>
      </c>
      <c r="U245" s="98">
        <f t="shared" si="27"/>
        <v>0</v>
      </c>
      <c r="V245" s="99">
        <f>D218</f>
        <v>2049</v>
      </c>
      <c r="W245" s="269" t="s">
        <v>99</v>
      </c>
      <c r="X245" s="93">
        <f t="shared" si="29"/>
        <v>0</v>
      </c>
      <c r="Y245" s="111"/>
    </row>
    <row r="246" spans="1:25" ht="16.5" thickBot="1" x14ac:dyDescent="0.25">
      <c r="A246" s="102"/>
      <c r="B246" s="103"/>
      <c r="C246" s="103"/>
      <c r="D246" s="103"/>
      <c r="E246" s="110"/>
      <c r="F246" s="110"/>
      <c r="G246" s="104"/>
      <c r="H246" s="105"/>
      <c r="I246" s="67">
        <v>1</v>
      </c>
      <c r="J246" s="67"/>
      <c r="K246" s="67"/>
      <c r="L246" s="67"/>
      <c r="M246" s="67"/>
      <c r="N246" s="67"/>
      <c r="O246" s="67"/>
      <c r="P246" s="67"/>
      <c r="Q246" s="67"/>
      <c r="R246" s="67"/>
      <c r="S246" s="322">
        <v>1</v>
      </c>
      <c r="T246" s="318">
        <f t="shared" si="28"/>
        <v>1</v>
      </c>
      <c r="U246" s="98">
        <f t="shared" si="27"/>
        <v>4.880429477794046E-4</v>
      </c>
      <c r="V246" s="99">
        <f>D218</f>
        <v>2049</v>
      </c>
      <c r="W246" s="269" t="s">
        <v>10</v>
      </c>
      <c r="X246" s="93">
        <f t="shared" si="29"/>
        <v>1</v>
      </c>
      <c r="Y246" s="111"/>
    </row>
    <row r="247" spans="1:25" ht="16.5" thickBot="1" x14ac:dyDescent="0.25">
      <c r="A247" s="102"/>
      <c r="B247" s="103"/>
      <c r="C247" s="103"/>
      <c r="D247" s="103"/>
      <c r="E247" s="110"/>
      <c r="F247" s="110"/>
      <c r="G247" s="104"/>
      <c r="H247" s="113"/>
      <c r="I247" s="106">
        <v>1</v>
      </c>
      <c r="J247" s="106"/>
      <c r="K247" s="106"/>
      <c r="L247" s="106"/>
      <c r="M247" s="106"/>
      <c r="N247" s="106"/>
      <c r="O247" s="106"/>
      <c r="P247" s="106"/>
      <c r="Q247" s="106"/>
      <c r="R247" s="106"/>
      <c r="S247" s="325"/>
      <c r="T247" s="319">
        <f t="shared" si="28"/>
        <v>0</v>
      </c>
      <c r="U247" s="409">
        <f t="shared" si="27"/>
        <v>0</v>
      </c>
      <c r="V247" s="99">
        <f>D218</f>
        <v>2049</v>
      </c>
      <c r="W247" s="272" t="s">
        <v>83</v>
      </c>
      <c r="X247" s="93">
        <f t="shared" si="29"/>
        <v>0</v>
      </c>
      <c r="Y247" s="278"/>
    </row>
    <row r="248" spans="1:25" ht="16.5" thickBot="1" x14ac:dyDescent="0.3">
      <c r="A248" s="102"/>
      <c r="B248" s="103"/>
      <c r="C248" s="103"/>
      <c r="D248" s="103"/>
      <c r="E248" s="110"/>
      <c r="F248" s="110"/>
      <c r="G248" s="104"/>
      <c r="H248" s="87"/>
      <c r="I248" s="88"/>
      <c r="J248" s="310"/>
      <c r="K248" s="88"/>
      <c r="L248" s="88"/>
      <c r="M248" s="88"/>
      <c r="N248" s="88"/>
      <c r="O248" s="88"/>
      <c r="P248" s="88"/>
      <c r="Q248" s="88"/>
      <c r="R248" s="88"/>
      <c r="S248" s="88"/>
      <c r="T248" s="317"/>
      <c r="U248" s="317"/>
      <c r="V248" s="121"/>
      <c r="W248" s="273" t="s">
        <v>168</v>
      </c>
      <c r="X248" s="93">
        <f t="shared" si="29"/>
        <v>0</v>
      </c>
      <c r="Y248" s="101"/>
    </row>
    <row r="249" spans="1:25" ht="16.5" thickBot="1" x14ac:dyDescent="0.25">
      <c r="A249" s="102"/>
      <c r="B249" s="103"/>
      <c r="C249" s="103"/>
      <c r="D249" s="103"/>
      <c r="E249" s="110"/>
      <c r="F249" s="110"/>
      <c r="G249" s="115"/>
      <c r="H249" s="95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321"/>
      <c r="T249" s="320">
        <f t="shared" ref="T249:T257" si="30">SUM(H249,J249,L249,N249,P249,R249,S249)</f>
        <v>0</v>
      </c>
      <c r="U249" s="214">
        <f t="shared" si="27"/>
        <v>0</v>
      </c>
      <c r="V249" s="99">
        <f>D218</f>
        <v>2049</v>
      </c>
      <c r="W249" s="267" t="s">
        <v>85</v>
      </c>
      <c r="X249" s="93">
        <f t="shared" si="29"/>
        <v>0</v>
      </c>
      <c r="Y249" s="101"/>
    </row>
    <row r="250" spans="1:25" ht="16.5" thickBot="1" x14ac:dyDescent="0.25">
      <c r="A250" s="102"/>
      <c r="B250" s="103"/>
      <c r="C250" s="103"/>
      <c r="D250" s="103"/>
      <c r="E250" s="110"/>
      <c r="F250" s="110"/>
      <c r="G250" s="115"/>
      <c r="H250" s="105">
        <v>2</v>
      </c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322"/>
      <c r="T250" s="318">
        <f t="shared" si="30"/>
        <v>2</v>
      </c>
      <c r="U250" s="214">
        <f t="shared" si="27"/>
        <v>9.760858955588092E-4</v>
      </c>
      <c r="V250" s="99">
        <f>D218</f>
        <v>2049</v>
      </c>
      <c r="W250" s="268" t="s">
        <v>86</v>
      </c>
      <c r="X250" s="93">
        <f t="shared" si="29"/>
        <v>2</v>
      </c>
      <c r="Y250" s="101" t="s">
        <v>317</v>
      </c>
    </row>
    <row r="251" spans="1:25" ht="16.5" thickBot="1" x14ac:dyDescent="0.25">
      <c r="A251" s="102"/>
      <c r="B251" s="103"/>
      <c r="C251" s="103"/>
      <c r="D251" s="103"/>
      <c r="E251" s="110"/>
      <c r="F251" s="110"/>
      <c r="G251" s="115"/>
      <c r="H251" s="105">
        <v>1</v>
      </c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322"/>
      <c r="T251" s="318">
        <f t="shared" si="30"/>
        <v>1</v>
      </c>
      <c r="U251" s="214">
        <f t="shared" si="27"/>
        <v>4.880429477794046E-4</v>
      </c>
      <c r="V251" s="99">
        <f>D218</f>
        <v>2049</v>
      </c>
      <c r="W251" s="359" t="s">
        <v>16</v>
      </c>
      <c r="X251" s="93">
        <f t="shared" si="29"/>
        <v>1</v>
      </c>
      <c r="Y251" s="101" t="s">
        <v>199</v>
      </c>
    </row>
    <row r="252" spans="1:25" ht="16.5" thickBot="1" x14ac:dyDescent="0.25">
      <c r="A252" s="102"/>
      <c r="B252" s="103"/>
      <c r="C252" s="103"/>
      <c r="D252" s="103"/>
      <c r="E252" s="110"/>
      <c r="F252" s="110"/>
      <c r="G252" s="115"/>
      <c r="H252" s="105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322"/>
      <c r="T252" s="318">
        <f t="shared" si="30"/>
        <v>0</v>
      </c>
      <c r="U252" s="214">
        <f t="shared" si="27"/>
        <v>0</v>
      </c>
      <c r="V252" s="99">
        <f>D218</f>
        <v>2049</v>
      </c>
      <c r="W252" s="268" t="s">
        <v>74</v>
      </c>
      <c r="X252" s="93">
        <f t="shared" si="29"/>
        <v>0</v>
      </c>
      <c r="Y252" s="101"/>
    </row>
    <row r="253" spans="1:25" ht="16.5" thickBot="1" x14ac:dyDescent="0.25">
      <c r="A253" s="102"/>
      <c r="B253" s="103"/>
      <c r="C253" s="103"/>
      <c r="D253" s="103"/>
      <c r="E253" s="110"/>
      <c r="F253" s="110"/>
      <c r="G253" s="115"/>
      <c r="H253" s="105">
        <v>3</v>
      </c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322"/>
      <c r="T253" s="318">
        <f t="shared" si="30"/>
        <v>3</v>
      </c>
      <c r="U253" s="214">
        <f t="shared" si="27"/>
        <v>1.4641288433382138E-3</v>
      </c>
      <c r="V253" s="99">
        <f>D218</f>
        <v>2049</v>
      </c>
      <c r="W253" s="269" t="s">
        <v>194</v>
      </c>
      <c r="X253" s="93">
        <f t="shared" si="29"/>
        <v>3</v>
      </c>
      <c r="Y253" s="101"/>
    </row>
    <row r="254" spans="1:25" ht="16.5" thickBot="1" x14ac:dyDescent="0.25">
      <c r="A254" s="102"/>
      <c r="B254" s="103"/>
      <c r="C254" s="103"/>
      <c r="D254" s="103"/>
      <c r="E254" s="110"/>
      <c r="F254" s="110"/>
      <c r="G254" s="115"/>
      <c r="H254" s="105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322"/>
      <c r="T254" s="318">
        <f t="shared" si="30"/>
        <v>0</v>
      </c>
      <c r="U254" s="214">
        <f t="shared" si="27"/>
        <v>0</v>
      </c>
      <c r="V254" s="99">
        <f>D218</f>
        <v>2049</v>
      </c>
      <c r="W254" s="269" t="s">
        <v>27</v>
      </c>
      <c r="X254" s="93">
        <f t="shared" si="29"/>
        <v>0</v>
      </c>
      <c r="Y254" s="101"/>
    </row>
    <row r="255" spans="1:25" ht="16.5" thickBot="1" x14ac:dyDescent="0.25">
      <c r="A255" s="102"/>
      <c r="B255" s="103"/>
      <c r="C255" s="103"/>
      <c r="D255" s="103"/>
      <c r="E255" s="110"/>
      <c r="F255" s="110"/>
      <c r="G255" s="115"/>
      <c r="H255" s="113">
        <v>2</v>
      </c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325"/>
      <c r="T255" s="318">
        <f t="shared" si="30"/>
        <v>2</v>
      </c>
      <c r="U255" s="214">
        <f t="shared" si="27"/>
        <v>9.760858955588092E-4</v>
      </c>
      <c r="V255" s="99">
        <f>D218</f>
        <v>2049</v>
      </c>
      <c r="W255" s="272" t="s">
        <v>12</v>
      </c>
      <c r="X255" s="93">
        <f t="shared" si="29"/>
        <v>2</v>
      </c>
      <c r="Y255" s="101"/>
    </row>
    <row r="256" spans="1:25" ht="16.5" thickBot="1" x14ac:dyDescent="0.25">
      <c r="A256" s="102"/>
      <c r="B256" s="103"/>
      <c r="C256" s="103"/>
      <c r="D256" s="103"/>
      <c r="E256" s="110"/>
      <c r="F256" s="110"/>
      <c r="G256" s="115"/>
      <c r="H256" s="113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325"/>
      <c r="T256" s="318">
        <f t="shared" si="30"/>
        <v>0</v>
      </c>
      <c r="U256" s="214">
        <f t="shared" si="27"/>
        <v>0</v>
      </c>
      <c r="V256" s="99">
        <f>D218</f>
        <v>2049</v>
      </c>
      <c r="W256" s="268" t="s">
        <v>88</v>
      </c>
      <c r="X256" s="93">
        <f t="shared" si="29"/>
        <v>0</v>
      </c>
      <c r="Y256" s="101"/>
    </row>
    <row r="257" spans="1:25" ht="16.5" thickBot="1" x14ac:dyDescent="0.25">
      <c r="A257" s="123"/>
      <c r="B257" s="124"/>
      <c r="C257" s="124"/>
      <c r="D257" s="124"/>
      <c r="E257" s="125"/>
      <c r="F257" s="125"/>
      <c r="G257" s="126"/>
      <c r="H257" s="113">
        <v>2</v>
      </c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325"/>
      <c r="T257" s="318">
        <f t="shared" si="30"/>
        <v>2</v>
      </c>
      <c r="U257" s="409">
        <f t="shared" si="27"/>
        <v>9.760858955588092E-4</v>
      </c>
      <c r="V257" s="99">
        <f>D218</f>
        <v>2049</v>
      </c>
      <c r="W257" s="270" t="s">
        <v>161</v>
      </c>
      <c r="X257" s="275">
        <f>T257</f>
        <v>2</v>
      </c>
      <c r="Y257" s="281"/>
    </row>
    <row r="258" spans="1:25" ht="15.75" thickBot="1" x14ac:dyDescent="0.25">
      <c r="A258" s="128"/>
      <c r="B258" s="128"/>
      <c r="C258" s="128"/>
      <c r="D258" s="128"/>
      <c r="E258" s="128"/>
      <c r="F258" s="128"/>
      <c r="G258" s="51" t="s">
        <v>5</v>
      </c>
      <c r="H258" s="129">
        <f t="shared" ref="H258:S258" si="31">SUM(H219:H257)</f>
        <v>129</v>
      </c>
      <c r="I258" s="129">
        <f t="shared" si="31"/>
        <v>47</v>
      </c>
      <c r="J258" s="129">
        <f t="shared" si="31"/>
        <v>0</v>
      </c>
      <c r="K258" s="129">
        <f t="shared" si="31"/>
        <v>0</v>
      </c>
      <c r="L258" s="129">
        <f t="shared" si="31"/>
        <v>0</v>
      </c>
      <c r="M258" s="129">
        <f t="shared" si="31"/>
        <v>0</v>
      </c>
      <c r="N258" s="129">
        <f t="shared" si="31"/>
        <v>0</v>
      </c>
      <c r="O258" s="129">
        <f t="shared" si="31"/>
        <v>0</v>
      </c>
      <c r="P258" s="129">
        <f t="shared" si="31"/>
        <v>0</v>
      </c>
      <c r="Q258" s="129">
        <f t="shared" si="31"/>
        <v>0</v>
      </c>
      <c r="R258" s="129">
        <f t="shared" si="31"/>
        <v>0</v>
      </c>
      <c r="S258" s="129">
        <f t="shared" si="31"/>
        <v>29</v>
      </c>
      <c r="T258" s="258">
        <f>SUM(H258,J258,L258,N258,P258,R258,S258)</f>
        <v>158</v>
      </c>
      <c r="U258" s="465">
        <f t="shared" si="27"/>
        <v>7.7110785749145927E-2</v>
      </c>
      <c r="V258" s="99">
        <f>D218</f>
        <v>2049</v>
      </c>
      <c r="W258" s="44"/>
    </row>
    <row r="260" spans="1:25" ht="15.75" thickBot="1" x14ac:dyDescent="0.3"/>
    <row r="261" spans="1:25" ht="75.75" thickBot="1" x14ac:dyDescent="0.3">
      <c r="A261" s="46" t="s">
        <v>23</v>
      </c>
      <c r="B261" s="46" t="s">
        <v>49</v>
      </c>
      <c r="C261" s="47" t="s">
        <v>54</v>
      </c>
      <c r="D261" s="47" t="s">
        <v>18</v>
      </c>
      <c r="E261" s="46" t="s">
        <v>17</v>
      </c>
      <c r="F261" s="48" t="s">
        <v>1</v>
      </c>
      <c r="G261" s="49" t="s">
        <v>24</v>
      </c>
      <c r="H261" s="50" t="s">
        <v>75</v>
      </c>
      <c r="I261" s="50" t="s">
        <v>76</v>
      </c>
      <c r="J261" s="50" t="s">
        <v>55</v>
      </c>
      <c r="K261" s="50" t="s">
        <v>60</v>
      </c>
      <c r="L261" s="50" t="s">
        <v>56</v>
      </c>
      <c r="M261" s="50" t="s">
        <v>61</v>
      </c>
      <c r="N261" s="50" t="s">
        <v>57</v>
      </c>
      <c r="O261" s="50" t="s">
        <v>62</v>
      </c>
      <c r="P261" s="50" t="s">
        <v>58</v>
      </c>
      <c r="Q261" s="50" t="s">
        <v>77</v>
      </c>
      <c r="R261" s="50" t="s">
        <v>127</v>
      </c>
      <c r="S261" s="50" t="s">
        <v>42</v>
      </c>
      <c r="T261" s="50" t="s">
        <v>5</v>
      </c>
      <c r="U261" s="46" t="s">
        <v>2</v>
      </c>
      <c r="V261" s="84" t="s">
        <v>72</v>
      </c>
      <c r="W261" s="85" t="s">
        <v>21</v>
      </c>
      <c r="X261" s="47" t="s">
        <v>18</v>
      </c>
      <c r="Y261" s="86" t="s">
        <v>7</v>
      </c>
    </row>
    <row r="262" spans="1:25" ht="15.75" thickBot="1" x14ac:dyDescent="0.3">
      <c r="A262" s="438">
        <v>1496816</v>
      </c>
      <c r="B262" s="274" t="s">
        <v>121</v>
      </c>
      <c r="C262" s="438">
        <v>139</v>
      </c>
      <c r="D262" s="438">
        <v>139</v>
      </c>
      <c r="E262" s="443">
        <v>111</v>
      </c>
      <c r="F262" s="444">
        <f>E262/D262</f>
        <v>0.79856115107913672</v>
      </c>
      <c r="G262" s="52">
        <v>45134</v>
      </c>
      <c r="H262" s="87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9"/>
      <c r="T262" s="405"/>
      <c r="U262" s="121"/>
      <c r="V262" s="89"/>
      <c r="W262" s="91" t="s">
        <v>78</v>
      </c>
      <c r="X262" s="275">
        <v>578.5</v>
      </c>
      <c r="Y262" s="82" t="s">
        <v>338</v>
      </c>
    </row>
    <row r="263" spans="1:25" ht="16.5" thickBot="1" x14ac:dyDescent="0.25">
      <c r="A263" s="92"/>
      <c r="B263" s="93"/>
      <c r="C263" s="93"/>
      <c r="D263" s="93"/>
      <c r="E263" s="93"/>
      <c r="F263" s="93"/>
      <c r="G263" s="94"/>
      <c r="H263" s="95">
        <v>4</v>
      </c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321">
        <v>3</v>
      </c>
      <c r="T263" s="320">
        <f>SUM(H263,J263,L263,N263,P263,R263,S263)</f>
        <v>7</v>
      </c>
      <c r="U263" s="485">
        <f>($T263)/$D$262</f>
        <v>5.0359712230215826E-2</v>
      </c>
      <c r="V263" s="99">
        <f>D262</f>
        <v>139</v>
      </c>
      <c r="W263" s="267" t="s">
        <v>16</v>
      </c>
      <c r="X263" s="93">
        <f>T263</f>
        <v>7</v>
      </c>
      <c r="Y263" s="276" t="s">
        <v>133</v>
      </c>
    </row>
    <row r="264" spans="1:25" ht="16.5" thickBot="1" x14ac:dyDescent="0.25">
      <c r="A264" s="102"/>
      <c r="B264" s="103"/>
      <c r="C264" s="103"/>
      <c r="D264" s="103"/>
      <c r="E264" s="103"/>
      <c r="F264" s="103"/>
      <c r="G264" s="104"/>
      <c r="H264" s="484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324"/>
      <c r="T264" s="320">
        <f>SUM(H264,J264,L264,N264,P264,R264,S264)</f>
        <v>0</v>
      </c>
      <c r="U264" s="409">
        <f t="shared" ref="U264:U302" si="32">($T264)/$D$262</f>
        <v>0</v>
      </c>
      <c r="V264" s="99"/>
      <c r="W264" s="271" t="s">
        <v>44</v>
      </c>
      <c r="X264" s="93"/>
      <c r="Y264" s="276" t="s">
        <v>169</v>
      </c>
    </row>
    <row r="265" spans="1:25" ht="16.5" thickBot="1" x14ac:dyDescent="0.25">
      <c r="A265" s="102"/>
      <c r="B265" s="103"/>
      <c r="C265" s="103"/>
      <c r="D265" s="103"/>
      <c r="E265" s="103"/>
      <c r="F265" s="103"/>
      <c r="G265" s="104"/>
      <c r="H265" s="105">
        <v>1</v>
      </c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322"/>
      <c r="T265" s="318">
        <f t="shared" ref="T265:T291" si="33">SUM(H265,J265,L265,N265,P265,R265,S265)</f>
        <v>1</v>
      </c>
      <c r="U265" s="98">
        <f t="shared" si="32"/>
        <v>7.1942446043165471E-3</v>
      </c>
      <c r="V265" s="99">
        <f>D262</f>
        <v>139</v>
      </c>
      <c r="W265" s="268" t="s">
        <v>6</v>
      </c>
      <c r="X265" s="93">
        <f t="shared" ref="X265:X300" si="34">T265</f>
        <v>1</v>
      </c>
      <c r="Y265" s="431"/>
    </row>
    <row r="266" spans="1:25" ht="16.5" thickBot="1" x14ac:dyDescent="0.25">
      <c r="A266" s="102"/>
      <c r="B266" s="103"/>
      <c r="C266" s="103"/>
      <c r="D266" s="103"/>
      <c r="E266" s="110"/>
      <c r="F266" s="110"/>
      <c r="G266" s="104"/>
      <c r="H266" s="105">
        <v>6</v>
      </c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322"/>
      <c r="T266" s="318">
        <f t="shared" si="33"/>
        <v>6</v>
      </c>
      <c r="U266" s="98">
        <f t="shared" si="32"/>
        <v>4.3165467625899283E-2</v>
      </c>
      <c r="V266" s="99">
        <f>D262</f>
        <v>139</v>
      </c>
      <c r="W266" s="268" t="s">
        <v>14</v>
      </c>
      <c r="X266" s="93">
        <f t="shared" si="34"/>
        <v>6</v>
      </c>
      <c r="Y266" s="314"/>
    </row>
    <row r="267" spans="1:25" ht="16.5" thickBot="1" x14ac:dyDescent="0.25">
      <c r="A267" s="102"/>
      <c r="B267" s="103"/>
      <c r="C267" s="103"/>
      <c r="D267" s="103"/>
      <c r="E267" s="110"/>
      <c r="F267" s="110"/>
      <c r="G267" s="104"/>
      <c r="H267" s="105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322"/>
      <c r="T267" s="318">
        <f t="shared" si="33"/>
        <v>0</v>
      </c>
      <c r="U267" s="98">
        <f t="shared" si="32"/>
        <v>0</v>
      </c>
      <c r="V267" s="99">
        <f>D262</f>
        <v>139</v>
      </c>
      <c r="W267" s="268" t="s">
        <v>15</v>
      </c>
      <c r="X267" s="93">
        <f t="shared" si="34"/>
        <v>0</v>
      </c>
      <c r="Y267" s="431"/>
    </row>
    <row r="268" spans="1:25" ht="16.5" thickBot="1" x14ac:dyDescent="0.25">
      <c r="A268" s="102"/>
      <c r="B268" s="103"/>
      <c r="C268" s="103"/>
      <c r="D268" s="103"/>
      <c r="E268" s="110"/>
      <c r="F268" s="110"/>
      <c r="G268" s="104"/>
      <c r="H268" s="105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322"/>
      <c r="T268" s="318">
        <f t="shared" si="33"/>
        <v>0</v>
      </c>
      <c r="U268" s="98">
        <f t="shared" si="32"/>
        <v>0</v>
      </c>
      <c r="V268" s="99">
        <f>D262</f>
        <v>139</v>
      </c>
      <c r="W268" s="268" t="s">
        <v>31</v>
      </c>
      <c r="X268" s="93">
        <f t="shared" si="34"/>
        <v>0</v>
      </c>
      <c r="Y268" s="431"/>
    </row>
    <row r="269" spans="1:25" ht="16.5" thickBot="1" x14ac:dyDescent="0.25">
      <c r="A269" s="102"/>
      <c r="B269" s="103"/>
      <c r="C269" s="103"/>
      <c r="D269" s="103"/>
      <c r="E269" s="110"/>
      <c r="F269" s="110"/>
      <c r="G269" s="104"/>
      <c r="H269" s="105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322"/>
      <c r="T269" s="318">
        <f t="shared" si="33"/>
        <v>0</v>
      </c>
      <c r="U269" s="98">
        <f t="shared" si="32"/>
        <v>0</v>
      </c>
      <c r="V269" s="99">
        <f>D262</f>
        <v>139</v>
      </c>
      <c r="W269" s="268" t="s">
        <v>32</v>
      </c>
      <c r="X269" s="93">
        <f t="shared" si="34"/>
        <v>0</v>
      </c>
      <c r="Y269" s="111"/>
    </row>
    <row r="270" spans="1:25" ht="16.5" thickBot="1" x14ac:dyDescent="0.25">
      <c r="A270" s="102"/>
      <c r="B270" s="103"/>
      <c r="C270" s="103"/>
      <c r="D270" s="103"/>
      <c r="E270" s="110"/>
      <c r="F270" s="110"/>
      <c r="G270" s="104"/>
      <c r="H270" s="105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322"/>
      <c r="T270" s="318">
        <f t="shared" si="33"/>
        <v>0</v>
      </c>
      <c r="U270" s="98">
        <f t="shared" si="32"/>
        <v>0</v>
      </c>
      <c r="V270" s="99">
        <f>D262</f>
        <v>139</v>
      </c>
      <c r="W270" s="268" t="s">
        <v>189</v>
      </c>
      <c r="X270" s="93">
        <f t="shared" si="34"/>
        <v>0</v>
      </c>
      <c r="Y270" s="446"/>
    </row>
    <row r="271" spans="1:25" ht="16.5" thickBot="1" x14ac:dyDescent="0.25">
      <c r="A271" s="102"/>
      <c r="B271" s="103"/>
      <c r="C271" s="103"/>
      <c r="D271" s="103"/>
      <c r="E271" s="110"/>
      <c r="F271" s="110"/>
      <c r="G271" s="104"/>
      <c r="H271" s="105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322"/>
      <c r="T271" s="318">
        <f t="shared" si="33"/>
        <v>0</v>
      </c>
      <c r="U271" s="98">
        <f t="shared" si="32"/>
        <v>0</v>
      </c>
      <c r="V271" s="99">
        <f>D262</f>
        <v>139</v>
      </c>
      <c r="W271" s="268" t="s">
        <v>30</v>
      </c>
      <c r="X271" s="93">
        <f t="shared" si="34"/>
        <v>0</v>
      </c>
      <c r="Y271" s="111"/>
    </row>
    <row r="272" spans="1:25" ht="16.5" thickBot="1" x14ac:dyDescent="0.25">
      <c r="A272" s="102"/>
      <c r="B272" s="103"/>
      <c r="C272" s="103"/>
      <c r="D272" s="103"/>
      <c r="E272" s="110"/>
      <c r="F272" s="110"/>
      <c r="G272" s="104"/>
      <c r="H272" s="105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322">
        <v>2</v>
      </c>
      <c r="T272" s="318">
        <f t="shared" si="33"/>
        <v>2</v>
      </c>
      <c r="U272" s="98">
        <f t="shared" si="32"/>
        <v>1.4388489208633094E-2</v>
      </c>
      <c r="V272" s="99">
        <f>D262</f>
        <v>139</v>
      </c>
      <c r="W272" s="268" t="s">
        <v>0</v>
      </c>
      <c r="X272" s="93">
        <f t="shared" si="34"/>
        <v>2</v>
      </c>
      <c r="Y272" s="314"/>
    </row>
    <row r="273" spans="1:25" ht="16.5" thickBot="1" x14ac:dyDescent="0.25">
      <c r="A273" s="102"/>
      <c r="B273" s="103"/>
      <c r="C273" s="103"/>
      <c r="D273" s="103"/>
      <c r="E273" s="110"/>
      <c r="F273" s="110"/>
      <c r="G273" s="104"/>
      <c r="H273" s="105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322"/>
      <c r="T273" s="318">
        <f t="shared" si="33"/>
        <v>0</v>
      </c>
      <c r="U273" s="98">
        <f t="shared" si="32"/>
        <v>0</v>
      </c>
      <c r="V273" s="99">
        <f>D262</f>
        <v>139</v>
      </c>
      <c r="W273" s="268" t="s">
        <v>12</v>
      </c>
      <c r="X273" s="93">
        <f t="shared" si="34"/>
        <v>0</v>
      </c>
      <c r="Y273" s="112"/>
    </row>
    <row r="274" spans="1:25" ht="16.5" thickBot="1" x14ac:dyDescent="0.25">
      <c r="A274" s="102"/>
      <c r="B274" s="103"/>
      <c r="C274" s="103"/>
      <c r="D274" s="103"/>
      <c r="E274" s="110"/>
      <c r="F274" s="110" t="s">
        <v>108</v>
      </c>
      <c r="G274" s="104"/>
      <c r="H274" s="105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322"/>
      <c r="T274" s="318">
        <f t="shared" si="33"/>
        <v>0</v>
      </c>
      <c r="U274" s="98">
        <f t="shared" si="32"/>
        <v>0</v>
      </c>
      <c r="V274" s="99">
        <f>D262</f>
        <v>139</v>
      </c>
      <c r="W274" s="268" t="s">
        <v>34</v>
      </c>
      <c r="X274" s="93">
        <f t="shared" si="34"/>
        <v>0</v>
      </c>
      <c r="Y274" s="112"/>
    </row>
    <row r="275" spans="1:25" ht="16.5" thickBot="1" x14ac:dyDescent="0.25">
      <c r="A275" s="102"/>
      <c r="B275" s="103"/>
      <c r="C275" s="103"/>
      <c r="D275" s="103"/>
      <c r="E275" s="110"/>
      <c r="F275" s="110"/>
      <c r="G275" s="104"/>
      <c r="H275" s="105">
        <v>1</v>
      </c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322"/>
      <c r="T275" s="318">
        <f t="shared" si="33"/>
        <v>1</v>
      </c>
      <c r="U275" s="98">
        <f t="shared" si="32"/>
        <v>7.1942446043165471E-3</v>
      </c>
      <c r="V275" s="99">
        <f>D262</f>
        <v>139</v>
      </c>
      <c r="W275" s="269" t="s">
        <v>28</v>
      </c>
      <c r="X275" s="93">
        <f t="shared" si="34"/>
        <v>1</v>
      </c>
      <c r="Y275" s="101"/>
    </row>
    <row r="276" spans="1:25" ht="16.5" thickBot="1" x14ac:dyDescent="0.25">
      <c r="A276" s="102"/>
      <c r="B276" s="103"/>
      <c r="C276" s="103"/>
      <c r="D276" s="103"/>
      <c r="E276" s="110"/>
      <c r="F276" s="110"/>
      <c r="G276" s="115"/>
      <c r="H276" s="116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322"/>
      <c r="T276" s="318">
        <f t="shared" si="33"/>
        <v>0</v>
      </c>
      <c r="U276" s="98">
        <f t="shared" si="32"/>
        <v>0</v>
      </c>
      <c r="V276" s="99">
        <f>D262</f>
        <v>139</v>
      </c>
      <c r="W276" s="269" t="s">
        <v>269</v>
      </c>
      <c r="X276" s="93">
        <f t="shared" si="34"/>
        <v>0</v>
      </c>
      <c r="Y276" s="278"/>
    </row>
    <row r="277" spans="1:25" ht="16.5" thickBot="1" x14ac:dyDescent="0.25">
      <c r="A277" s="102"/>
      <c r="B277" s="103"/>
      <c r="C277" s="103"/>
      <c r="D277" s="103"/>
      <c r="E277" s="110"/>
      <c r="F277" s="110"/>
      <c r="G277" s="115"/>
      <c r="H277" s="116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322"/>
      <c r="T277" s="318">
        <f t="shared" si="33"/>
        <v>0</v>
      </c>
      <c r="U277" s="98">
        <f t="shared" si="32"/>
        <v>0</v>
      </c>
      <c r="V277" s="99">
        <f>D262</f>
        <v>139</v>
      </c>
      <c r="W277" s="269" t="s">
        <v>185</v>
      </c>
      <c r="X277" s="93">
        <f t="shared" si="34"/>
        <v>0</v>
      </c>
      <c r="Y277" s="109"/>
    </row>
    <row r="278" spans="1:25" ht="16.5" thickBot="1" x14ac:dyDescent="0.25">
      <c r="A278" s="102"/>
      <c r="B278" s="103"/>
      <c r="C278" s="103"/>
      <c r="D278" s="103"/>
      <c r="E278" s="110"/>
      <c r="F278" s="110"/>
      <c r="G278" s="115"/>
      <c r="H278" s="217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323"/>
      <c r="T278" s="319">
        <f t="shared" si="33"/>
        <v>0</v>
      </c>
      <c r="U278" s="316">
        <f t="shared" si="32"/>
        <v>0</v>
      </c>
      <c r="V278" s="307">
        <f>D262</f>
        <v>139</v>
      </c>
      <c r="W278" s="270" t="s">
        <v>123</v>
      </c>
      <c r="X278" s="93">
        <f t="shared" si="34"/>
        <v>0</v>
      </c>
      <c r="Y278" s="278"/>
    </row>
    <row r="279" spans="1:25" ht="16.5" thickBot="1" x14ac:dyDescent="0.25">
      <c r="A279" s="102"/>
      <c r="B279" s="103"/>
      <c r="C279" s="103"/>
      <c r="D279" s="103"/>
      <c r="E279" s="110"/>
      <c r="F279" s="110"/>
      <c r="G279" s="104"/>
      <c r="H279" s="95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324"/>
      <c r="T279" s="320">
        <f t="shared" si="33"/>
        <v>0</v>
      </c>
      <c r="U279" s="214">
        <f t="shared" si="32"/>
        <v>0</v>
      </c>
      <c r="V279" s="99">
        <f>D262</f>
        <v>139</v>
      </c>
      <c r="W279" s="271" t="s">
        <v>11</v>
      </c>
      <c r="X279" s="93">
        <f t="shared" si="34"/>
        <v>0</v>
      </c>
      <c r="Y279" s="112"/>
    </row>
    <row r="280" spans="1:25" ht="16.5" thickBot="1" x14ac:dyDescent="0.25">
      <c r="A280" s="102"/>
      <c r="B280" s="103"/>
      <c r="C280" s="103"/>
      <c r="D280" s="103"/>
      <c r="E280" s="110"/>
      <c r="F280" s="110"/>
      <c r="G280" s="104"/>
      <c r="H280" s="105"/>
      <c r="I280" s="279"/>
      <c r="J280" s="67"/>
      <c r="K280" s="67"/>
      <c r="L280" s="67"/>
      <c r="M280" s="67"/>
      <c r="N280" s="67"/>
      <c r="O280" s="67"/>
      <c r="P280" s="67"/>
      <c r="Q280" s="67"/>
      <c r="R280" s="67"/>
      <c r="S280" s="322"/>
      <c r="T280" s="318">
        <f t="shared" si="33"/>
        <v>0</v>
      </c>
      <c r="U280" s="98">
        <f t="shared" si="32"/>
        <v>0</v>
      </c>
      <c r="V280" s="99">
        <f>D262</f>
        <v>139</v>
      </c>
      <c r="W280" s="462" t="s">
        <v>101</v>
      </c>
      <c r="X280" s="93">
        <f t="shared" si="34"/>
        <v>0</v>
      </c>
      <c r="Y280" s="112"/>
    </row>
    <row r="281" spans="1:25" ht="16.5" thickBot="1" x14ac:dyDescent="0.25">
      <c r="A281" s="102"/>
      <c r="B281" s="103"/>
      <c r="C281" s="103"/>
      <c r="D281" s="103"/>
      <c r="E281" s="110"/>
      <c r="F281" s="110"/>
      <c r="G281" s="104"/>
      <c r="H281" s="105">
        <v>1</v>
      </c>
      <c r="I281" s="280"/>
      <c r="J281" s="67"/>
      <c r="K281" s="67"/>
      <c r="L281" s="67"/>
      <c r="M281" s="67"/>
      <c r="N281" s="67"/>
      <c r="O281" s="67"/>
      <c r="P281" s="67"/>
      <c r="Q281" s="67"/>
      <c r="R281" s="67"/>
      <c r="S281" s="322"/>
      <c r="T281" s="318">
        <f t="shared" si="33"/>
        <v>1</v>
      </c>
      <c r="U281" s="98">
        <f t="shared" si="32"/>
        <v>7.1942446043165471E-3</v>
      </c>
      <c r="V281" s="99">
        <f>D262</f>
        <v>139</v>
      </c>
      <c r="W281" s="268" t="s">
        <v>3</v>
      </c>
      <c r="X281" s="93">
        <f t="shared" si="34"/>
        <v>1</v>
      </c>
      <c r="Y281" s="111"/>
    </row>
    <row r="282" spans="1:25" ht="16.5" thickBot="1" x14ac:dyDescent="0.25">
      <c r="A282" s="102"/>
      <c r="B282" s="103"/>
      <c r="C282" s="103"/>
      <c r="D282" s="103"/>
      <c r="E282" s="103"/>
      <c r="F282" s="110"/>
      <c r="G282" s="104"/>
      <c r="H282" s="105">
        <v>10</v>
      </c>
      <c r="I282" s="280"/>
      <c r="J282" s="67"/>
      <c r="K282" s="67"/>
      <c r="L282" s="67"/>
      <c r="M282" s="67"/>
      <c r="N282" s="67"/>
      <c r="O282" s="67"/>
      <c r="P282" s="67"/>
      <c r="Q282" s="67"/>
      <c r="R282" s="67"/>
      <c r="S282" s="322"/>
      <c r="T282" s="318">
        <f t="shared" si="33"/>
        <v>10</v>
      </c>
      <c r="U282" s="98">
        <f t="shared" si="32"/>
        <v>7.1942446043165464E-2</v>
      </c>
      <c r="V282" s="99">
        <f>D262</f>
        <v>139</v>
      </c>
      <c r="W282" s="268" t="s">
        <v>8</v>
      </c>
      <c r="X282" s="93">
        <f t="shared" si="34"/>
        <v>10</v>
      </c>
      <c r="Y282" s="112"/>
    </row>
    <row r="283" spans="1:25" ht="16.5" thickBot="1" x14ac:dyDescent="0.25">
      <c r="A283" s="102"/>
      <c r="B283" s="103"/>
      <c r="C283" s="103"/>
      <c r="D283" s="103"/>
      <c r="E283" s="103"/>
      <c r="F283" s="110"/>
      <c r="G283" s="104"/>
      <c r="H283" s="105"/>
      <c r="I283" s="280"/>
      <c r="J283" s="67"/>
      <c r="K283" s="67"/>
      <c r="L283" s="67"/>
      <c r="M283" s="67"/>
      <c r="N283" s="67"/>
      <c r="O283" s="67"/>
      <c r="P283" s="67"/>
      <c r="Q283" s="67"/>
      <c r="R283" s="67"/>
      <c r="S283" s="322"/>
      <c r="T283" s="318">
        <f t="shared" si="33"/>
        <v>0</v>
      </c>
      <c r="U283" s="98">
        <f t="shared" si="32"/>
        <v>0</v>
      </c>
      <c r="V283" s="99">
        <f>D262</f>
        <v>139</v>
      </c>
      <c r="W283" s="268" t="s">
        <v>9</v>
      </c>
      <c r="X283" s="93">
        <f t="shared" si="34"/>
        <v>0</v>
      </c>
      <c r="Y283" s="112"/>
    </row>
    <row r="284" spans="1:25" ht="16.5" thickBot="1" x14ac:dyDescent="0.25">
      <c r="A284" s="102"/>
      <c r="B284" s="103"/>
      <c r="C284" s="103"/>
      <c r="D284" s="103"/>
      <c r="E284" s="103"/>
      <c r="F284" s="110"/>
      <c r="G284" s="104"/>
      <c r="H284" s="105"/>
      <c r="I284" s="280"/>
      <c r="J284" s="67"/>
      <c r="K284" s="67"/>
      <c r="L284" s="67"/>
      <c r="M284" s="67"/>
      <c r="N284" s="67"/>
      <c r="O284" s="67"/>
      <c r="P284" s="67"/>
      <c r="Q284" s="67"/>
      <c r="R284" s="67"/>
      <c r="S284" s="322"/>
      <c r="T284" s="318">
        <f t="shared" si="33"/>
        <v>0</v>
      </c>
      <c r="U284" s="98">
        <f t="shared" si="32"/>
        <v>0</v>
      </c>
      <c r="V284" s="99">
        <f>D262</f>
        <v>139</v>
      </c>
      <c r="W284" s="268" t="s">
        <v>80</v>
      </c>
      <c r="X284" s="93">
        <f t="shared" si="34"/>
        <v>0</v>
      </c>
      <c r="Y284" s="112"/>
    </row>
    <row r="285" spans="1:25" ht="16.5" thickBot="1" x14ac:dyDescent="0.25">
      <c r="A285" s="102"/>
      <c r="B285" s="103"/>
      <c r="C285" s="103"/>
      <c r="D285" s="103"/>
      <c r="E285" s="103"/>
      <c r="F285" s="110"/>
      <c r="G285" s="104"/>
      <c r="H285" s="105"/>
      <c r="I285" s="280"/>
      <c r="J285" s="67"/>
      <c r="K285" s="67"/>
      <c r="L285" s="67"/>
      <c r="M285" s="67"/>
      <c r="N285" s="67"/>
      <c r="O285" s="67"/>
      <c r="P285" s="67"/>
      <c r="Q285" s="67"/>
      <c r="R285" s="67"/>
      <c r="S285" s="322"/>
      <c r="T285" s="318">
        <f t="shared" si="33"/>
        <v>0</v>
      </c>
      <c r="U285" s="98">
        <f t="shared" si="32"/>
        <v>0</v>
      </c>
      <c r="V285" s="99">
        <f>D262</f>
        <v>139</v>
      </c>
      <c r="W285" s="268" t="s">
        <v>20</v>
      </c>
      <c r="X285" s="93">
        <f t="shared" si="34"/>
        <v>0</v>
      </c>
      <c r="Y285" s="112"/>
    </row>
    <row r="286" spans="1:25" ht="16.5" thickBot="1" x14ac:dyDescent="0.25">
      <c r="A286" s="102"/>
      <c r="B286" s="103"/>
      <c r="C286" s="103"/>
      <c r="D286" s="103"/>
      <c r="E286" s="103"/>
      <c r="F286" s="110"/>
      <c r="G286" s="104"/>
      <c r="H286" s="105"/>
      <c r="I286" s="280"/>
      <c r="J286" s="67"/>
      <c r="K286" s="67"/>
      <c r="L286" s="67"/>
      <c r="M286" s="67"/>
      <c r="N286" s="67"/>
      <c r="O286" s="67"/>
      <c r="P286" s="67"/>
      <c r="Q286" s="67"/>
      <c r="R286" s="67"/>
      <c r="S286" s="322"/>
      <c r="T286" s="318">
        <f t="shared" si="33"/>
        <v>0</v>
      </c>
      <c r="U286" s="98">
        <f t="shared" si="32"/>
        <v>0</v>
      </c>
      <c r="V286" s="99">
        <f>D262</f>
        <v>139</v>
      </c>
      <c r="W286" s="268" t="s">
        <v>81</v>
      </c>
      <c r="X286" s="93">
        <f t="shared" si="34"/>
        <v>0</v>
      </c>
      <c r="Y286" s="101" t="s">
        <v>331</v>
      </c>
    </row>
    <row r="287" spans="1:25" ht="16.5" thickBot="1" x14ac:dyDescent="0.25">
      <c r="A287" s="102"/>
      <c r="B287" s="103"/>
      <c r="C287" s="103"/>
      <c r="D287" s="103"/>
      <c r="E287" s="103"/>
      <c r="F287" s="110"/>
      <c r="G287" s="104"/>
      <c r="H287" s="105"/>
      <c r="I287" s="280"/>
      <c r="J287" s="67"/>
      <c r="K287" s="67"/>
      <c r="L287" s="67"/>
      <c r="M287" s="67"/>
      <c r="N287" s="67"/>
      <c r="O287" s="67"/>
      <c r="P287" s="67"/>
      <c r="Q287" s="67"/>
      <c r="R287" s="67"/>
      <c r="S287" s="322"/>
      <c r="T287" s="318">
        <f t="shared" si="33"/>
        <v>0</v>
      </c>
      <c r="U287" s="98">
        <f t="shared" si="32"/>
        <v>0</v>
      </c>
      <c r="V287" s="99">
        <f>D262</f>
        <v>139</v>
      </c>
      <c r="W287" s="463" t="s">
        <v>178</v>
      </c>
      <c r="X287" s="93">
        <f t="shared" si="34"/>
        <v>0</v>
      </c>
      <c r="Y287" s="101" t="s">
        <v>332</v>
      </c>
    </row>
    <row r="288" spans="1:25" ht="16.5" thickBot="1" x14ac:dyDescent="0.25">
      <c r="A288" s="102"/>
      <c r="B288" s="103"/>
      <c r="C288" s="103"/>
      <c r="D288" s="103"/>
      <c r="E288" s="110"/>
      <c r="F288" s="110"/>
      <c r="G288" s="104"/>
      <c r="H288" s="105"/>
      <c r="I288" s="280"/>
      <c r="J288" s="67"/>
      <c r="K288" s="67"/>
      <c r="L288" s="67"/>
      <c r="M288" s="67"/>
      <c r="N288" s="67"/>
      <c r="O288" s="67"/>
      <c r="P288" s="67"/>
      <c r="Q288" s="67"/>
      <c r="R288" s="67"/>
      <c r="S288" s="322"/>
      <c r="T288" s="318">
        <f t="shared" si="33"/>
        <v>0</v>
      </c>
      <c r="U288" s="98">
        <f t="shared" si="32"/>
        <v>0</v>
      </c>
      <c r="V288" s="99">
        <f>D262</f>
        <v>139</v>
      </c>
      <c r="W288" s="268" t="s">
        <v>13</v>
      </c>
      <c r="X288" s="93">
        <f t="shared" si="34"/>
        <v>0</v>
      </c>
      <c r="Y288" s="452"/>
    </row>
    <row r="289" spans="1:25" ht="16.5" thickBot="1" x14ac:dyDescent="0.25">
      <c r="A289" s="102"/>
      <c r="B289" s="103"/>
      <c r="C289" s="103"/>
      <c r="D289" s="103"/>
      <c r="E289" s="110"/>
      <c r="F289" s="110"/>
      <c r="G289" s="104"/>
      <c r="H289" s="105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322"/>
      <c r="T289" s="318">
        <f t="shared" si="33"/>
        <v>0</v>
      </c>
      <c r="U289" s="98">
        <f t="shared" si="32"/>
        <v>0</v>
      </c>
      <c r="V289" s="99">
        <f>D262</f>
        <v>139</v>
      </c>
      <c r="W289" s="269" t="s">
        <v>99</v>
      </c>
      <c r="X289" s="93">
        <f t="shared" si="34"/>
        <v>0</v>
      </c>
      <c r="Y289" s="111"/>
    </row>
    <row r="290" spans="1:25" ht="16.5" thickBot="1" x14ac:dyDescent="0.25">
      <c r="A290" s="102"/>
      <c r="B290" s="103"/>
      <c r="C290" s="103"/>
      <c r="D290" s="103"/>
      <c r="E290" s="110"/>
      <c r="F290" s="110"/>
      <c r="G290" s="104"/>
      <c r="H290" s="105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322"/>
      <c r="T290" s="318">
        <f t="shared" si="33"/>
        <v>0</v>
      </c>
      <c r="U290" s="98">
        <f t="shared" si="32"/>
        <v>0</v>
      </c>
      <c r="V290" s="99">
        <f>D262</f>
        <v>139</v>
      </c>
      <c r="W290" s="269" t="s">
        <v>10</v>
      </c>
      <c r="X290" s="93">
        <f t="shared" si="34"/>
        <v>0</v>
      </c>
      <c r="Y290" s="111"/>
    </row>
    <row r="291" spans="1:25" ht="16.5" thickBot="1" x14ac:dyDescent="0.25">
      <c r="A291" s="102"/>
      <c r="B291" s="103"/>
      <c r="C291" s="103"/>
      <c r="D291" s="103"/>
      <c r="E291" s="110"/>
      <c r="F291" s="110"/>
      <c r="G291" s="104"/>
      <c r="H291" s="113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325"/>
      <c r="T291" s="319">
        <f t="shared" si="33"/>
        <v>0</v>
      </c>
      <c r="U291" s="409">
        <f t="shared" si="32"/>
        <v>0</v>
      </c>
      <c r="V291" s="99">
        <f>D262</f>
        <v>139</v>
      </c>
      <c r="W291" s="272" t="s">
        <v>83</v>
      </c>
      <c r="X291" s="93">
        <f t="shared" si="34"/>
        <v>0</v>
      </c>
      <c r="Y291" s="278"/>
    </row>
    <row r="292" spans="1:25" ht="16.5" thickBot="1" x14ac:dyDescent="0.3">
      <c r="A292" s="102"/>
      <c r="B292" s="103"/>
      <c r="C292" s="103"/>
      <c r="D292" s="103"/>
      <c r="E292" s="110"/>
      <c r="F292" s="110"/>
      <c r="G292" s="104"/>
      <c r="H292" s="87"/>
      <c r="I292" s="88"/>
      <c r="J292" s="310"/>
      <c r="K292" s="88"/>
      <c r="L292" s="88"/>
      <c r="M292" s="88"/>
      <c r="N292" s="88"/>
      <c r="O292" s="88"/>
      <c r="P292" s="88"/>
      <c r="Q292" s="88"/>
      <c r="R292" s="88"/>
      <c r="S292" s="88"/>
      <c r="T292" s="317"/>
      <c r="U292" s="317"/>
      <c r="V292" s="121"/>
      <c r="W292" s="273" t="s">
        <v>168</v>
      </c>
      <c r="X292" s="93">
        <f t="shared" si="34"/>
        <v>0</v>
      </c>
      <c r="Y292" s="101"/>
    </row>
    <row r="293" spans="1:25" ht="16.5" thickBot="1" x14ac:dyDescent="0.25">
      <c r="A293" s="102"/>
      <c r="B293" s="103"/>
      <c r="C293" s="103"/>
      <c r="D293" s="103"/>
      <c r="E293" s="110"/>
      <c r="F293" s="110"/>
      <c r="G293" s="115"/>
      <c r="H293" s="95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321"/>
      <c r="T293" s="320">
        <f t="shared" ref="T293:T301" si="35">SUM(H293,J293,L293,N293,P293,R293,S293)</f>
        <v>0</v>
      </c>
      <c r="U293" s="214">
        <f t="shared" si="32"/>
        <v>0</v>
      </c>
      <c r="V293" s="99">
        <f>D262</f>
        <v>139</v>
      </c>
      <c r="W293" s="267" t="s">
        <v>85</v>
      </c>
      <c r="X293" s="93">
        <f t="shared" si="34"/>
        <v>0</v>
      </c>
      <c r="Y293" s="101"/>
    </row>
    <row r="294" spans="1:25" ht="16.5" thickBot="1" x14ac:dyDescent="0.25">
      <c r="A294" s="102"/>
      <c r="B294" s="103"/>
      <c r="C294" s="103"/>
      <c r="D294" s="103"/>
      <c r="E294" s="110"/>
      <c r="F294" s="110"/>
      <c r="G294" s="115"/>
      <c r="H294" s="105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322"/>
      <c r="T294" s="318">
        <f t="shared" si="35"/>
        <v>0</v>
      </c>
      <c r="U294" s="214">
        <f t="shared" si="32"/>
        <v>0</v>
      </c>
      <c r="V294" s="99">
        <f>D262</f>
        <v>139</v>
      </c>
      <c r="W294" s="268" t="s">
        <v>86</v>
      </c>
      <c r="X294" s="93">
        <f t="shared" si="34"/>
        <v>0</v>
      </c>
      <c r="Y294" s="101"/>
    </row>
    <row r="295" spans="1:25" ht="16.5" thickBot="1" x14ac:dyDescent="0.25">
      <c r="A295" s="102"/>
      <c r="B295" s="103"/>
      <c r="C295" s="103"/>
      <c r="D295" s="103"/>
      <c r="E295" s="110"/>
      <c r="F295" s="110"/>
      <c r="G295" s="115"/>
      <c r="H295" s="105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322"/>
      <c r="T295" s="318">
        <f t="shared" si="35"/>
        <v>0</v>
      </c>
      <c r="U295" s="214">
        <f t="shared" si="32"/>
        <v>0</v>
      </c>
      <c r="V295" s="99">
        <f>D262</f>
        <v>139</v>
      </c>
      <c r="W295" s="359" t="s">
        <v>16</v>
      </c>
      <c r="X295" s="93">
        <f t="shared" si="34"/>
        <v>0</v>
      </c>
      <c r="Y295" s="101"/>
    </row>
    <row r="296" spans="1:25" ht="16.5" thickBot="1" x14ac:dyDescent="0.25">
      <c r="A296" s="102"/>
      <c r="B296" s="103"/>
      <c r="C296" s="103"/>
      <c r="D296" s="103"/>
      <c r="E296" s="110"/>
      <c r="F296" s="110"/>
      <c r="G296" s="115"/>
      <c r="H296" s="105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322"/>
      <c r="T296" s="318">
        <f t="shared" si="35"/>
        <v>0</v>
      </c>
      <c r="U296" s="214">
        <f t="shared" si="32"/>
        <v>0</v>
      </c>
      <c r="V296" s="99">
        <f>D262</f>
        <v>139</v>
      </c>
      <c r="W296" s="268" t="s">
        <v>74</v>
      </c>
      <c r="X296" s="93">
        <f t="shared" si="34"/>
        <v>0</v>
      </c>
      <c r="Y296" s="101"/>
    </row>
    <row r="297" spans="1:25" ht="16.5" thickBot="1" x14ac:dyDescent="0.25">
      <c r="A297" s="102"/>
      <c r="B297" s="103"/>
      <c r="C297" s="103"/>
      <c r="D297" s="103"/>
      <c r="E297" s="110"/>
      <c r="F297" s="110"/>
      <c r="G297" s="115"/>
      <c r="H297" s="105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322"/>
      <c r="T297" s="318">
        <f t="shared" si="35"/>
        <v>0</v>
      </c>
      <c r="U297" s="214">
        <f t="shared" si="32"/>
        <v>0</v>
      </c>
      <c r="V297" s="99">
        <f>D262</f>
        <v>139</v>
      </c>
      <c r="W297" s="269" t="s">
        <v>194</v>
      </c>
      <c r="X297" s="93">
        <f t="shared" si="34"/>
        <v>0</v>
      </c>
      <c r="Y297" s="101"/>
    </row>
    <row r="298" spans="1:25" ht="16.5" thickBot="1" x14ac:dyDescent="0.25">
      <c r="A298" s="102"/>
      <c r="B298" s="103"/>
      <c r="C298" s="103"/>
      <c r="D298" s="103"/>
      <c r="E298" s="110"/>
      <c r="F298" s="110"/>
      <c r="G298" s="115"/>
      <c r="H298" s="105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322"/>
      <c r="T298" s="318">
        <f t="shared" si="35"/>
        <v>0</v>
      </c>
      <c r="U298" s="214">
        <f t="shared" si="32"/>
        <v>0</v>
      </c>
      <c r="V298" s="99">
        <f>D262</f>
        <v>139</v>
      </c>
      <c r="W298" s="269" t="s">
        <v>27</v>
      </c>
      <c r="X298" s="93">
        <f t="shared" si="34"/>
        <v>0</v>
      </c>
      <c r="Y298" s="101"/>
    </row>
    <row r="299" spans="1:25" ht="16.5" thickBot="1" x14ac:dyDescent="0.25">
      <c r="A299" s="102"/>
      <c r="B299" s="103"/>
      <c r="C299" s="103"/>
      <c r="D299" s="103"/>
      <c r="E299" s="110"/>
      <c r="F299" s="110"/>
      <c r="G299" s="115"/>
      <c r="H299" s="113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325"/>
      <c r="T299" s="318">
        <f t="shared" si="35"/>
        <v>0</v>
      </c>
      <c r="U299" s="214">
        <f t="shared" si="32"/>
        <v>0</v>
      </c>
      <c r="V299" s="99">
        <f>D262</f>
        <v>139</v>
      </c>
      <c r="W299" s="272" t="s">
        <v>12</v>
      </c>
      <c r="X299" s="93">
        <f t="shared" si="34"/>
        <v>0</v>
      </c>
      <c r="Y299" s="101"/>
    </row>
    <row r="300" spans="1:25" ht="16.5" thickBot="1" x14ac:dyDescent="0.25">
      <c r="A300" s="102"/>
      <c r="B300" s="103"/>
      <c r="C300" s="103"/>
      <c r="D300" s="103"/>
      <c r="E300" s="110"/>
      <c r="F300" s="110"/>
      <c r="G300" s="115"/>
      <c r="H300" s="113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325"/>
      <c r="T300" s="318">
        <f t="shared" si="35"/>
        <v>0</v>
      </c>
      <c r="U300" s="214">
        <f t="shared" si="32"/>
        <v>0</v>
      </c>
      <c r="V300" s="99">
        <f>D262</f>
        <v>139</v>
      </c>
      <c r="W300" s="268" t="s">
        <v>88</v>
      </c>
      <c r="X300" s="93">
        <f t="shared" si="34"/>
        <v>0</v>
      </c>
      <c r="Y300" s="101"/>
    </row>
    <row r="301" spans="1:25" ht="16.5" thickBot="1" x14ac:dyDescent="0.25">
      <c r="A301" s="123"/>
      <c r="B301" s="124"/>
      <c r="C301" s="124"/>
      <c r="D301" s="124"/>
      <c r="E301" s="125"/>
      <c r="F301" s="125"/>
      <c r="G301" s="126"/>
      <c r="H301" s="113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325"/>
      <c r="T301" s="318">
        <f t="shared" si="35"/>
        <v>0</v>
      </c>
      <c r="U301" s="409">
        <f t="shared" si="32"/>
        <v>0</v>
      </c>
      <c r="V301" s="99">
        <f>D262</f>
        <v>139</v>
      </c>
      <c r="W301" s="270" t="s">
        <v>161</v>
      </c>
      <c r="X301" s="275">
        <f>T301</f>
        <v>0</v>
      </c>
      <c r="Y301" s="281"/>
    </row>
    <row r="302" spans="1:25" ht="15.75" thickBot="1" x14ac:dyDescent="0.25">
      <c r="A302" s="128"/>
      <c r="B302" s="128"/>
      <c r="C302" s="128"/>
      <c r="D302" s="128"/>
      <c r="E302" s="128"/>
      <c r="F302" s="128"/>
      <c r="G302" s="51" t="s">
        <v>5</v>
      </c>
      <c r="H302" s="129">
        <f t="shared" ref="H302:S302" si="36">SUM(H263:H301)</f>
        <v>23</v>
      </c>
      <c r="I302" s="129">
        <f t="shared" si="36"/>
        <v>0</v>
      </c>
      <c r="J302" s="129">
        <f t="shared" si="36"/>
        <v>0</v>
      </c>
      <c r="K302" s="129">
        <f t="shared" si="36"/>
        <v>0</v>
      </c>
      <c r="L302" s="129">
        <f t="shared" si="36"/>
        <v>0</v>
      </c>
      <c r="M302" s="129">
        <f t="shared" si="36"/>
        <v>0</v>
      </c>
      <c r="N302" s="129">
        <f t="shared" si="36"/>
        <v>0</v>
      </c>
      <c r="O302" s="129">
        <f t="shared" si="36"/>
        <v>0</v>
      </c>
      <c r="P302" s="129">
        <f t="shared" si="36"/>
        <v>0</v>
      </c>
      <c r="Q302" s="129">
        <f t="shared" si="36"/>
        <v>0</v>
      </c>
      <c r="R302" s="129">
        <f t="shared" si="36"/>
        <v>0</v>
      </c>
      <c r="S302" s="129">
        <f t="shared" si="36"/>
        <v>5</v>
      </c>
      <c r="T302" s="258">
        <f>SUM(H302,J302,L302,N302,P302,R302,S302)</f>
        <v>28</v>
      </c>
      <c r="U302" s="465">
        <f t="shared" si="32"/>
        <v>0.20143884892086331</v>
      </c>
      <c r="V302" s="99">
        <f>D262</f>
        <v>139</v>
      </c>
      <c r="W302" s="44"/>
    </row>
    <row r="304" spans="1:25" ht="15.75" thickBot="1" x14ac:dyDescent="0.3"/>
    <row r="305" spans="1:25" ht="75.75" thickBot="1" x14ac:dyDescent="0.3">
      <c r="A305" s="46" t="s">
        <v>23</v>
      </c>
      <c r="B305" s="46" t="s">
        <v>49</v>
      </c>
      <c r="C305" s="47" t="s">
        <v>54</v>
      </c>
      <c r="D305" s="47" t="s">
        <v>18</v>
      </c>
      <c r="E305" s="46" t="s">
        <v>17</v>
      </c>
      <c r="F305" s="48" t="s">
        <v>1</v>
      </c>
      <c r="G305" s="49" t="s">
        <v>24</v>
      </c>
      <c r="H305" s="50" t="s">
        <v>75</v>
      </c>
      <c r="I305" s="50" t="s">
        <v>76</v>
      </c>
      <c r="J305" s="50" t="s">
        <v>55</v>
      </c>
      <c r="K305" s="50" t="s">
        <v>60</v>
      </c>
      <c r="L305" s="50" t="s">
        <v>56</v>
      </c>
      <c r="M305" s="50" t="s">
        <v>61</v>
      </c>
      <c r="N305" s="50" t="s">
        <v>57</v>
      </c>
      <c r="O305" s="50" t="s">
        <v>62</v>
      </c>
      <c r="P305" s="50" t="s">
        <v>58</v>
      </c>
      <c r="Q305" s="50" t="s">
        <v>77</v>
      </c>
      <c r="R305" s="50" t="s">
        <v>127</v>
      </c>
      <c r="S305" s="50" t="s">
        <v>42</v>
      </c>
      <c r="T305" s="50" t="s">
        <v>5</v>
      </c>
      <c r="U305" s="46" t="s">
        <v>2</v>
      </c>
      <c r="V305" s="84" t="s">
        <v>72</v>
      </c>
      <c r="W305" s="85" t="s">
        <v>21</v>
      </c>
      <c r="X305" s="47" t="s">
        <v>18</v>
      </c>
      <c r="Y305" s="86" t="s">
        <v>7</v>
      </c>
    </row>
    <row r="306" spans="1:25" ht="15.75" thickBot="1" x14ac:dyDescent="0.3">
      <c r="A306" s="438">
        <v>1497695</v>
      </c>
      <c r="B306" s="274" t="s">
        <v>121</v>
      </c>
      <c r="C306" s="438">
        <v>1920</v>
      </c>
      <c r="D306" s="438">
        <v>1962</v>
      </c>
      <c r="E306" s="443">
        <v>1872</v>
      </c>
      <c r="F306" s="444">
        <f>E306/D306</f>
        <v>0.95412844036697253</v>
      </c>
      <c r="G306" s="52">
        <v>45135</v>
      </c>
      <c r="H306" s="87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9"/>
      <c r="T306" s="405"/>
      <c r="U306" s="121"/>
      <c r="V306" s="89"/>
      <c r="W306" s="91" t="s">
        <v>78</v>
      </c>
      <c r="X306" s="275">
        <v>578.5</v>
      </c>
      <c r="Y306" s="82" t="s">
        <v>73</v>
      </c>
    </row>
    <row r="307" spans="1:25" ht="16.5" thickBot="1" x14ac:dyDescent="0.25">
      <c r="A307" s="92"/>
      <c r="B307" s="93"/>
      <c r="C307" s="93"/>
      <c r="D307" s="93"/>
      <c r="E307" s="93"/>
      <c r="F307" s="93"/>
      <c r="G307" s="94"/>
      <c r="H307" s="95">
        <v>10</v>
      </c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321">
        <v>15</v>
      </c>
      <c r="T307" s="320">
        <f>SUM(H307,J307,L307,N307,P307,R307,S307)</f>
        <v>25</v>
      </c>
      <c r="U307" s="485">
        <f>($T307)/$D$306</f>
        <v>1.27420998980632E-2</v>
      </c>
      <c r="V307" s="99">
        <f>D306</f>
        <v>1962</v>
      </c>
      <c r="W307" s="267" t="s">
        <v>16</v>
      </c>
      <c r="X307" s="93">
        <f>T307</f>
        <v>25</v>
      </c>
      <c r="Y307" s="276" t="s">
        <v>133</v>
      </c>
    </row>
    <row r="308" spans="1:25" ht="16.5" thickBot="1" x14ac:dyDescent="0.25">
      <c r="A308" s="102"/>
      <c r="B308" s="103"/>
      <c r="C308" s="103"/>
      <c r="D308" s="103"/>
      <c r="E308" s="103"/>
      <c r="F308" s="103"/>
      <c r="G308" s="104"/>
      <c r="H308" s="484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324"/>
      <c r="T308" s="320">
        <f>SUM(H308,J308,L308,N308,P308,R308,S308)</f>
        <v>0</v>
      </c>
      <c r="U308" s="409">
        <f t="shared" ref="U308:U346" si="37">($T308)/$D$306</f>
        <v>0</v>
      </c>
      <c r="V308" s="99"/>
      <c r="W308" s="271" t="s">
        <v>44</v>
      </c>
      <c r="X308" s="93"/>
      <c r="Y308" s="276" t="s">
        <v>169</v>
      </c>
    </row>
    <row r="309" spans="1:25" ht="16.5" thickBot="1" x14ac:dyDescent="0.25">
      <c r="A309" s="102"/>
      <c r="B309" s="103"/>
      <c r="C309" s="103"/>
      <c r="D309" s="103"/>
      <c r="E309" s="103"/>
      <c r="F309" s="103"/>
      <c r="G309" s="104"/>
      <c r="H309" s="105">
        <v>1</v>
      </c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322"/>
      <c r="T309" s="318">
        <f t="shared" ref="T309:T335" si="38">SUM(H309,J309,L309,N309,P309,R309,S309)</f>
        <v>1</v>
      </c>
      <c r="U309" s="98">
        <f t="shared" si="37"/>
        <v>5.0968399592252807E-4</v>
      </c>
      <c r="V309" s="99">
        <f>D306</f>
        <v>1962</v>
      </c>
      <c r="W309" s="268" t="s">
        <v>6</v>
      </c>
      <c r="X309" s="93">
        <f t="shared" ref="X309:X344" si="39">T309</f>
        <v>1</v>
      </c>
      <c r="Y309" s="499" t="s">
        <v>447</v>
      </c>
    </row>
    <row r="310" spans="1:25" ht="16.5" thickBot="1" x14ac:dyDescent="0.25">
      <c r="A310" s="102"/>
      <c r="B310" s="103"/>
      <c r="C310" s="103"/>
      <c r="D310" s="103"/>
      <c r="E310" s="110"/>
      <c r="F310" s="110"/>
      <c r="G310" s="104"/>
      <c r="H310" s="105">
        <v>11</v>
      </c>
      <c r="I310" s="67"/>
      <c r="J310" s="67">
        <v>1</v>
      </c>
      <c r="K310" s="67"/>
      <c r="L310" s="67"/>
      <c r="M310" s="67"/>
      <c r="N310" s="67"/>
      <c r="O310" s="67"/>
      <c r="P310" s="67"/>
      <c r="Q310" s="67"/>
      <c r="R310" s="67"/>
      <c r="S310" s="322">
        <v>1</v>
      </c>
      <c r="T310" s="318">
        <f t="shared" si="38"/>
        <v>13</v>
      </c>
      <c r="U310" s="98">
        <f t="shared" si="37"/>
        <v>6.6258919469928644E-3</v>
      </c>
      <c r="V310" s="99">
        <f>D306</f>
        <v>1962</v>
      </c>
      <c r="W310" s="268" t="s">
        <v>14</v>
      </c>
      <c r="X310" s="93">
        <f t="shared" si="39"/>
        <v>13</v>
      </c>
      <c r="Y310" s="314"/>
    </row>
    <row r="311" spans="1:25" ht="16.5" thickBot="1" x14ac:dyDescent="0.25">
      <c r="A311" s="102"/>
      <c r="B311" s="103"/>
      <c r="C311" s="103"/>
      <c r="D311" s="103"/>
      <c r="E311" s="110"/>
      <c r="F311" s="110"/>
      <c r="G311" s="104"/>
      <c r="H311" s="105">
        <v>1</v>
      </c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322"/>
      <c r="T311" s="318">
        <f t="shared" si="38"/>
        <v>1</v>
      </c>
      <c r="U311" s="98">
        <f t="shared" si="37"/>
        <v>5.0968399592252807E-4</v>
      </c>
      <c r="V311" s="99">
        <f>D306</f>
        <v>1962</v>
      </c>
      <c r="W311" s="268" t="s">
        <v>15</v>
      </c>
      <c r="X311" s="93">
        <f t="shared" si="39"/>
        <v>1</v>
      </c>
      <c r="Y311" s="431"/>
    </row>
    <row r="312" spans="1:25" ht="16.5" thickBot="1" x14ac:dyDescent="0.25">
      <c r="A312" s="102"/>
      <c r="B312" s="103"/>
      <c r="C312" s="103"/>
      <c r="D312" s="103"/>
      <c r="E312" s="110"/>
      <c r="F312" s="110"/>
      <c r="G312" s="104"/>
      <c r="H312" s="105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322"/>
      <c r="T312" s="318">
        <f t="shared" si="38"/>
        <v>0</v>
      </c>
      <c r="U312" s="98">
        <f t="shared" si="37"/>
        <v>0</v>
      </c>
      <c r="V312" s="99">
        <f>D306</f>
        <v>1962</v>
      </c>
      <c r="W312" s="268" t="s">
        <v>31</v>
      </c>
      <c r="X312" s="93">
        <f t="shared" si="39"/>
        <v>0</v>
      </c>
      <c r="Y312" s="431"/>
    </row>
    <row r="313" spans="1:25" ht="16.5" thickBot="1" x14ac:dyDescent="0.25">
      <c r="A313" s="102"/>
      <c r="B313" s="103"/>
      <c r="C313" s="103"/>
      <c r="D313" s="103"/>
      <c r="E313" s="110"/>
      <c r="F313" s="110"/>
      <c r="G313" s="104"/>
      <c r="H313" s="105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322"/>
      <c r="T313" s="318">
        <f t="shared" si="38"/>
        <v>0</v>
      </c>
      <c r="U313" s="98">
        <f t="shared" si="37"/>
        <v>0</v>
      </c>
      <c r="V313" s="99">
        <f>D306</f>
        <v>1962</v>
      </c>
      <c r="W313" s="268" t="s">
        <v>32</v>
      </c>
      <c r="X313" s="93">
        <f t="shared" si="39"/>
        <v>0</v>
      </c>
      <c r="Y313" s="111"/>
    </row>
    <row r="314" spans="1:25" ht="16.5" thickBot="1" x14ac:dyDescent="0.25">
      <c r="A314" s="102"/>
      <c r="B314" s="103"/>
      <c r="C314" s="103"/>
      <c r="D314" s="103"/>
      <c r="E314" s="110"/>
      <c r="F314" s="110"/>
      <c r="G314" s="104"/>
      <c r="H314" s="105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322"/>
      <c r="T314" s="318">
        <f t="shared" si="38"/>
        <v>0</v>
      </c>
      <c r="U314" s="98">
        <f t="shared" si="37"/>
        <v>0</v>
      </c>
      <c r="V314" s="99">
        <f>D306</f>
        <v>1962</v>
      </c>
      <c r="W314" s="268" t="s">
        <v>189</v>
      </c>
      <c r="X314" s="93">
        <f t="shared" si="39"/>
        <v>0</v>
      </c>
      <c r="Y314" s="446"/>
    </row>
    <row r="315" spans="1:25" ht="16.5" thickBot="1" x14ac:dyDescent="0.25">
      <c r="A315" s="102"/>
      <c r="B315" s="103"/>
      <c r="C315" s="103"/>
      <c r="D315" s="103"/>
      <c r="E315" s="110"/>
      <c r="F315" s="110"/>
      <c r="G315" s="104"/>
      <c r="H315" s="105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322"/>
      <c r="T315" s="318">
        <f t="shared" si="38"/>
        <v>0</v>
      </c>
      <c r="U315" s="98">
        <f t="shared" si="37"/>
        <v>0</v>
      </c>
      <c r="V315" s="99">
        <f>D306</f>
        <v>1962</v>
      </c>
      <c r="W315" s="268" t="s">
        <v>30</v>
      </c>
      <c r="X315" s="93">
        <f t="shared" si="39"/>
        <v>0</v>
      </c>
      <c r="Y315" s="111"/>
    </row>
    <row r="316" spans="1:25" ht="16.5" thickBot="1" x14ac:dyDescent="0.25">
      <c r="A316" s="102"/>
      <c r="B316" s="103"/>
      <c r="C316" s="103"/>
      <c r="D316" s="103"/>
      <c r="E316" s="110"/>
      <c r="F316" s="110"/>
      <c r="G316" s="104"/>
      <c r="H316" s="105">
        <v>4</v>
      </c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322">
        <v>6</v>
      </c>
      <c r="T316" s="318">
        <f t="shared" si="38"/>
        <v>10</v>
      </c>
      <c r="U316" s="98">
        <f t="shared" si="37"/>
        <v>5.0968399592252805E-3</v>
      </c>
      <c r="V316" s="99">
        <f>D306</f>
        <v>1962</v>
      </c>
      <c r="W316" s="268" t="s">
        <v>0</v>
      </c>
      <c r="X316" s="93">
        <f t="shared" si="39"/>
        <v>10</v>
      </c>
      <c r="Y316" s="314"/>
    </row>
    <row r="317" spans="1:25" ht="16.5" thickBot="1" x14ac:dyDescent="0.25">
      <c r="A317" s="102"/>
      <c r="B317" s="103"/>
      <c r="C317" s="103"/>
      <c r="D317" s="103"/>
      <c r="E317" s="110"/>
      <c r="F317" s="110"/>
      <c r="G317" s="104"/>
      <c r="H317" s="105">
        <v>4</v>
      </c>
      <c r="I317" s="67"/>
      <c r="J317" s="67">
        <v>2</v>
      </c>
      <c r="K317" s="67"/>
      <c r="L317" s="67"/>
      <c r="M317" s="67"/>
      <c r="N317" s="67"/>
      <c r="O317" s="67"/>
      <c r="P317" s="67"/>
      <c r="Q317" s="67"/>
      <c r="R317" s="67"/>
      <c r="S317" s="322"/>
      <c r="T317" s="318">
        <f t="shared" si="38"/>
        <v>6</v>
      </c>
      <c r="U317" s="98">
        <f t="shared" si="37"/>
        <v>3.0581039755351682E-3</v>
      </c>
      <c r="V317" s="99">
        <f>D306</f>
        <v>1962</v>
      </c>
      <c r="W317" s="268" t="s">
        <v>12</v>
      </c>
      <c r="X317" s="93">
        <f t="shared" si="39"/>
        <v>6</v>
      </c>
      <c r="Y317" s="112"/>
    </row>
    <row r="318" spans="1:25" ht="16.5" thickBot="1" x14ac:dyDescent="0.25">
      <c r="A318" s="102"/>
      <c r="B318" s="103"/>
      <c r="C318" s="103"/>
      <c r="D318" s="103"/>
      <c r="E318" s="110"/>
      <c r="F318" s="110" t="s">
        <v>108</v>
      </c>
      <c r="G318" s="104"/>
      <c r="H318" s="105">
        <v>2</v>
      </c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322"/>
      <c r="T318" s="318">
        <f t="shared" si="38"/>
        <v>2</v>
      </c>
      <c r="U318" s="98">
        <f t="shared" si="37"/>
        <v>1.0193679918450561E-3</v>
      </c>
      <c r="V318" s="99">
        <f>D306</f>
        <v>1962</v>
      </c>
      <c r="W318" s="268" t="s">
        <v>34</v>
      </c>
      <c r="X318" s="93">
        <f t="shared" si="39"/>
        <v>2</v>
      </c>
      <c r="Y318" s="112"/>
    </row>
    <row r="319" spans="1:25" ht="16.5" thickBot="1" x14ac:dyDescent="0.25">
      <c r="A319" s="102"/>
      <c r="B319" s="103"/>
      <c r="C319" s="103"/>
      <c r="D319" s="103"/>
      <c r="E319" s="110"/>
      <c r="F319" s="110"/>
      <c r="G319" s="104"/>
      <c r="H319" s="105"/>
      <c r="I319" s="67"/>
      <c r="J319" s="67">
        <v>2</v>
      </c>
      <c r="K319" s="67"/>
      <c r="L319" s="67"/>
      <c r="M319" s="67"/>
      <c r="N319" s="67"/>
      <c r="O319" s="67"/>
      <c r="P319" s="67"/>
      <c r="Q319" s="67"/>
      <c r="R319" s="67"/>
      <c r="S319" s="322"/>
      <c r="T319" s="318">
        <f t="shared" si="38"/>
        <v>2</v>
      </c>
      <c r="U319" s="98">
        <f t="shared" si="37"/>
        <v>1.0193679918450561E-3</v>
      </c>
      <c r="V319" s="99">
        <f>D306</f>
        <v>1962</v>
      </c>
      <c r="W319" s="269" t="s">
        <v>28</v>
      </c>
      <c r="X319" s="93">
        <f t="shared" si="39"/>
        <v>2</v>
      </c>
      <c r="Y319" s="101"/>
    </row>
    <row r="320" spans="1:25" ht="16.5" thickBot="1" x14ac:dyDescent="0.25">
      <c r="A320" s="102"/>
      <c r="B320" s="103"/>
      <c r="C320" s="103"/>
      <c r="D320" s="103"/>
      <c r="E320" s="110"/>
      <c r="F320" s="110"/>
      <c r="G320" s="115"/>
      <c r="H320" s="116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322"/>
      <c r="T320" s="318">
        <f t="shared" si="38"/>
        <v>0</v>
      </c>
      <c r="U320" s="98">
        <f t="shared" si="37"/>
        <v>0</v>
      </c>
      <c r="V320" s="99">
        <f>D306</f>
        <v>1962</v>
      </c>
      <c r="W320" s="269" t="s">
        <v>269</v>
      </c>
      <c r="X320" s="93">
        <f t="shared" si="39"/>
        <v>0</v>
      </c>
      <c r="Y320" s="278"/>
    </row>
    <row r="321" spans="1:25" ht="16.5" thickBot="1" x14ac:dyDescent="0.25">
      <c r="A321" s="102"/>
      <c r="B321" s="103"/>
      <c r="C321" s="103"/>
      <c r="D321" s="103"/>
      <c r="E321" s="110"/>
      <c r="F321" s="110"/>
      <c r="G321" s="115"/>
      <c r="H321" s="116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322"/>
      <c r="T321" s="318">
        <f t="shared" si="38"/>
        <v>0</v>
      </c>
      <c r="U321" s="98">
        <f t="shared" si="37"/>
        <v>0</v>
      </c>
      <c r="V321" s="99">
        <f>D306</f>
        <v>1962</v>
      </c>
      <c r="W321" s="269" t="s">
        <v>185</v>
      </c>
      <c r="X321" s="93">
        <f t="shared" si="39"/>
        <v>0</v>
      </c>
      <c r="Y321" s="109"/>
    </row>
    <row r="322" spans="1:25" ht="16.5" thickBot="1" x14ac:dyDescent="0.25">
      <c r="A322" s="102"/>
      <c r="B322" s="103"/>
      <c r="C322" s="103"/>
      <c r="D322" s="103"/>
      <c r="E322" s="110"/>
      <c r="F322" s="110"/>
      <c r="G322" s="115"/>
      <c r="H322" s="217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>
        <v>3</v>
      </c>
      <c r="S322" s="323"/>
      <c r="T322" s="319">
        <f t="shared" si="38"/>
        <v>3</v>
      </c>
      <c r="U322" s="316">
        <f t="shared" si="37"/>
        <v>1.5290519877675841E-3</v>
      </c>
      <c r="V322" s="307">
        <f>D306</f>
        <v>1962</v>
      </c>
      <c r="W322" s="270" t="s">
        <v>123</v>
      </c>
      <c r="X322" s="93">
        <f t="shared" si="39"/>
        <v>3</v>
      </c>
      <c r="Y322" s="278"/>
    </row>
    <row r="323" spans="1:25" ht="16.5" thickBot="1" x14ac:dyDescent="0.25">
      <c r="A323" s="102"/>
      <c r="B323" s="103"/>
      <c r="C323" s="103"/>
      <c r="D323" s="103"/>
      <c r="E323" s="110"/>
      <c r="F323" s="110"/>
      <c r="G323" s="104"/>
      <c r="H323" s="95"/>
      <c r="I323" s="117">
        <v>3</v>
      </c>
      <c r="J323" s="117">
        <v>1</v>
      </c>
      <c r="K323" s="117"/>
      <c r="L323" s="117"/>
      <c r="M323" s="117"/>
      <c r="N323" s="117"/>
      <c r="O323" s="117"/>
      <c r="P323" s="117"/>
      <c r="Q323" s="117"/>
      <c r="R323" s="117"/>
      <c r="S323" s="324"/>
      <c r="T323" s="320">
        <f t="shared" si="38"/>
        <v>1</v>
      </c>
      <c r="U323" s="214">
        <f t="shared" si="37"/>
        <v>5.0968399592252807E-4</v>
      </c>
      <c r="V323" s="99">
        <f>D306</f>
        <v>1962</v>
      </c>
      <c r="W323" s="271" t="s">
        <v>11</v>
      </c>
      <c r="X323" s="93">
        <f t="shared" si="39"/>
        <v>1</v>
      </c>
      <c r="Y323" s="112"/>
    </row>
    <row r="324" spans="1:25" ht="16.5" thickBot="1" x14ac:dyDescent="0.25">
      <c r="A324" s="102"/>
      <c r="B324" s="103"/>
      <c r="C324" s="103"/>
      <c r="D324" s="103"/>
      <c r="E324" s="110"/>
      <c r="F324" s="110"/>
      <c r="G324" s="104"/>
      <c r="H324" s="105"/>
      <c r="I324" s="279"/>
      <c r="J324" s="67"/>
      <c r="K324" s="67"/>
      <c r="L324" s="67"/>
      <c r="M324" s="67"/>
      <c r="N324" s="67"/>
      <c r="O324" s="67"/>
      <c r="P324" s="67"/>
      <c r="Q324" s="67"/>
      <c r="R324" s="67">
        <v>2</v>
      </c>
      <c r="S324" s="322"/>
      <c r="T324" s="318">
        <f t="shared" si="38"/>
        <v>2</v>
      </c>
      <c r="U324" s="98">
        <f t="shared" si="37"/>
        <v>1.0193679918450561E-3</v>
      </c>
      <c r="V324" s="99">
        <f>D306</f>
        <v>1962</v>
      </c>
      <c r="W324" s="462" t="s">
        <v>101</v>
      </c>
      <c r="X324" s="93">
        <f t="shared" si="39"/>
        <v>2</v>
      </c>
      <c r="Y324" s="112"/>
    </row>
    <row r="325" spans="1:25" ht="16.5" thickBot="1" x14ac:dyDescent="0.25">
      <c r="A325" s="102"/>
      <c r="B325" s="103"/>
      <c r="C325" s="103"/>
      <c r="D325" s="103"/>
      <c r="E325" s="110"/>
      <c r="F325" s="110"/>
      <c r="G325" s="104"/>
      <c r="H325" s="105"/>
      <c r="I325" s="280">
        <v>6</v>
      </c>
      <c r="J325" s="67">
        <v>3</v>
      </c>
      <c r="K325" s="67"/>
      <c r="L325" s="67"/>
      <c r="M325" s="67"/>
      <c r="N325" s="67"/>
      <c r="O325" s="67"/>
      <c r="P325" s="67"/>
      <c r="Q325" s="67"/>
      <c r="R325" s="67"/>
      <c r="S325" s="322">
        <v>2</v>
      </c>
      <c r="T325" s="318">
        <f t="shared" si="38"/>
        <v>5</v>
      </c>
      <c r="U325" s="98">
        <f t="shared" si="37"/>
        <v>2.5484199796126403E-3</v>
      </c>
      <c r="V325" s="99">
        <f>D306</f>
        <v>1962</v>
      </c>
      <c r="W325" s="268" t="s">
        <v>3</v>
      </c>
      <c r="X325" s="93">
        <f t="shared" si="39"/>
        <v>5</v>
      </c>
      <c r="Y325" s="111"/>
    </row>
    <row r="326" spans="1:25" ht="16.5" thickBot="1" x14ac:dyDescent="0.25">
      <c r="A326" s="102"/>
      <c r="B326" s="103"/>
      <c r="C326" s="103"/>
      <c r="D326" s="103"/>
      <c r="E326" s="103"/>
      <c r="F326" s="110"/>
      <c r="G326" s="104"/>
      <c r="H326" s="105"/>
      <c r="I326" s="280">
        <v>16</v>
      </c>
      <c r="J326" s="67"/>
      <c r="K326" s="67"/>
      <c r="L326" s="67"/>
      <c r="M326" s="67"/>
      <c r="N326" s="67"/>
      <c r="O326" s="67"/>
      <c r="P326" s="67"/>
      <c r="Q326" s="67"/>
      <c r="R326" s="67"/>
      <c r="S326" s="322"/>
      <c r="T326" s="318">
        <f t="shared" si="38"/>
        <v>0</v>
      </c>
      <c r="U326" s="98">
        <f t="shared" si="37"/>
        <v>0</v>
      </c>
      <c r="V326" s="99">
        <f>D306</f>
        <v>1962</v>
      </c>
      <c r="W326" s="268" t="s">
        <v>8</v>
      </c>
      <c r="X326" s="93">
        <f t="shared" si="39"/>
        <v>0</v>
      </c>
      <c r="Y326" s="112"/>
    </row>
    <row r="327" spans="1:25" ht="16.5" thickBot="1" x14ac:dyDescent="0.25">
      <c r="A327" s="102"/>
      <c r="B327" s="103"/>
      <c r="C327" s="103"/>
      <c r="D327" s="103"/>
      <c r="E327" s="103"/>
      <c r="F327" s="110"/>
      <c r="G327" s="104"/>
      <c r="H327" s="105"/>
      <c r="I327" s="280">
        <v>1</v>
      </c>
      <c r="J327" s="67">
        <v>1</v>
      </c>
      <c r="K327" s="67"/>
      <c r="L327" s="67"/>
      <c r="M327" s="67"/>
      <c r="N327" s="67"/>
      <c r="O327" s="67"/>
      <c r="P327" s="67"/>
      <c r="Q327" s="67"/>
      <c r="R327" s="67"/>
      <c r="S327" s="322"/>
      <c r="T327" s="318">
        <f t="shared" si="38"/>
        <v>1</v>
      </c>
      <c r="U327" s="98">
        <f t="shared" si="37"/>
        <v>5.0968399592252807E-4</v>
      </c>
      <c r="V327" s="99">
        <f>D306</f>
        <v>1962</v>
      </c>
      <c r="W327" s="268" t="s">
        <v>9</v>
      </c>
      <c r="X327" s="93">
        <f t="shared" si="39"/>
        <v>1</v>
      </c>
      <c r="Y327" s="112"/>
    </row>
    <row r="328" spans="1:25" ht="16.5" thickBot="1" x14ac:dyDescent="0.25">
      <c r="A328" s="102"/>
      <c r="B328" s="103"/>
      <c r="C328" s="103"/>
      <c r="D328" s="103"/>
      <c r="E328" s="103"/>
      <c r="F328" s="110"/>
      <c r="G328" s="104"/>
      <c r="H328" s="105"/>
      <c r="I328" s="280"/>
      <c r="J328" s="67"/>
      <c r="K328" s="67"/>
      <c r="L328" s="67"/>
      <c r="M328" s="67"/>
      <c r="N328" s="67"/>
      <c r="O328" s="67"/>
      <c r="P328" s="67"/>
      <c r="Q328" s="67"/>
      <c r="R328" s="67"/>
      <c r="S328" s="322"/>
      <c r="T328" s="318">
        <f t="shared" si="38"/>
        <v>0</v>
      </c>
      <c r="U328" s="98">
        <f t="shared" si="37"/>
        <v>0</v>
      </c>
      <c r="V328" s="99">
        <f>D306</f>
        <v>1962</v>
      </c>
      <c r="W328" s="268" t="s">
        <v>80</v>
      </c>
      <c r="X328" s="93">
        <f t="shared" si="39"/>
        <v>0</v>
      </c>
      <c r="Y328" s="112"/>
    </row>
    <row r="329" spans="1:25" ht="16.5" thickBot="1" x14ac:dyDescent="0.25">
      <c r="A329" s="102"/>
      <c r="B329" s="103"/>
      <c r="C329" s="103"/>
      <c r="D329" s="103"/>
      <c r="E329" s="103"/>
      <c r="F329" s="110"/>
      <c r="G329" s="104"/>
      <c r="H329" s="105"/>
      <c r="I329" s="280"/>
      <c r="J329" s="67"/>
      <c r="K329" s="67"/>
      <c r="L329" s="67"/>
      <c r="M329" s="67"/>
      <c r="N329" s="67"/>
      <c r="O329" s="67"/>
      <c r="P329" s="67"/>
      <c r="Q329" s="67"/>
      <c r="R329" s="67"/>
      <c r="S329" s="322"/>
      <c r="T329" s="318">
        <f t="shared" si="38"/>
        <v>0</v>
      </c>
      <c r="U329" s="98">
        <f t="shared" si="37"/>
        <v>0</v>
      </c>
      <c r="V329" s="99">
        <f>D306</f>
        <v>1962</v>
      </c>
      <c r="W329" s="268" t="s">
        <v>20</v>
      </c>
      <c r="X329" s="93">
        <f t="shared" si="39"/>
        <v>0</v>
      </c>
      <c r="Y329" s="112"/>
    </row>
    <row r="330" spans="1:25" ht="16.5" thickBot="1" x14ac:dyDescent="0.25">
      <c r="A330" s="102"/>
      <c r="B330" s="103"/>
      <c r="C330" s="103"/>
      <c r="D330" s="103"/>
      <c r="E330" s="103"/>
      <c r="F330" s="110"/>
      <c r="G330" s="104"/>
      <c r="H330" s="105"/>
      <c r="I330" s="280">
        <v>1</v>
      </c>
      <c r="J330" s="67"/>
      <c r="K330" s="67"/>
      <c r="L330" s="67"/>
      <c r="M330" s="67"/>
      <c r="N330" s="67"/>
      <c r="O330" s="67"/>
      <c r="P330" s="67"/>
      <c r="Q330" s="67"/>
      <c r="R330" s="67"/>
      <c r="S330" s="322"/>
      <c r="T330" s="318">
        <f t="shared" si="38"/>
        <v>0</v>
      </c>
      <c r="U330" s="98">
        <f t="shared" si="37"/>
        <v>0</v>
      </c>
      <c r="V330" s="99">
        <f>D306</f>
        <v>1962</v>
      </c>
      <c r="W330" s="268" t="s">
        <v>81</v>
      </c>
      <c r="X330" s="93">
        <f t="shared" si="39"/>
        <v>0</v>
      </c>
      <c r="Y330" s="101" t="s">
        <v>348</v>
      </c>
    </row>
    <row r="331" spans="1:25" ht="16.5" thickBot="1" x14ac:dyDescent="0.25">
      <c r="A331" s="102"/>
      <c r="B331" s="103"/>
      <c r="C331" s="103"/>
      <c r="D331" s="103"/>
      <c r="E331" s="103"/>
      <c r="F331" s="110"/>
      <c r="G331" s="104"/>
      <c r="H331" s="105"/>
      <c r="I331" s="280">
        <v>1</v>
      </c>
      <c r="J331" s="67"/>
      <c r="K331" s="67"/>
      <c r="L331" s="67"/>
      <c r="M331" s="67"/>
      <c r="N331" s="67"/>
      <c r="O331" s="67"/>
      <c r="P331" s="67"/>
      <c r="Q331" s="67"/>
      <c r="R331" s="67"/>
      <c r="S331" s="322"/>
      <c r="T331" s="318">
        <f t="shared" si="38"/>
        <v>0</v>
      </c>
      <c r="U331" s="98">
        <f t="shared" si="37"/>
        <v>0</v>
      </c>
      <c r="V331" s="99">
        <f>D306</f>
        <v>1962</v>
      </c>
      <c r="W331" s="463" t="s">
        <v>178</v>
      </c>
      <c r="X331" s="93">
        <f t="shared" si="39"/>
        <v>0</v>
      </c>
      <c r="Y331" s="101" t="s">
        <v>349</v>
      </c>
    </row>
    <row r="332" spans="1:25" ht="16.5" thickBot="1" x14ac:dyDescent="0.25">
      <c r="A332" s="102"/>
      <c r="B332" s="103"/>
      <c r="C332" s="103"/>
      <c r="D332" s="103"/>
      <c r="E332" s="110"/>
      <c r="F332" s="110"/>
      <c r="G332" s="104"/>
      <c r="H332" s="105"/>
      <c r="I332" s="280">
        <v>8</v>
      </c>
      <c r="J332" s="67">
        <v>2</v>
      </c>
      <c r="K332" s="67"/>
      <c r="L332" s="67"/>
      <c r="M332" s="67"/>
      <c r="N332" s="67"/>
      <c r="O332" s="67"/>
      <c r="P332" s="67"/>
      <c r="Q332" s="67"/>
      <c r="R332" s="67"/>
      <c r="S332" s="322"/>
      <c r="T332" s="318">
        <f t="shared" si="38"/>
        <v>2</v>
      </c>
      <c r="U332" s="98">
        <f t="shared" si="37"/>
        <v>1.0193679918450561E-3</v>
      </c>
      <c r="V332" s="99">
        <f>D306</f>
        <v>1962</v>
      </c>
      <c r="W332" s="268" t="s">
        <v>13</v>
      </c>
      <c r="X332" s="93">
        <f t="shared" si="39"/>
        <v>2</v>
      </c>
      <c r="Y332" s="452" t="s">
        <v>346</v>
      </c>
    </row>
    <row r="333" spans="1:25" ht="16.5" thickBot="1" x14ac:dyDescent="0.25">
      <c r="A333" s="102"/>
      <c r="B333" s="103"/>
      <c r="C333" s="103"/>
      <c r="D333" s="103"/>
      <c r="E333" s="110"/>
      <c r="F333" s="110"/>
      <c r="G333" s="104"/>
      <c r="H333" s="105"/>
      <c r="I333" s="67"/>
      <c r="J333" s="67">
        <v>1</v>
      </c>
      <c r="K333" s="67"/>
      <c r="L333" s="67"/>
      <c r="M333" s="67"/>
      <c r="N333" s="67"/>
      <c r="O333" s="67"/>
      <c r="P333" s="67"/>
      <c r="Q333" s="67"/>
      <c r="R333" s="67"/>
      <c r="S333" s="322"/>
      <c r="T333" s="318">
        <f t="shared" si="38"/>
        <v>1</v>
      </c>
      <c r="U333" s="98">
        <f t="shared" si="37"/>
        <v>5.0968399592252807E-4</v>
      </c>
      <c r="V333" s="99">
        <f>D306</f>
        <v>1962</v>
      </c>
      <c r="W333" s="269" t="s">
        <v>99</v>
      </c>
      <c r="X333" s="93">
        <f t="shared" si="39"/>
        <v>1</v>
      </c>
      <c r="Y333" s="111"/>
    </row>
    <row r="334" spans="1:25" ht="16.5" thickBot="1" x14ac:dyDescent="0.25">
      <c r="A334" s="102"/>
      <c r="B334" s="103"/>
      <c r="C334" s="103"/>
      <c r="D334" s="103"/>
      <c r="E334" s="110"/>
      <c r="F334" s="110"/>
      <c r="G334" s="104"/>
      <c r="H334" s="105"/>
      <c r="I334" s="67"/>
      <c r="J334" s="67">
        <v>1</v>
      </c>
      <c r="K334" s="67"/>
      <c r="L334" s="67"/>
      <c r="M334" s="67"/>
      <c r="N334" s="67"/>
      <c r="O334" s="67"/>
      <c r="P334" s="67"/>
      <c r="Q334" s="67"/>
      <c r="R334" s="67">
        <v>3</v>
      </c>
      <c r="S334" s="322"/>
      <c r="T334" s="318">
        <f t="shared" si="38"/>
        <v>4</v>
      </c>
      <c r="U334" s="98">
        <f t="shared" si="37"/>
        <v>2.0387359836901123E-3</v>
      </c>
      <c r="V334" s="99">
        <f>D306</f>
        <v>1962</v>
      </c>
      <c r="W334" s="269" t="s">
        <v>10</v>
      </c>
      <c r="X334" s="93">
        <f t="shared" si="39"/>
        <v>4</v>
      </c>
      <c r="Y334" s="111"/>
    </row>
    <row r="335" spans="1:25" ht="16.5" thickBot="1" x14ac:dyDescent="0.25">
      <c r="A335" s="102"/>
      <c r="B335" s="103"/>
      <c r="C335" s="103"/>
      <c r="D335" s="103"/>
      <c r="E335" s="110"/>
      <c r="F335" s="110"/>
      <c r="G335" s="104"/>
      <c r="H335" s="113"/>
      <c r="I335" s="106">
        <v>1</v>
      </c>
      <c r="J335" s="106">
        <v>2</v>
      </c>
      <c r="K335" s="106"/>
      <c r="L335" s="106"/>
      <c r="M335" s="106"/>
      <c r="N335" s="106"/>
      <c r="O335" s="106"/>
      <c r="P335" s="106"/>
      <c r="Q335" s="106"/>
      <c r="R335" s="106"/>
      <c r="S335" s="325"/>
      <c r="T335" s="319">
        <f t="shared" si="38"/>
        <v>2</v>
      </c>
      <c r="U335" s="409">
        <f t="shared" si="37"/>
        <v>1.0193679918450561E-3</v>
      </c>
      <c r="V335" s="99">
        <f>D306</f>
        <v>1962</v>
      </c>
      <c r="W335" s="272" t="s">
        <v>83</v>
      </c>
      <c r="X335" s="93">
        <f t="shared" si="39"/>
        <v>2</v>
      </c>
      <c r="Y335" s="278"/>
    </row>
    <row r="336" spans="1:25" ht="16.5" thickBot="1" x14ac:dyDescent="0.3">
      <c r="A336" s="102"/>
      <c r="B336" s="103"/>
      <c r="C336" s="103"/>
      <c r="D336" s="103"/>
      <c r="E336" s="110"/>
      <c r="F336" s="110"/>
      <c r="G336" s="104"/>
      <c r="H336" s="87"/>
      <c r="I336" s="88"/>
      <c r="J336" s="310"/>
      <c r="K336" s="88"/>
      <c r="L336" s="88"/>
      <c r="M336" s="88"/>
      <c r="N336" s="88"/>
      <c r="O336" s="88"/>
      <c r="P336" s="88"/>
      <c r="Q336" s="88"/>
      <c r="R336" s="88"/>
      <c r="S336" s="88"/>
      <c r="T336" s="317"/>
      <c r="U336" s="317"/>
      <c r="V336" s="121"/>
      <c r="W336" s="273" t="s">
        <v>168</v>
      </c>
      <c r="X336" s="93">
        <f t="shared" si="39"/>
        <v>0</v>
      </c>
      <c r="Y336" s="101"/>
    </row>
    <row r="337" spans="1:25" ht="16.5" thickBot="1" x14ac:dyDescent="0.25">
      <c r="A337" s="102"/>
      <c r="B337" s="103"/>
      <c r="C337" s="103"/>
      <c r="D337" s="103"/>
      <c r="E337" s="110"/>
      <c r="F337" s="110"/>
      <c r="G337" s="115"/>
      <c r="H337" s="95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321"/>
      <c r="T337" s="320">
        <f t="shared" ref="T337:T345" si="40">SUM(H337,J337,L337,N337,P337,R337,S337)</f>
        <v>0</v>
      </c>
      <c r="U337" s="214">
        <f t="shared" si="37"/>
        <v>0</v>
      </c>
      <c r="V337" s="99">
        <f>D306</f>
        <v>1962</v>
      </c>
      <c r="W337" s="267" t="s">
        <v>85</v>
      </c>
      <c r="X337" s="93">
        <f t="shared" si="39"/>
        <v>0</v>
      </c>
      <c r="Y337" s="101"/>
    </row>
    <row r="338" spans="1:25" ht="16.5" thickBot="1" x14ac:dyDescent="0.25">
      <c r="A338" s="102"/>
      <c r="B338" s="103"/>
      <c r="C338" s="103"/>
      <c r="D338" s="103"/>
      <c r="E338" s="110"/>
      <c r="F338" s="110"/>
      <c r="G338" s="115"/>
      <c r="H338" s="105">
        <v>2</v>
      </c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322"/>
      <c r="T338" s="318">
        <f t="shared" si="40"/>
        <v>2</v>
      </c>
      <c r="U338" s="214">
        <f t="shared" si="37"/>
        <v>1.0193679918450561E-3</v>
      </c>
      <c r="V338" s="99">
        <f>D306</f>
        <v>1962</v>
      </c>
      <c r="W338" s="268" t="s">
        <v>86</v>
      </c>
      <c r="X338" s="93">
        <f t="shared" si="39"/>
        <v>2</v>
      </c>
      <c r="Y338" s="101" t="s">
        <v>345</v>
      </c>
    </row>
    <row r="339" spans="1:25" ht="16.5" thickBot="1" x14ac:dyDescent="0.25">
      <c r="A339" s="102"/>
      <c r="B339" s="103"/>
      <c r="C339" s="103"/>
      <c r="D339" s="103"/>
      <c r="E339" s="110"/>
      <c r="F339" s="110"/>
      <c r="G339" s="115"/>
      <c r="H339" s="105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322"/>
      <c r="T339" s="318">
        <f t="shared" si="40"/>
        <v>0</v>
      </c>
      <c r="U339" s="214">
        <f t="shared" si="37"/>
        <v>0</v>
      </c>
      <c r="V339" s="99">
        <f>D306</f>
        <v>1962</v>
      </c>
      <c r="W339" s="359" t="s">
        <v>16</v>
      </c>
      <c r="X339" s="93">
        <f t="shared" si="39"/>
        <v>0</v>
      </c>
      <c r="Y339" s="101" t="s">
        <v>344</v>
      </c>
    </row>
    <row r="340" spans="1:25" ht="16.5" thickBot="1" x14ac:dyDescent="0.25">
      <c r="A340" s="102"/>
      <c r="B340" s="103"/>
      <c r="C340" s="103"/>
      <c r="D340" s="103"/>
      <c r="E340" s="110"/>
      <c r="F340" s="110"/>
      <c r="G340" s="115"/>
      <c r="H340" s="105">
        <v>3</v>
      </c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322"/>
      <c r="T340" s="318">
        <f t="shared" si="40"/>
        <v>3</v>
      </c>
      <c r="U340" s="214">
        <f t="shared" si="37"/>
        <v>1.5290519877675841E-3</v>
      </c>
      <c r="V340" s="99">
        <f>D306</f>
        <v>1962</v>
      </c>
      <c r="W340" s="268" t="s">
        <v>74</v>
      </c>
      <c r="X340" s="93">
        <f t="shared" si="39"/>
        <v>3</v>
      </c>
      <c r="Y340" s="101" t="s">
        <v>347</v>
      </c>
    </row>
    <row r="341" spans="1:25" ht="16.5" thickBot="1" x14ac:dyDescent="0.25">
      <c r="A341" s="102"/>
      <c r="B341" s="103"/>
      <c r="C341" s="103"/>
      <c r="D341" s="103"/>
      <c r="E341" s="110"/>
      <c r="F341" s="110"/>
      <c r="G341" s="115"/>
      <c r="H341" s="105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322"/>
      <c r="T341" s="318">
        <f t="shared" si="40"/>
        <v>0</v>
      </c>
      <c r="U341" s="214">
        <f t="shared" si="37"/>
        <v>0</v>
      </c>
      <c r="V341" s="99">
        <f>D306</f>
        <v>1962</v>
      </c>
      <c r="W341" s="269" t="s">
        <v>194</v>
      </c>
      <c r="X341" s="93">
        <f t="shared" si="39"/>
        <v>0</v>
      </c>
      <c r="Y341" s="101" t="s">
        <v>276</v>
      </c>
    </row>
    <row r="342" spans="1:25" ht="16.5" thickBot="1" x14ac:dyDescent="0.25">
      <c r="A342" s="102"/>
      <c r="B342" s="103"/>
      <c r="C342" s="103"/>
      <c r="D342" s="103"/>
      <c r="E342" s="110"/>
      <c r="F342" s="110"/>
      <c r="G342" s="115"/>
      <c r="H342" s="105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322"/>
      <c r="T342" s="318">
        <f t="shared" si="40"/>
        <v>0</v>
      </c>
      <c r="U342" s="214">
        <f t="shared" si="37"/>
        <v>0</v>
      </c>
      <c r="V342" s="99">
        <f>D306</f>
        <v>1962</v>
      </c>
      <c r="W342" s="269" t="s">
        <v>27</v>
      </c>
      <c r="X342" s="93">
        <f t="shared" si="39"/>
        <v>0</v>
      </c>
      <c r="Y342" s="101" t="s">
        <v>281</v>
      </c>
    </row>
    <row r="343" spans="1:25" ht="16.5" thickBot="1" x14ac:dyDescent="0.25">
      <c r="A343" s="102"/>
      <c r="B343" s="103"/>
      <c r="C343" s="103"/>
      <c r="D343" s="103"/>
      <c r="E343" s="110"/>
      <c r="F343" s="110"/>
      <c r="G343" s="115"/>
      <c r="H343" s="113">
        <v>1</v>
      </c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325"/>
      <c r="T343" s="318">
        <f t="shared" si="40"/>
        <v>1</v>
      </c>
      <c r="U343" s="214">
        <f t="shared" si="37"/>
        <v>5.0968399592252807E-4</v>
      </c>
      <c r="V343" s="99">
        <f>D306</f>
        <v>1962</v>
      </c>
      <c r="W343" s="272" t="s">
        <v>343</v>
      </c>
      <c r="X343" s="93">
        <f t="shared" si="39"/>
        <v>1</v>
      </c>
      <c r="Y343" s="101" t="s">
        <v>285</v>
      </c>
    </row>
    <row r="344" spans="1:25" ht="16.5" thickBot="1" x14ac:dyDescent="0.25">
      <c r="A344" s="102"/>
      <c r="B344" s="103"/>
      <c r="C344" s="103"/>
      <c r="D344" s="103"/>
      <c r="E344" s="110"/>
      <c r="F344" s="110"/>
      <c r="G344" s="115"/>
      <c r="H344" s="113">
        <v>2</v>
      </c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325"/>
      <c r="T344" s="318">
        <f t="shared" si="40"/>
        <v>2</v>
      </c>
      <c r="U344" s="214">
        <f t="shared" si="37"/>
        <v>1.0193679918450561E-3</v>
      </c>
      <c r="V344" s="99">
        <f>D306</f>
        <v>1962</v>
      </c>
      <c r="W344" s="268" t="s">
        <v>13</v>
      </c>
      <c r="X344" s="93">
        <f t="shared" si="39"/>
        <v>2</v>
      </c>
      <c r="Y344" s="101"/>
    </row>
    <row r="345" spans="1:25" ht="16.5" thickBot="1" x14ac:dyDescent="0.25">
      <c r="A345" s="123"/>
      <c r="B345" s="124"/>
      <c r="C345" s="124"/>
      <c r="D345" s="124"/>
      <c r="E345" s="125"/>
      <c r="F345" s="125"/>
      <c r="G345" s="126"/>
      <c r="H345" s="113">
        <v>1</v>
      </c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325"/>
      <c r="T345" s="318">
        <f t="shared" si="40"/>
        <v>1</v>
      </c>
      <c r="U345" s="409">
        <f t="shared" si="37"/>
        <v>5.0968399592252807E-4</v>
      </c>
      <c r="V345" s="99">
        <f>D306</f>
        <v>1962</v>
      </c>
      <c r="W345" s="270" t="s">
        <v>161</v>
      </c>
      <c r="X345" s="275">
        <f>T345</f>
        <v>1</v>
      </c>
      <c r="Y345" s="281"/>
    </row>
    <row r="346" spans="1:25" ht="15.75" thickBot="1" x14ac:dyDescent="0.25">
      <c r="A346" s="128"/>
      <c r="B346" s="128"/>
      <c r="C346" s="128"/>
      <c r="D346" s="128"/>
      <c r="E346" s="128"/>
      <c r="F346" s="128"/>
      <c r="G346" s="51" t="s">
        <v>5</v>
      </c>
      <c r="H346" s="129">
        <f t="shared" ref="H346:S346" si="41">SUM(H307:H345)</f>
        <v>42</v>
      </c>
      <c r="I346" s="129">
        <f t="shared" si="41"/>
        <v>37</v>
      </c>
      <c r="J346" s="129">
        <f t="shared" si="41"/>
        <v>16</v>
      </c>
      <c r="K346" s="129">
        <f t="shared" si="41"/>
        <v>0</v>
      </c>
      <c r="L346" s="129">
        <f t="shared" si="41"/>
        <v>0</v>
      </c>
      <c r="M346" s="129">
        <f t="shared" si="41"/>
        <v>0</v>
      </c>
      <c r="N346" s="129">
        <f t="shared" si="41"/>
        <v>0</v>
      </c>
      <c r="O346" s="129">
        <f t="shared" si="41"/>
        <v>0</v>
      </c>
      <c r="P346" s="129">
        <f t="shared" si="41"/>
        <v>0</v>
      </c>
      <c r="Q346" s="129">
        <f t="shared" si="41"/>
        <v>0</v>
      </c>
      <c r="R346" s="129">
        <f t="shared" si="41"/>
        <v>8</v>
      </c>
      <c r="S346" s="129">
        <f t="shared" si="41"/>
        <v>24</v>
      </c>
      <c r="T346" s="258">
        <f>SUM(H346,J346,L346,N346,P346,R346,S346)</f>
        <v>90</v>
      </c>
      <c r="U346" s="465">
        <f t="shared" si="37"/>
        <v>4.5871559633027525E-2</v>
      </c>
      <c r="V346" s="99">
        <f>D306</f>
        <v>1962</v>
      </c>
      <c r="W346" s="44"/>
    </row>
    <row r="348" spans="1:25" ht="15.75" thickBot="1" x14ac:dyDescent="0.3"/>
    <row r="349" spans="1:25" ht="75.75" thickBot="1" x14ac:dyDescent="0.3">
      <c r="A349" s="46" t="s">
        <v>23</v>
      </c>
      <c r="B349" s="46" t="s">
        <v>49</v>
      </c>
      <c r="C349" s="47" t="s">
        <v>54</v>
      </c>
      <c r="D349" s="47" t="s">
        <v>18</v>
      </c>
      <c r="E349" s="46" t="s">
        <v>17</v>
      </c>
      <c r="F349" s="48" t="s">
        <v>1</v>
      </c>
      <c r="G349" s="49" t="s">
        <v>24</v>
      </c>
      <c r="H349" s="50" t="s">
        <v>75</v>
      </c>
      <c r="I349" s="50" t="s">
        <v>76</v>
      </c>
      <c r="J349" s="50" t="s">
        <v>55</v>
      </c>
      <c r="K349" s="50" t="s">
        <v>60</v>
      </c>
      <c r="L349" s="50" t="s">
        <v>56</v>
      </c>
      <c r="M349" s="50" t="s">
        <v>61</v>
      </c>
      <c r="N349" s="50" t="s">
        <v>57</v>
      </c>
      <c r="O349" s="50" t="s">
        <v>62</v>
      </c>
      <c r="P349" s="50" t="s">
        <v>58</v>
      </c>
      <c r="Q349" s="50" t="s">
        <v>77</v>
      </c>
      <c r="R349" s="50" t="s">
        <v>127</v>
      </c>
      <c r="S349" s="50" t="s">
        <v>42</v>
      </c>
      <c r="T349" s="50" t="s">
        <v>5</v>
      </c>
      <c r="U349" s="46" t="s">
        <v>2</v>
      </c>
      <c r="V349" s="84" t="s">
        <v>72</v>
      </c>
      <c r="W349" s="85" t="s">
        <v>21</v>
      </c>
      <c r="X349" s="47" t="s">
        <v>18</v>
      </c>
      <c r="Y349" s="86" t="s">
        <v>7</v>
      </c>
    </row>
    <row r="350" spans="1:25" ht="15.75" thickBot="1" x14ac:dyDescent="0.3">
      <c r="A350" s="438">
        <v>1497696</v>
      </c>
      <c r="B350" s="274" t="s">
        <v>121</v>
      </c>
      <c r="C350" s="438">
        <v>1920</v>
      </c>
      <c r="D350" s="438">
        <v>2020</v>
      </c>
      <c r="E350" s="443">
        <v>1899</v>
      </c>
      <c r="F350" s="444">
        <f>E350/D350</f>
        <v>0.94009900990099005</v>
      </c>
      <c r="G350" s="52">
        <v>45141</v>
      </c>
      <c r="H350" s="87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9"/>
      <c r="T350" s="405"/>
      <c r="U350" s="121"/>
      <c r="V350" s="89"/>
      <c r="W350" s="91" t="s">
        <v>78</v>
      </c>
      <c r="X350" s="275">
        <v>578.5</v>
      </c>
      <c r="Y350" s="82" t="s">
        <v>73</v>
      </c>
    </row>
    <row r="351" spans="1:25" ht="16.5" thickBot="1" x14ac:dyDescent="0.25">
      <c r="A351" s="92"/>
      <c r="B351" s="93"/>
      <c r="C351" s="93"/>
      <c r="D351" s="93"/>
      <c r="E351" s="93"/>
      <c r="F351" s="93"/>
      <c r="G351" s="94"/>
      <c r="H351" s="95">
        <v>24</v>
      </c>
      <c r="I351" s="96"/>
      <c r="J351" s="96">
        <v>6</v>
      </c>
      <c r="K351" s="96"/>
      <c r="L351" s="96"/>
      <c r="M351" s="96"/>
      <c r="N351" s="96"/>
      <c r="O351" s="96"/>
      <c r="P351" s="96"/>
      <c r="Q351" s="96"/>
      <c r="R351" s="96"/>
      <c r="S351" s="321">
        <v>6</v>
      </c>
      <c r="T351" s="320">
        <f>SUM(H351,J351,L351,N351,P351,R351,S351)</f>
        <v>36</v>
      </c>
      <c r="U351" s="485">
        <f>($T351)/$D$350</f>
        <v>1.782178217821782E-2</v>
      </c>
      <c r="V351" s="99">
        <f>D350</f>
        <v>2020</v>
      </c>
      <c r="W351" s="267" t="s">
        <v>16</v>
      </c>
      <c r="X351" s="93">
        <f>T351</f>
        <v>36</v>
      </c>
      <c r="Y351" s="276" t="s">
        <v>133</v>
      </c>
    </row>
    <row r="352" spans="1:25" ht="16.5" thickBot="1" x14ac:dyDescent="0.25">
      <c r="A352" s="102"/>
      <c r="B352" s="103"/>
      <c r="C352" s="103"/>
      <c r="D352" s="103"/>
      <c r="E352" s="103"/>
      <c r="F352" s="103"/>
      <c r="G352" s="104"/>
      <c r="H352" s="484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324"/>
      <c r="T352" s="320">
        <f>SUM(H352,J352,L352,N352,P352,R352,S352)</f>
        <v>0</v>
      </c>
      <c r="U352" s="409">
        <f t="shared" ref="U352:U390" si="42">($T352)/$D$350</f>
        <v>0</v>
      </c>
      <c r="V352" s="99"/>
      <c r="W352" s="271" t="s">
        <v>44</v>
      </c>
      <c r="X352" s="93"/>
      <c r="Y352" s="276" t="s">
        <v>169</v>
      </c>
    </row>
    <row r="353" spans="1:25" ht="16.5" thickBot="1" x14ac:dyDescent="0.25">
      <c r="A353" s="102"/>
      <c r="B353" s="103"/>
      <c r="C353" s="103"/>
      <c r="D353" s="103"/>
      <c r="E353" s="103"/>
      <c r="F353" s="103"/>
      <c r="G353" s="104"/>
      <c r="H353" s="105">
        <v>6</v>
      </c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322"/>
      <c r="T353" s="318">
        <f t="shared" ref="T353:T379" si="43">SUM(H353,J353,L353,N353,P353,R353,S353)</f>
        <v>6</v>
      </c>
      <c r="U353" s="98">
        <f t="shared" si="42"/>
        <v>2.9702970297029703E-3</v>
      </c>
      <c r="V353" s="99">
        <f>D350</f>
        <v>2020</v>
      </c>
      <c r="W353" s="268" t="s">
        <v>6</v>
      </c>
      <c r="X353" s="93">
        <f t="shared" ref="X353:X388" si="44">T353</f>
        <v>6</v>
      </c>
      <c r="Y353" s="499" t="s">
        <v>447</v>
      </c>
    </row>
    <row r="354" spans="1:25" ht="16.5" thickBot="1" x14ac:dyDescent="0.25">
      <c r="A354" s="102"/>
      <c r="B354" s="103"/>
      <c r="C354" s="103"/>
      <c r="D354" s="103"/>
      <c r="E354" s="110"/>
      <c r="F354" s="110"/>
      <c r="G354" s="104"/>
      <c r="H354" s="105">
        <v>33</v>
      </c>
      <c r="I354" s="67"/>
      <c r="J354" s="67">
        <v>1</v>
      </c>
      <c r="K354" s="67"/>
      <c r="L354" s="67"/>
      <c r="M354" s="67"/>
      <c r="N354" s="67"/>
      <c r="O354" s="67"/>
      <c r="P354" s="67"/>
      <c r="Q354" s="67"/>
      <c r="R354" s="67"/>
      <c r="S354" s="322">
        <v>4</v>
      </c>
      <c r="T354" s="318">
        <f t="shared" si="43"/>
        <v>38</v>
      </c>
      <c r="U354" s="98">
        <f t="shared" si="42"/>
        <v>1.8811881188118811E-2</v>
      </c>
      <c r="V354" s="99">
        <f>D350</f>
        <v>2020</v>
      </c>
      <c r="W354" s="268" t="s">
        <v>14</v>
      </c>
      <c r="X354" s="93">
        <f t="shared" si="44"/>
        <v>38</v>
      </c>
      <c r="Y354" s="314"/>
    </row>
    <row r="355" spans="1:25" ht="16.5" thickBot="1" x14ac:dyDescent="0.25">
      <c r="A355" s="102"/>
      <c r="B355" s="103"/>
      <c r="C355" s="103"/>
      <c r="D355" s="103"/>
      <c r="E355" s="110"/>
      <c r="F355" s="110"/>
      <c r="G355" s="104"/>
      <c r="H355" s="105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322"/>
      <c r="T355" s="318">
        <f t="shared" si="43"/>
        <v>0</v>
      </c>
      <c r="U355" s="98">
        <f t="shared" si="42"/>
        <v>0</v>
      </c>
      <c r="V355" s="99">
        <f>D350</f>
        <v>2020</v>
      </c>
      <c r="W355" s="268" t="s">
        <v>15</v>
      </c>
      <c r="X355" s="93">
        <f t="shared" si="44"/>
        <v>0</v>
      </c>
      <c r="Y355" s="431"/>
    </row>
    <row r="356" spans="1:25" ht="16.5" thickBot="1" x14ac:dyDescent="0.25">
      <c r="A356" s="102"/>
      <c r="B356" s="103"/>
      <c r="C356" s="103"/>
      <c r="D356" s="103"/>
      <c r="E356" s="110"/>
      <c r="F356" s="110"/>
      <c r="G356" s="104"/>
      <c r="H356" s="105">
        <v>1</v>
      </c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322"/>
      <c r="T356" s="318">
        <f t="shared" si="43"/>
        <v>1</v>
      </c>
      <c r="U356" s="98">
        <f t="shared" si="42"/>
        <v>4.9504950495049506E-4</v>
      </c>
      <c r="V356" s="99">
        <f>D350</f>
        <v>2020</v>
      </c>
      <c r="W356" s="268" t="s">
        <v>31</v>
      </c>
      <c r="X356" s="93">
        <f t="shared" si="44"/>
        <v>1</v>
      </c>
      <c r="Y356" s="431"/>
    </row>
    <row r="357" spans="1:25" ht="16.5" thickBot="1" x14ac:dyDescent="0.25">
      <c r="A357" s="102"/>
      <c r="B357" s="103"/>
      <c r="C357" s="103"/>
      <c r="D357" s="103"/>
      <c r="E357" s="110"/>
      <c r="F357" s="110"/>
      <c r="G357" s="104"/>
      <c r="H357" s="105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322"/>
      <c r="T357" s="318">
        <f t="shared" si="43"/>
        <v>0</v>
      </c>
      <c r="U357" s="98">
        <f t="shared" si="42"/>
        <v>0</v>
      </c>
      <c r="V357" s="99">
        <f>D350</f>
        <v>2020</v>
      </c>
      <c r="W357" s="268" t="s">
        <v>32</v>
      </c>
      <c r="X357" s="93">
        <f t="shared" si="44"/>
        <v>0</v>
      </c>
      <c r="Y357" s="111"/>
    </row>
    <row r="358" spans="1:25" ht="16.5" thickBot="1" x14ac:dyDescent="0.25">
      <c r="A358" s="102"/>
      <c r="B358" s="103"/>
      <c r="C358" s="103"/>
      <c r="D358" s="103"/>
      <c r="E358" s="110"/>
      <c r="F358" s="110"/>
      <c r="G358" s="104"/>
      <c r="H358" s="105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322"/>
      <c r="T358" s="318">
        <f t="shared" si="43"/>
        <v>0</v>
      </c>
      <c r="U358" s="98">
        <f t="shared" si="42"/>
        <v>0</v>
      </c>
      <c r="V358" s="99">
        <f>D350</f>
        <v>2020</v>
      </c>
      <c r="W358" s="268" t="s">
        <v>189</v>
      </c>
      <c r="X358" s="93">
        <f t="shared" si="44"/>
        <v>0</v>
      </c>
      <c r="Y358" s="446"/>
    </row>
    <row r="359" spans="1:25" ht="16.5" thickBot="1" x14ac:dyDescent="0.25">
      <c r="A359" s="102"/>
      <c r="B359" s="103"/>
      <c r="C359" s="103"/>
      <c r="D359" s="103"/>
      <c r="E359" s="110"/>
      <c r="F359" s="110"/>
      <c r="G359" s="104"/>
      <c r="H359" s="105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322"/>
      <c r="T359" s="318">
        <f t="shared" si="43"/>
        <v>0</v>
      </c>
      <c r="U359" s="98">
        <f t="shared" si="42"/>
        <v>0</v>
      </c>
      <c r="V359" s="99">
        <f>D350</f>
        <v>2020</v>
      </c>
      <c r="W359" s="268" t="s">
        <v>30</v>
      </c>
      <c r="X359" s="93">
        <f t="shared" si="44"/>
        <v>0</v>
      </c>
      <c r="Y359" s="111"/>
    </row>
    <row r="360" spans="1:25" ht="16.5" thickBot="1" x14ac:dyDescent="0.25">
      <c r="A360" s="102"/>
      <c r="B360" s="103"/>
      <c r="C360" s="103"/>
      <c r="D360" s="103"/>
      <c r="E360" s="110"/>
      <c r="F360" s="110"/>
      <c r="G360" s="104"/>
      <c r="H360" s="105">
        <v>8</v>
      </c>
      <c r="I360" s="67"/>
      <c r="J360" s="67">
        <v>3</v>
      </c>
      <c r="K360" s="67"/>
      <c r="L360" s="67"/>
      <c r="M360" s="67"/>
      <c r="N360" s="67"/>
      <c r="O360" s="67"/>
      <c r="P360" s="67"/>
      <c r="Q360" s="67"/>
      <c r="R360" s="67"/>
      <c r="S360" s="322">
        <v>3</v>
      </c>
      <c r="T360" s="318">
        <f t="shared" si="43"/>
        <v>14</v>
      </c>
      <c r="U360" s="98">
        <f t="shared" si="42"/>
        <v>6.9306930693069308E-3</v>
      </c>
      <c r="V360" s="99">
        <f>D350</f>
        <v>2020</v>
      </c>
      <c r="W360" s="268" t="s">
        <v>0</v>
      </c>
      <c r="X360" s="93">
        <f t="shared" si="44"/>
        <v>14</v>
      </c>
      <c r="Y360" s="314"/>
    </row>
    <row r="361" spans="1:25" ht="16.5" thickBot="1" x14ac:dyDescent="0.25">
      <c r="A361" s="102"/>
      <c r="B361" s="103"/>
      <c r="C361" s="103"/>
      <c r="D361" s="103"/>
      <c r="E361" s="110"/>
      <c r="F361" s="110"/>
      <c r="G361" s="104"/>
      <c r="H361" s="105">
        <v>8</v>
      </c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322">
        <v>2</v>
      </c>
      <c r="T361" s="318">
        <f t="shared" si="43"/>
        <v>10</v>
      </c>
      <c r="U361" s="98">
        <f t="shared" si="42"/>
        <v>4.9504950495049506E-3</v>
      </c>
      <c r="V361" s="99">
        <f>D350</f>
        <v>2020</v>
      </c>
      <c r="W361" s="268" t="s">
        <v>12</v>
      </c>
      <c r="X361" s="93">
        <f t="shared" si="44"/>
        <v>10</v>
      </c>
      <c r="Y361" s="112"/>
    </row>
    <row r="362" spans="1:25" ht="16.5" thickBot="1" x14ac:dyDescent="0.25">
      <c r="A362" s="102"/>
      <c r="B362" s="103"/>
      <c r="C362" s="103"/>
      <c r="D362" s="103"/>
      <c r="E362" s="110"/>
      <c r="F362" s="110" t="s">
        <v>108</v>
      </c>
      <c r="G362" s="104"/>
      <c r="H362" s="105">
        <v>3</v>
      </c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322"/>
      <c r="T362" s="318">
        <f t="shared" si="43"/>
        <v>3</v>
      </c>
      <c r="U362" s="98">
        <f t="shared" si="42"/>
        <v>1.4851485148514852E-3</v>
      </c>
      <c r="V362" s="99">
        <f>D350</f>
        <v>2020</v>
      </c>
      <c r="W362" s="268" t="s">
        <v>34</v>
      </c>
      <c r="X362" s="93">
        <f t="shared" si="44"/>
        <v>3</v>
      </c>
      <c r="Y362" s="112"/>
    </row>
    <row r="363" spans="1:25" ht="16.5" thickBot="1" x14ac:dyDescent="0.25">
      <c r="A363" s="102"/>
      <c r="B363" s="103"/>
      <c r="C363" s="103"/>
      <c r="D363" s="103"/>
      <c r="E363" s="110"/>
      <c r="F363" s="110"/>
      <c r="G363" s="104"/>
      <c r="H363" s="105"/>
      <c r="I363" s="67"/>
      <c r="J363" s="67"/>
      <c r="K363" s="67"/>
      <c r="L363" s="67">
        <v>1</v>
      </c>
      <c r="M363" s="67"/>
      <c r="N363" s="67"/>
      <c r="O363" s="67"/>
      <c r="P363" s="67"/>
      <c r="Q363" s="67"/>
      <c r="R363" s="67"/>
      <c r="S363" s="322"/>
      <c r="T363" s="318">
        <f t="shared" si="43"/>
        <v>1</v>
      </c>
      <c r="U363" s="98">
        <f t="shared" si="42"/>
        <v>4.9504950495049506E-4</v>
      </c>
      <c r="V363" s="99">
        <f>D350</f>
        <v>2020</v>
      </c>
      <c r="W363" s="269" t="s">
        <v>28</v>
      </c>
      <c r="X363" s="93">
        <f t="shared" si="44"/>
        <v>1</v>
      </c>
      <c r="Y363" s="101" t="s">
        <v>372</v>
      </c>
    </row>
    <row r="364" spans="1:25" ht="16.5" thickBot="1" x14ac:dyDescent="0.25">
      <c r="A364" s="102"/>
      <c r="B364" s="103"/>
      <c r="C364" s="103"/>
      <c r="D364" s="103"/>
      <c r="E364" s="110"/>
      <c r="F364" s="110"/>
      <c r="G364" s="115"/>
      <c r="H364" s="116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322"/>
      <c r="T364" s="318">
        <f t="shared" si="43"/>
        <v>0</v>
      </c>
      <c r="U364" s="98">
        <f t="shared" si="42"/>
        <v>0</v>
      </c>
      <c r="V364" s="99">
        <f>D350</f>
        <v>2020</v>
      </c>
      <c r="W364" s="269" t="s">
        <v>88</v>
      </c>
      <c r="X364" s="93">
        <f t="shared" si="44"/>
        <v>0</v>
      </c>
      <c r="Y364" s="278"/>
    </row>
    <row r="365" spans="1:25" ht="16.5" thickBot="1" x14ac:dyDescent="0.25">
      <c r="A365" s="102"/>
      <c r="B365" s="103"/>
      <c r="C365" s="103"/>
      <c r="D365" s="103"/>
      <c r="E365" s="110"/>
      <c r="F365" s="110"/>
      <c r="G365" s="115"/>
      <c r="H365" s="116">
        <v>2</v>
      </c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322"/>
      <c r="T365" s="318">
        <f t="shared" si="43"/>
        <v>2</v>
      </c>
      <c r="U365" s="98">
        <f t="shared" si="42"/>
        <v>9.9009900990099011E-4</v>
      </c>
      <c r="V365" s="99">
        <f>D350</f>
        <v>2020</v>
      </c>
      <c r="W365" s="269" t="s">
        <v>185</v>
      </c>
      <c r="X365" s="93">
        <f t="shared" si="44"/>
        <v>2</v>
      </c>
      <c r="Y365" s="109"/>
    </row>
    <row r="366" spans="1:25" ht="16.5" thickBot="1" x14ac:dyDescent="0.25">
      <c r="A366" s="102"/>
      <c r="B366" s="103"/>
      <c r="C366" s="103"/>
      <c r="D366" s="103"/>
      <c r="E366" s="110"/>
      <c r="F366" s="110"/>
      <c r="G366" s="115"/>
      <c r="H366" s="217">
        <v>1</v>
      </c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323"/>
      <c r="T366" s="319">
        <f t="shared" si="43"/>
        <v>1</v>
      </c>
      <c r="U366" s="316">
        <f t="shared" si="42"/>
        <v>4.9504950495049506E-4</v>
      </c>
      <c r="V366" s="307">
        <f>D350</f>
        <v>2020</v>
      </c>
      <c r="W366" s="270" t="s">
        <v>46</v>
      </c>
      <c r="X366" s="93">
        <f t="shared" si="44"/>
        <v>1</v>
      </c>
      <c r="Y366" s="278"/>
    </row>
    <row r="367" spans="1:25" ht="16.5" thickBot="1" x14ac:dyDescent="0.25">
      <c r="A367" s="102"/>
      <c r="B367" s="103"/>
      <c r="C367" s="103"/>
      <c r="D367" s="103"/>
      <c r="E367" s="110"/>
      <c r="F367" s="110"/>
      <c r="G367" s="104"/>
      <c r="H367" s="95"/>
      <c r="I367" s="117">
        <v>3</v>
      </c>
      <c r="J367" s="117">
        <v>2</v>
      </c>
      <c r="K367" s="117"/>
      <c r="L367" s="117"/>
      <c r="M367" s="117"/>
      <c r="N367" s="117"/>
      <c r="O367" s="117"/>
      <c r="P367" s="117"/>
      <c r="Q367" s="117"/>
      <c r="R367" s="117"/>
      <c r="S367" s="324"/>
      <c r="T367" s="320">
        <f t="shared" si="43"/>
        <v>2</v>
      </c>
      <c r="U367" s="214">
        <f t="shared" si="42"/>
        <v>9.9009900990099011E-4</v>
      </c>
      <c r="V367" s="99">
        <f>D350</f>
        <v>2020</v>
      </c>
      <c r="W367" s="271" t="s">
        <v>11</v>
      </c>
      <c r="X367" s="93">
        <f t="shared" si="44"/>
        <v>2</v>
      </c>
      <c r="Y367" s="112"/>
    </row>
    <row r="368" spans="1:25" ht="16.5" thickBot="1" x14ac:dyDescent="0.25">
      <c r="A368" s="102"/>
      <c r="B368" s="103"/>
      <c r="C368" s="103"/>
      <c r="D368" s="103"/>
      <c r="E368" s="110"/>
      <c r="F368" s="110"/>
      <c r="G368" s="104"/>
      <c r="H368" s="105"/>
      <c r="I368" s="279"/>
      <c r="J368" s="67"/>
      <c r="K368" s="67"/>
      <c r="L368" s="67"/>
      <c r="M368" s="67"/>
      <c r="N368" s="67"/>
      <c r="O368" s="67"/>
      <c r="P368" s="67"/>
      <c r="Q368" s="67"/>
      <c r="R368" s="67"/>
      <c r="S368" s="322"/>
      <c r="T368" s="318">
        <f t="shared" si="43"/>
        <v>0</v>
      </c>
      <c r="U368" s="98">
        <f t="shared" si="42"/>
        <v>0</v>
      </c>
      <c r="V368" s="99">
        <f>D350</f>
        <v>2020</v>
      </c>
      <c r="W368" s="462" t="s">
        <v>101</v>
      </c>
      <c r="X368" s="93">
        <f t="shared" si="44"/>
        <v>0</v>
      </c>
      <c r="Y368" s="112"/>
    </row>
    <row r="369" spans="1:25" ht="16.5" thickBot="1" x14ac:dyDescent="0.25">
      <c r="A369" s="102"/>
      <c r="B369" s="103"/>
      <c r="C369" s="103"/>
      <c r="D369" s="103"/>
      <c r="E369" s="110"/>
      <c r="F369" s="110"/>
      <c r="G369" s="104"/>
      <c r="H369" s="105"/>
      <c r="I369" s="280">
        <v>5</v>
      </c>
      <c r="J369" s="67">
        <v>1</v>
      </c>
      <c r="K369" s="67"/>
      <c r="L369" s="67"/>
      <c r="M369" s="67"/>
      <c r="N369" s="67"/>
      <c r="O369" s="67"/>
      <c r="P369" s="67"/>
      <c r="Q369" s="67"/>
      <c r="R369" s="67"/>
      <c r="S369" s="322">
        <v>2</v>
      </c>
      <c r="T369" s="318">
        <f t="shared" si="43"/>
        <v>3</v>
      </c>
      <c r="U369" s="98">
        <f t="shared" si="42"/>
        <v>1.4851485148514852E-3</v>
      </c>
      <c r="V369" s="99">
        <f>D350</f>
        <v>2020</v>
      </c>
      <c r="W369" s="268" t="s">
        <v>3</v>
      </c>
      <c r="X369" s="93">
        <f t="shared" si="44"/>
        <v>3</v>
      </c>
      <c r="Y369" s="111"/>
    </row>
    <row r="370" spans="1:25" ht="16.5" thickBot="1" x14ac:dyDescent="0.25">
      <c r="A370" s="102"/>
      <c r="B370" s="103"/>
      <c r="C370" s="103"/>
      <c r="D370" s="103"/>
      <c r="E370" s="103"/>
      <c r="F370" s="110"/>
      <c r="G370" s="104"/>
      <c r="H370" s="105"/>
      <c r="I370" s="280">
        <v>11</v>
      </c>
      <c r="J370" s="67"/>
      <c r="K370" s="67"/>
      <c r="L370" s="67"/>
      <c r="M370" s="67"/>
      <c r="N370" s="67"/>
      <c r="O370" s="67"/>
      <c r="P370" s="67"/>
      <c r="Q370" s="67"/>
      <c r="R370" s="67"/>
      <c r="S370" s="322"/>
      <c r="T370" s="318">
        <f t="shared" si="43"/>
        <v>0</v>
      </c>
      <c r="U370" s="98">
        <f t="shared" si="42"/>
        <v>0</v>
      </c>
      <c r="V370" s="99">
        <f>D350</f>
        <v>2020</v>
      </c>
      <c r="W370" s="268" t="s">
        <v>8</v>
      </c>
      <c r="X370" s="93">
        <f t="shared" si="44"/>
        <v>0</v>
      </c>
      <c r="Y370" s="112"/>
    </row>
    <row r="371" spans="1:25" ht="16.5" thickBot="1" x14ac:dyDescent="0.25">
      <c r="A371" s="102"/>
      <c r="B371" s="103"/>
      <c r="C371" s="103"/>
      <c r="D371" s="103"/>
      <c r="E371" s="103"/>
      <c r="F371" s="110"/>
      <c r="G371" s="104"/>
      <c r="H371" s="105"/>
      <c r="I371" s="280">
        <v>25</v>
      </c>
      <c r="J371" s="67">
        <v>1</v>
      </c>
      <c r="K371" s="67"/>
      <c r="L371" s="67"/>
      <c r="M371" s="67"/>
      <c r="N371" s="67"/>
      <c r="O371" s="67"/>
      <c r="P371" s="67"/>
      <c r="Q371" s="67"/>
      <c r="R371" s="67"/>
      <c r="S371" s="322"/>
      <c r="T371" s="318">
        <f t="shared" si="43"/>
        <v>1</v>
      </c>
      <c r="U371" s="98">
        <f t="shared" si="42"/>
        <v>4.9504950495049506E-4</v>
      </c>
      <c r="V371" s="99">
        <f>D350</f>
        <v>2020</v>
      </c>
      <c r="W371" s="268" t="s">
        <v>9</v>
      </c>
      <c r="X371" s="93">
        <f t="shared" si="44"/>
        <v>1</v>
      </c>
      <c r="Y371" s="112"/>
    </row>
    <row r="372" spans="1:25" ht="16.5" thickBot="1" x14ac:dyDescent="0.25">
      <c r="A372" s="102"/>
      <c r="B372" s="103"/>
      <c r="C372" s="103"/>
      <c r="D372" s="103"/>
      <c r="E372" s="103"/>
      <c r="F372" s="110"/>
      <c r="G372" s="104"/>
      <c r="H372" s="105"/>
      <c r="I372" s="280"/>
      <c r="J372" s="67"/>
      <c r="K372" s="67"/>
      <c r="L372" s="67"/>
      <c r="M372" s="67"/>
      <c r="N372" s="67"/>
      <c r="O372" s="67"/>
      <c r="P372" s="67"/>
      <c r="Q372" s="67"/>
      <c r="R372" s="67"/>
      <c r="S372" s="322"/>
      <c r="T372" s="318">
        <f t="shared" si="43"/>
        <v>0</v>
      </c>
      <c r="U372" s="98">
        <f t="shared" si="42"/>
        <v>0</v>
      </c>
      <c r="V372" s="99">
        <f>D350</f>
        <v>2020</v>
      </c>
      <c r="W372" s="268" t="s">
        <v>80</v>
      </c>
      <c r="X372" s="93">
        <f t="shared" si="44"/>
        <v>0</v>
      </c>
      <c r="Y372" s="112"/>
    </row>
    <row r="373" spans="1:25" ht="16.5" thickBot="1" x14ac:dyDescent="0.25">
      <c r="A373" s="102"/>
      <c r="B373" s="103"/>
      <c r="C373" s="103"/>
      <c r="D373" s="103"/>
      <c r="E373" s="103"/>
      <c r="F373" s="110"/>
      <c r="G373" s="104"/>
      <c r="H373" s="105"/>
      <c r="I373" s="280"/>
      <c r="J373" s="67"/>
      <c r="K373" s="67"/>
      <c r="L373" s="67"/>
      <c r="M373" s="67"/>
      <c r="N373" s="67"/>
      <c r="O373" s="67"/>
      <c r="P373" s="67"/>
      <c r="Q373" s="67"/>
      <c r="R373" s="67"/>
      <c r="S373" s="322"/>
      <c r="T373" s="318">
        <f t="shared" si="43"/>
        <v>0</v>
      </c>
      <c r="U373" s="98">
        <f t="shared" si="42"/>
        <v>0</v>
      </c>
      <c r="V373" s="99">
        <f>D350</f>
        <v>2020</v>
      </c>
      <c r="W373" s="268" t="s">
        <v>20</v>
      </c>
      <c r="X373" s="93">
        <f t="shared" si="44"/>
        <v>0</v>
      </c>
      <c r="Y373" s="112"/>
    </row>
    <row r="374" spans="1:25" ht="16.5" thickBot="1" x14ac:dyDescent="0.25">
      <c r="A374" s="102"/>
      <c r="B374" s="103"/>
      <c r="C374" s="103"/>
      <c r="D374" s="103"/>
      <c r="E374" s="103"/>
      <c r="F374" s="110"/>
      <c r="G374" s="104"/>
      <c r="H374" s="105"/>
      <c r="I374" s="280"/>
      <c r="J374" s="67"/>
      <c r="K374" s="67"/>
      <c r="L374" s="67">
        <v>1</v>
      </c>
      <c r="M374" s="67"/>
      <c r="N374" s="67"/>
      <c r="O374" s="67"/>
      <c r="P374" s="67"/>
      <c r="Q374" s="67"/>
      <c r="R374" s="67"/>
      <c r="S374" s="322"/>
      <c r="T374" s="318">
        <f t="shared" si="43"/>
        <v>1</v>
      </c>
      <c r="U374" s="98">
        <f t="shared" si="42"/>
        <v>4.9504950495049506E-4</v>
      </c>
      <c r="V374" s="99">
        <f>D350</f>
        <v>2020</v>
      </c>
      <c r="W374" s="268" t="s">
        <v>81</v>
      </c>
      <c r="X374" s="93">
        <f t="shared" si="44"/>
        <v>1</v>
      </c>
      <c r="Y374" s="101" t="s">
        <v>361</v>
      </c>
    </row>
    <row r="375" spans="1:25" ht="16.5" thickBot="1" x14ac:dyDescent="0.25">
      <c r="A375" s="102"/>
      <c r="B375" s="103"/>
      <c r="C375" s="103"/>
      <c r="D375" s="103"/>
      <c r="E375" s="103"/>
      <c r="F375" s="110"/>
      <c r="G375" s="104"/>
      <c r="H375" s="105"/>
      <c r="I375" s="280"/>
      <c r="J375" s="67"/>
      <c r="K375" s="67"/>
      <c r="L375" s="67"/>
      <c r="M375" s="67"/>
      <c r="N375" s="67"/>
      <c r="O375" s="67"/>
      <c r="P375" s="67"/>
      <c r="Q375" s="67"/>
      <c r="R375" s="67"/>
      <c r="S375" s="322"/>
      <c r="T375" s="318">
        <f t="shared" si="43"/>
        <v>0</v>
      </c>
      <c r="U375" s="98">
        <f t="shared" si="42"/>
        <v>0</v>
      </c>
      <c r="V375" s="99">
        <f>D350</f>
        <v>2020</v>
      </c>
      <c r="W375" s="463" t="s">
        <v>178</v>
      </c>
      <c r="X375" s="93">
        <f t="shared" si="44"/>
        <v>0</v>
      </c>
      <c r="Y375" s="101" t="s">
        <v>359</v>
      </c>
    </row>
    <row r="376" spans="1:25" ht="16.5" thickBot="1" x14ac:dyDescent="0.25">
      <c r="A376" s="102"/>
      <c r="B376" s="103"/>
      <c r="C376" s="103"/>
      <c r="D376" s="103"/>
      <c r="E376" s="110"/>
      <c r="F376" s="110"/>
      <c r="G376" s="104"/>
      <c r="H376" s="105"/>
      <c r="I376" s="280">
        <v>8</v>
      </c>
      <c r="J376" s="67"/>
      <c r="K376" s="67">
        <v>2</v>
      </c>
      <c r="L376" s="67"/>
      <c r="M376" s="67"/>
      <c r="N376" s="67"/>
      <c r="O376" s="67"/>
      <c r="P376" s="67"/>
      <c r="Q376" s="67"/>
      <c r="R376" s="67"/>
      <c r="S376" s="322"/>
      <c r="T376" s="318">
        <f t="shared" si="43"/>
        <v>0</v>
      </c>
      <c r="U376" s="98">
        <f t="shared" si="42"/>
        <v>0</v>
      </c>
      <c r="V376" s="99">
        <f>D350</f>
        <v>2020</v>
      </c>
      <c r="W376" s="268" t="s">
        <v>13</v>
      </c>
      <c r="X376" s="93">
        <f t="shared" si="44"/>
        <v>0</v>
      </c>
      <c r="Y376" s="452" t="s">
        <v>362</v>
      </c>
    </row>
    <row r="377" spans="1:25" ht="16.5" thickBot="1" x14ac:dyDescent="0.25">
      <c r="A377" s="102"/>
      <c r="B377" s="103"/>
      <c r="C377" s="103"/>
      <c r="D377" s="103"/>
      <c r="E377" s="110"/>
      <c r="F377" s="110"/>
      <c r="G377" s="104"/>
      <c r="H377" s="105"/>
      <c r="I377" s="67">
        <v>1</v>
      </c>
      <c r="J377" s="67"/>
      <c r="K377" s="67"/>
      <c r="L377" s="67"/>
      <c r="M377" s="67"/>
      <c r="N377" s="67"/>
      <c r="O377" s="67"/>
      <c r="P377" s="67"/>
      <c r="Q377" s="67"/>
      <c r="R377" s="67"/>
      <c r="S377" s="322"/>
      <c r="T377" s="318">
        <f t="shared" si="43"/>
        <v>0</v>
      </c>
      <c r="U377" s="98">
        <f t="shared" si="42"/>
        <v>0</v>
      </c>
      <c r="V377" s="99">
        <f>D350</f>
        <v>2020</v>
      </c>
      <c r="W377" s="269" t="s">
        <v>99</v>
      </c>
      <c r="X377" s="93">
        <f t="shared" si="44"/>
        <v>0</v>
      </c>
      <c r="Y377" s="111"/>
    </row>
    <row r="378" spans="1:25" ht="16.5" thickBot="1" x14ac:dyDescent="0.25">
      <c r="A378" s="102"/>
      <c r="B378" s="103"/>
      <c r="C378" s="103"/>
      <c r="D378" s="103"/>
      <c r="E378" s="110"/>
      <c r="F378" s="110"/>
      <c r="G378" s="104"/>
      <c r="H378" s="105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322"/>
      <c r="T378" s="318">
        <f t="shared" si="43"/>
        <v>0</v>
      </c>
      <c r="U378" s="98">
        <f t="shared" si="42"/>
        <v>0</v>
      </c>
      <c r="V378" s="99">
        <f>D350</f>
        <v>2020</v>
      </c>
      <c r="W378" s="269" t="s">
        <v>10</v>
      </c>
      <c r="X378" s="93">
        <f t="shared" si="44"/>
        <v>0</v>
      </c>
      <c r="Y378" s="111"/>
    </row>
    <row r="379" spans="1:25" ht="16.5" thickBot="1" x14ac:dyDescent="0.25">
      <c r="A379" s="102"/>
      <c r="B379" s="103"/>
      <c r="C379" s="103"/>
      <c r="D379" s="103"/>
      <c r="E379" s="110"/>
      <c r="F379" s="110"/>
      <c r="G379" s="104"/>
      <c r="H379" s="113"/>
      <c r="I379" s="106">
        <v>2</v>
      </c>
      <c r="J379" s="106"/>
      <c r="K379" s="106"/>
      <c r="L379" s="106"/>
      <c r="M379" s="106"/>
      <c r="N379" s="106"/>
      <c r="O379" s="106"/>
      <c r="P379" s="106"/>
      <c r="Q379" s="106"/>
      <c r="R379" s="106"/>
      <c r="S379" s="325">
        <v>1</v>
      </c>
      <c r="T379" s="319">
        <f t="shared" si="43"/>
        <v>1</v>
      </c>
      <c r="U379" s="409">
        <f t="shared" si="42"/>
        <v>4.9504950495049506E-4</v>
      </c>
      <c r="V379" s="99">
        <f>D350</f>
        <v>2020</v>
      </c>
      <c r="W379" s="272" t="s">
        <v>83</v>
      </c>
      <c r="X379" s="93">
        <f t="shared" si="44"/>
        <v>1</v>
      </c>
      <c r="Y379" s="101" t="s">
        <v>373</v>
      </c>
    </row>
    <row r="380" spans="1:25" ht="16.5" thickBot="1" x14ac:dyDescent="0.3">
      <c r="A380" s="102"/>
      <c r="B380" s="103"/>
      <c r="C380" s="103"/>
      <c r="D380" s="103"/>
      <c r="E380" s="110"/>
      <c r="F380" s="110"/>
      <c r="G380" s="104"/>
      <c r="H380" s="87"/>
      <c r="I380" s="88"/>
      <c r="J380" s="310"/>
      <c r="K380" s="88"/>
      <c r="L380" s="88"/>
      <c r="M380" s="88"/>
      <c r="N380" s="88"/>
      <c r="O380" s="88"/>
      <c r="P380" s="88"/>
      <c r="Q380" s="88"/>
      <c r="R380" s="88"/>
      <c r="S380" s="88"/>
      <c r="T380" s="317"/>
      <c r="U380" s="317"/>
      <c r="V380" s="121"/>
      <c r="W380" s="273" t="s">
        <v>168</v>
      </c>
      <c r="X380" s="93">
        <f t="shared" si="44"/>
        <v>0</v>
      </c>
      <c r="Y380" s="101"/>
    </row>
    <row r="381" spans="1:25" ht="16.5" thickBot="1" x14ac:dyDescent="0.25">
      <c r="A381" s="102"/>
      <c r="B381" s="103"/>
      <c r="C381" s="103"/>
      <c r="D381" s="103"/>
      <c r="E381" s="110"/>
      <c r="F381" s="110"/>
      <c r="G381" s="115"/>
      <c r="H381" s="95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321"/>
      <c r="T381" s="320">
        <f t="shared" ref="T381:T389" si="45">SUM(H381,J381,L381,N381,P381,R381,S381)</f>
        <v>0</v>
      </c>
      <c r="U381" s="214">
        <f t="shared" si="42"/>
        <v>0</v>
      </c>
      <c r="V381" s="99">
        <f>D350</f>
        <v>2020</v>
      </c>
      <c r="W381" s="267" t="s">
        <v>85</v>
      </c>
      <c r="X381" s="93">
        <f t="shared" si="44"/>
        <v>0</v>
      </c>
      <c r="Y381" s="101"/>
    </row>
    <row r="382" spans="1:25" ht="16.5" thickBot="1" x14ac:dyDescent="0.25">
      <c r="A382" s="102"/>
      <c r="B382" s="103"/>
      <c r="C382" s="103"/>
      <c r="D382" s="103"/>
      <c r="E382" s="110"/>
      <c r="F382" s="110"/>
      <c r="G382" s="115"/>
      <c r="H382" s="105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322"/>
      <c r="T382" s="318">
        <f t="shared" si="45"/>
        <v>0</v>
      </c>
      <c r="U382" s="214">
        <f t="shared" si="42"/>
        <v>0</v>
      </c>
      <c r="V382" s="99">
        <f>D350</f>
        <v>2020</v>
      </c>
      <c r="W382" s="268" t="s">
        <v>86</v>
      </c>
      <c r="X382" s="93">
        <f t="shared" si="44"/>
        <v>0</v>
      </c>
      <c r="Y382" s="101"/>
    </row>
    <row r="383" spans="1:25" ht="15.75" thickBot="1" x14ac:dyDescent="0.25">
      <c r="A383" s="102"/>
      <c r="B383" s="103"/>
      <c r="C383" s="103"/>
      <c r="D383" s="103"/>
      <c r="E383" s="110"/>
      <c r="F383" s="110"/>
      <c r="G383" s="115"/>
      <c r="H383" s="105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322"/>
      <c r="T383" s="318">
        <f t="shared" si="45"/>
        <v>0</v>
      </c>
      <c r="U383" s="214">
        <f t="shared" si="42"/>
        <v>0</v>
      </c>
      <c r="V383" s="99">
        <f>D350</f>
        <v>2020</v>
      </c>
      <c r="W383" s="470" t="s">
        <v>26</v>
      </c>
      <c r="X383" s="93">
        <f t="shared" si="44"/>
        <v>0</v>
      </c>
      <c r="Y383" s="101" t="s">
        <v>291</v>
      </c>
    </row>
    <row r="384" spans="1:25" ht="16.5" thickBot="1" x14ac:dyDescent="0.25">
      <c r="A384" s="102"/>
      <c r="B384" s="103"/>
      <c r="C384" s="103"/>
      <c r="D384" s="103"/>
      <c r="E384" s="110"/>
      <c r="F384" s="110"/>
      <c r="G384" s="115"/>
      <c r="H384" s="105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322"/>
      <c r="T384" s="318">
        <f t="shared" si="45"/>
        <v>0</v>
      </c>
      <c r="U384" s="214">
        <f t="shared" si="42"/>
        <v>0</v>
      </c>
      <c r="V384" s="99">
        <f>D350</f>
        <v>2020</v>
      </c>
      <c r="W384" s="268" t="s">
        <v>74</v>
      </c>
      <c r="X384" s="93">
        <f t="shared" si="44"/>
        <v>0</v>
      </c>
      <c r="Y384" s="101" t="s">
        <v>360</v>
      </c>
    </row>
    <row r="385" spans="1:25" ht="16.5" thickBot="1" x14ac:dyDescent="0.25">
      <c r="A385" s="102"/>
      <c r="B385" s="103"/>
      <c r="C385" s="103"/>
      <c r="D385" s="103"/>
      <c r="E385" s="110"/>
      <c r="F385" s="110"/>
      <c r="G385" s="115"/>
      <c r="H385" s="105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322"/>
      <c r="T385" s="318">
        <f t="shared" si="45"/>
        <v>0</v>
      </c>
      <c r="U385" s="214">
        <f t="shared" si="42"/>
        <v>0</v>
      </c>
      <c r="V385" s="99">
        <f>D350</f>
        <v>2020</v>
      </c>
      <c r="W385" s="269" t="s">
        <v>88</v>
      </c>
      <c r="X385" s="93">
        <f t="shared" si="44"/>
        <v>0</v>
      </c>
      <c r="Y385" s="101"/>
    </row>
    <row r="386" spans="1:25" ht="16.5" thickBot="1" x14ac:dyDescent="0.25">
      <c r="A386" s="102"/>
      <c r="B386" s="103"/>
      <c r="C386" s="103"/>
      <c r="D386" s="103"/>
      <c r="E386" s="110"/>
      <c r="F386" s="110"/>
      <c r="G386" s="115"/>
      <c r="H386" s="105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322"/>
      <c r="T386" s="318">
        <f t="shared" si="45"/>
        <v>0</v>
      </c>
      <c r="U386" s="214">
        <f t="shared" si="42"/>
        <v>0</v>
      </c>
      <c r="V386" s="99">
        <f>D350</f>
        <v>2020</v>
      </c>
      <c r="W386" s="269" t="s">
        <v>27</v>
      </c>
      <c r="X386" s="93">
        <f t="shared" si="44"/>
        <v>0</v>
      </c>
      <c r="Y386" s="101"/>
    </row>
    <row r="387" spans="1:25" ht="16.5" thickBot="1" x14ac:dyDescent="0.25">
      <c r="A387" s="102"/>
      <c r="B387" s="103"/>
      <c r="C387" s="103"/>
      <c r="D387" s="103"/>
      <c r="E387" s="110"/>
      <c r="F387" s="110"/>
      <c r="G387" s="115"/>
      <c r="H387" s="113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325"/>
      <c r="T387" s="318">
        <f t="shared" si="45"/>
        <v>0</v>
      </c>
      <c r="U387" s="214">
        <f t="shared" si="42"/>
        <v>0</v>
      </c>
      <c r="V387" s="99">
        <f>D350</f>
        <v>2020</v>
      </c>
      <c r="W387" s="272" t="s">
        <v>343</v>
      </c>
      <c r="X387" s="93">
        <f t="shared" si="44"/>
        <v>0</v>
      </c>
      <c r="Y387" s="101"/>
    </row>
    <row r="388" spans="1:25" ht="16.5" thickBot="1" x14ac:dyDescent="0.25">
      <c r="A388" s="102"/>
      <c r="B388" s="103"/>
      <c r="C388" s="103"/>
      <c r="D388" s="103"/>
      <c r="E388" s="110"/>
      <c r="F388" s="110"/>
      <c r="G388" s="115"/>
      <c r="H388" s="113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325"/>
      <c r="T388" s="318">
        <f t="shared" si="45"/>
        <v>0</v>
      </c>
      <c r="U388" s="214">
        <f t="shared" si="42"/>
        <v>0</v>
      </c>
      <c r="V388" s="99">
        <f>D350</f>
        <v>2020</v>
      </c>
      <c r="W388" s="268" t="s">
        <v>13</v>
      </c>
      <c r="X388" s="93">
        <f t="shared" si="44"/>
        <v>0</v>
      </c>
      <c r="Y388" s="101"/>
    </row>
    <row r="389" spans="1:25" ht="16.5" thickBot="1" x14ac:dyDescent="0.25">
      <c r="A389" s="123"/>
      <c r="B389" s="124"/>
      <c r="C389" s="124"/>
      <c r="D389" s="124"/>
      <c r="E389" s="125"/>
      <c r="F389" s="125"/>
      <c r="G389" s="126"/>
      <c r="H389" s="113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325"/>
      <c r="T389" s="318">
        <f t="shared" si="45"/>
        <v>0</v>
      </c>
      <c r="U389" s="409">
        <f t="shared" si="42"/>
        <v>0</v>
      </c>
      <c r="V389" s="99">
        <f>D350</f>
        <v>2020</v>
      </c>
      <c r="W389" s="270" t="s">
        <v>161</v>
      </c>
      <c r="X389" s="275">
        <f>T389</f>
        <v>0</v>
      </c>
      <c r="Y389" s="281"/>
    </row>
    <row r="390" spans="1:25" ht="15.75" thickBot="1" x14ac:dyDescent="0.25">
      <c r="A390" s="128"/>
      <c r="B390" s="128"/>
      <c r="C390" s="128"/>
      <c r="D390" s="128"/>
      <c r="E390" s="128"/>
      <c r="F390" s="128"/>
      <c r="G390" s="51" t="s">
        <v>5</v>
      </c>
      <c r="H390" s="129">
        <f t="shared" ref="H390:S390" si="46">SUM(H351:H389)</f>
        <v>86</v>
      </c>
      <c r="I390" s="129">
        <f t="shared" si="46"/>
        <v>55</v>
      </c>
      <c r="J390" s="129">
        <f t="shared" si="46"/>
        <v>14</v>
      </c>
      <c r="K390" s="129">
        <f t="shared" si="46"/>
        <v>2</v>
      </c>
      <c r="L390" s="129">
        <f t="shared" si="46"/>
        <v>2</v>
      </c>
      <c r="M390" s="129">
        <f t="shared" si="46"/>
        <v>0</v>
      </c>
      <c r="N390" s="129">
        <f t="shared" si="46"/>
        <v>0</v>
      </c>
      <c r="O390" s="129">
        <f t="shared" si="46"/>
        <v>0</v>
      </c>
      <c r="P390" s="129">
        <f t="shared" si="46"/>
        <v>0</v>
      </c>
      <c r="Q390" s="129">
        <f t="shared" si="46"/>
        <v>0</v>
      </c>
      <c r="R390" s="129">
        <f t="shared" si="46"/>
        <v>0</v>
      </c>
      <c r="S390" s="129">
        <f t="shared" si="46"/>
        <v>18</v>
      </c>
      <c r="T390" s="258">
        <f>SUM(H390,J390,L390,N390,P390,R390,S390)</f>
        <v>120</v>
      </c>
      <c r="U390" s="465">
        <f t="shared" si="42"/>
        <v>5.9405940594059403E-2</v>
      </c>
      <c r="V390" s="99">
        <f>D350</f>
        <v>2020</v>
      </c>
      <c r="W390" s="44"/>
    </row>
    <row r="392" spans="1:25" ht="15.75" thickBot="1" x14ac:dyDescent="0.3"/>
    <row r="393" spans="1:25" ht="75.75" thickBot="1" x14ac:dyDescent="0.3">
      <c r="A393" s="46" t="s">
        <v>23</v>
      </c>
      <c r="B393" s="46" t="s">
        <v>49</v>
      </c>
      <c r="C393" s="47" t="s">
        <v>54</v>
      </c>
      <c r="D393" s="47" t="s">
        <v>18</v>
      </c>
      <c r="E393" s="46" t="s">
        <v>17</v>
      </c>
      <c r="F393" s="48" t="s">
        <v>1</v>
      </c>
      <c r="G393" s="49" t="s">
        <v>24</v>
      </c>
      <c r="H393" s="50" t="s">
        <v>75</v>
      </c>
      <c r="I393" s="50" t="s">
        <v>76</v>
      </c>
      <c r="J393" s="50" t="s">
        <v>55</v>
      </c>
      <c r="K393" s="50" t="s">
        <v>60</v>
      </c>
      <c r="L393" s="50" t="s">
        <v>56</v>
      </c>
      <c r="M393" s="50" t="s">
        <v>61</v>
      </c>
      <c r="N393" s="50" t="s">
        <v>57</v>
      </c>
      <c r="O393" s="50" t="s">
        <v>62</v>
      </c>
      <c r="P393" s="50" t="s">
        <v>58</v>
      </c>
      <c r="Q393" s="50" t="s">
        <v>77</v>
      </c>
      <c r="R393" s="50" t="s">
        <v>127</v>
      </c>
      <c r="S393" s="50" t="s">
        <v>42</v>
      </c>
      <c r="T393" s="50" t="s">
        <v>5</v>
      </c>
      <c r="U393" s="46" t="s">
        <v>2</v>
      </c>
      <c r="V393" s="84" t="s">
        <v>72</v>
      </c>
      <c r="W393" s="85" t="s">
        <v>21</v>
      </c>
      <c r="X393" s="47" t="s">
        <v>18</v>
      </c>
      <c r="Y393" s="86" t="s">
        <v>7</v>
      </c>
    </row>
    <row r="394" spans="1:25" ht="15.75" thickBot="1" x14ac:dyDescent="0.3">
      <c r="A394" s="438">
        <v>1497697</v>
      </c>
      <c r="B394" s="274" t="s">
        <v>121</v>
      </c>
      <c r="C394" s="438">
        <v>1920</v>
      </c>
      <c r="D394" s="438">
        <v>2017</v>
      </c>
      <c r="E394" s="443">
        <v>1874</v>
      </c>
      <c r="F394" s="444">
        <f>E394/D394</f>
        <v>0.92910262766484875</v>
      </c>
      <c r="G394" s="52">
        <v>45147</v>
      </c>
      <c r="H394" s="87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9"/>
      <c r="T394" s="405"/>
      <c r="U394" s="121"/>
      <c r="V394" s="89"/>
      <c r="W394" s="91" t="s">
        <v>78</v>
      </c>
      <c r="X394" s="275">
        <v>578.5</v>
      </c>
      <c r="Y394" s="82" t="s">
        <v>73</v>
      </c>
    </row>
    <row r="395" spans="1:25" ht="16.5" thickBot="1" x14ac:dyDescent="0.25">
      <c r="A395" s="92"/>
      <c r="B395" s="93"/>
      <c r="C395" s="93"/>
      <c r="D395" s="93"/>
      <c r="E395" s="93"/>
      <c r="F395" s="93"/>
      <c r="G395" s="94"/>
      <c r="H395" s="95">
        <v>9</v>
      </c>
      <c r="I395" s="96"/>
      <c r="J395" s="96">
        <v>2</v>
      </c>
      <c r="K395" s="96"/>
      <c r="L395" s="96"/>
      <c r="M395" s="96"/>
      <c r="N395" s="96"/>
      <c r="O395" s="96"/>
      <c r="P395" s="96"/>
      <c r="Q395" s="96"/>
      <c r="R395" s="96"/>
      <c r="S395" s="321">
        <v>10</v>
      </c>
      <c r="T395" s="320">
        <f>SUM(H395,J395,L395,N395,P395,R395,S395)</f>
        <v>21</v>
      </c>
      <c r="U395" s="485">
        <f>($T395)/$D$394</f>
        <v>1.0411502231036193E-2</v>
      </c>
      <c r="V395" s="99">
        <f>D394</f>
        <v>2017</v>
      </c>
      <c r="W395" s="267" t="s">
        <v>16</v>
      </c>
      <c r="X395" s="93">
        <f>T395</f>
        <v>21</v>
      </c>
      <c r="Y395" s="276" t="s">
        <v>133</v>
      </c>
    </row>
    <row r="396" spans="1:25" ht="16.5" thickBot="1" x14ac:dyDescent="0.25">
      <c r="A396" s="102"/>
      <c r="B396" s="103"/>
      <c r="C396" s="103"/>
      <c r="D396" s="103"/>
      <c r="E396" s="103"/>
      <c r="F396" s="103"/>
      <c r="G396" s="104"/>
      <c r="H396" s="484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324"/>
      <c r="T396" s="320">
        <f>SUM(H396,J396,L396,N396,P396,R396,S396)</f>
        <v>0</v>
      </c>
      <c r="U396" s="409">
        <f t="shared" ref="U396:U434" si="47">($T396)/$D$394</f>
        <v>0</v>
      </c>
      <c r="V396" s="99"/>
      <c r="W396" s="271" t="s">
        <v>44</v>
      </c>
      <c r="X396" s="93"/>
      <c r="Y396" s="276" t="s">
        <v>169</v>
      </c>
    </row>
    <row r="397" spans="1:25" ht="16.5" thickBot="1" x14ac:dyDescent="0.25">
      <c r="A397" s="102"/>
      <c r="B397" s="103"/>
      <c r="C397" s="103"/>
      <c r="D397" s="103"/>
      <c r="E397" s="103"/>
      <c r="F397" s="103"/>
      <c r="G397" s="104"/>
      <c r="H397" s="105">
        <v>20</v>
      </c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322">
        <v>1</v>
      </c>
      <c r="T397" s="318">
        <f t="shared" ref="T397:T423" si="48">SUM(H397,J397,L397,N397,P397,R397,S397)</f>
        <v>21</v>
      </c>
      <c r="U397" s="98">
        <f t="shared" si="47"/>
        <v>1.0411502231036193E-2</v>
      </c>
      <c r="V397" s="99">
        <f>D394</f>
        <v>2017</v>
      </c>
      <c r="W397" s="268" t="s">
        <v>6</v>
      </c>
      <c r="X397" s="93">
        <f t="shared" ref="X397:X432" si="49">T397</f>
        <v>21</v>
      </c>
      <c r="Y397" s="499" t="s">
        <v>447</v>
      </c>
    </row>
    <row r="398" spans="1:25" ht="16.5" thickBot="1" x14ac:dyDescent="0.25">
      <c r="A398" s="102"/>
      <c r="B398" s="103"/>
      <c r="C398" s="103"/>
      <c r="D398" s="103"/>
      <c r="E398" s="110"/>
      <c r="F398" s="110"/>
      <c r="G398" s="104"/>
      <c r="H398" s="105">
        <v>24</v>
      </c>
      <c r="I398" s="67"/>
      <c r="J398" s="67">
        <v>3</v>
      </c>
      <c r="K398" s="67"/>
      <c r="L398" s="67"/>
      <c r="M398" s="67"/>
      <c r="N398" s="67"/>
      <c r="O398" s="67"/>
      <c r="P398" s="67"/>
      <c r="Q398" s="67"/>
      <c r="R398" s="67"/>
      <c r="S398" s="322">
        <v>1</v>
      </c>
      <c r="T398" s="318">
        <f t="shared" si="48"/>
        <v>28</v>
      </c>
      <c r="U398" s="98">
        <f t="shared" si="47"/>
        <v>1.3882002974714923E-2</v>
      </c>
      <c r="V398" s="99">
        <f>D394</f>
        <v>2017</v>
      </c>
      <c r="W398" s="268" t="s">
        <v>14</v>
      </c>
      <c r="X398" s="93">
        <f t="shared" si="49"/>
        <v>28</v>
      </c>
      <c r="Y398" s="314"/>
    </row>
    <row r="399" spans="1:25" ht="16.5" thickBot="1" x14ac:dyDescent="0.25">
      <c r="A399" s="102"/>
      <c r="B399" s="103"/>
      <c r="C399" s="103"/>
      <c r="D399" s="103"/>
      <c r="E399" s="110"/>
      <c r="F399" s="110"/>
      <c r="G399" s="104"/>
      <c r="H399" s="105">
        <v>2</v>
      </c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322"/>
      <c r="T399" s="318">
        <f t="shared" si="48"/>
        <v>2</v>
      </c>
      <c r="U399" s="98">
        <f t="shared" si="47"/>
        <v>9.9157164105106587E-4</v>
      </c>
      <c r="V399" s="99">
        <f>D394</f>
        <v>2017</v>
      </c>
      <c r="W399" s="268" t="s">
        <v>15</v>
      </c>
      <c r="X399" s="93">
        <f t="shared" si="49"/>
        <v>2</v>
      </c>
      <c r="Y399" s="431"/>
    </row>
    <row r="400" spans="1:25" ht="16.5" thickBot="1" x14ac:dyDescent="0.25">
      <c r="A400" s="102"/>
      <c r="B400" s="103"/>
      <c r="C400" s="103"/>
      <c r="D400" s="103"/>
      <c r="E400" s="110"/>
      <c r="F400" s="110"/>
      <c r="G400" s="104"/>
      <c r="H400" s="105">
        <v>1</v>
      </c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322"/>
      <c r="T400" s="318">
        <f t="shared" si="48"/>
        <v>1</v>
      </c>
      <c r="U400" s="98">
        <f t="shared" si="47"/>
        <v>4.9578582052553293E-4</v>
      </c>
      <c r="V400" s="99">
        <f>D394</f>
        <v>2017</v>
      </c>
      <c r="W400" s="268" t="s">
        <v>31</v>
      </c>
      <c r="X400" s="93">
        <f t="shared" si="49"/>
        <v>1</v>
      </c>
      <c r="Y400" s="431"/>
    </row>
    <row r="401" spans="1:25" ht="16.5" thickBot="1" x14ac:dyDescent="0.25">
      <c r="A401" s="102"/>
      <c r="B401" s="103"/>
      <c r="C401" s="103"/>
      <c r="D401" s="103"/>
      <c r="E401" s="110"/>
      <c r="F401" s="110"/>
      <c r="G401" s="104"/>
      <c r="H401" s="105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322"/>
      <c r="T401" s="318">
        <f t="shared" si="48"/>
        <v>0</v>
      </c>
      <c r="U401" s="98">
        <f t="shared" si="47"/>
        <v>0</v>
      </c>
      <c r="V401" s="99">
        <f>D394</f>
        <v>2017</v>
      </c>
      <c r="W401" s="268" t="s">
        <v>32</v>
      </c>
      <c r="X401" s="93">
        <f t="shared" si="49"/>
        <v>0</v>
      </c>
      <c r="Y401" s="111"/>
    </row>
    <row r="402" spans="1:25" ht="16.5" thickBot="1" x14ac:dyDescent="0.25">
      <c r="A402" s="102"/>
      <c r="B402" s="103"/>
      <c r="C402" s="103"/>
      <c r="D402" s="103"/>
      <c r="E402" s="110"/>
      <c r="F402" s="110"/>
      <c r="G402" s="104"/>
      <c r="H402" s="105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322"/>
      <c r="T402" s="318">
        <f t="shared" si="48"/>
        <v>0</v>
      </c>
      <c r="U402" s="98">
        <f t="shared" si="47"/>
        <v>0</v>
      </c>
      <c r="V402" s="99">
        <f>D394</f>
        <v>2017</v>
      </c>
      <c r="W402" s="268" t="s">
        <v>189</v>
      </c>
      <c r="X402" s="93">
        <f t="shared" si="49"/>
        <v>0</v>
      </c>
      <c r="Y402" s="446"/>
    </row>
    <row r="403" spans="1:25" ht="16.5" thickBot="1" x14ac:dyDescent="0.25">
      <c r="A403" s="102"/>
      <c r="B403" s="103"/>
      <c r="C403" s="103"/>
      <c r="D403" s="103"/>
      <c r="E403" s="110"/>
      <c r="F403" s="110"/>
      <c r="G403" s="104"/>
      <c r="H403" s="105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322"/>
      <c r="T403" s="318">
        <f t="shared" si="48"/>
        <v>0</v>
      </c>
      <c r="U403" s="98">
        <f t="shared" si="47"/>
        <v>0</v>
      </c>
      <c r="V403" s="99">
        <f>D394</f>
        <v>2017</v>
      </c>
      <c r="W403" s="268" t="s">
        <v>30</v>
      </c>
      <c r="X403" s="93">
        <f t="shared" si="49"/>
        <v>0</v>
      </c>
      <c r="Y403" s="111"/>
    </row>
    <row r="404" spans="1:25" ht="16.5" thickBot="1" x14ac:dyDescent="0.25">
      <c r="A404" s="102"/>
      <c r="B404" s="103"/>
      <c r="C404" s="103"/>
      <c r="D404" s="103"/>
      <c r="E404" s="110"/>
      <c r="F404" s="110"/>
      <c r="G404" s="104"/>
      <c r="H404" s="105">
        <v>9</v>
      </c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322">
        <v>13</v>
      </c>
      <c r="T404" s="318">
        <f t="shared" si="48"/>
        <v>22</v>
      </c>
      <c r="U404" s="98">
        <f t="shared" si="47"/>
        <v>1.0907288051561725E-2</v>
      </c>
      <c r="V404" s="99">
        <f>D394</f>
        <v>2017</v>
      </c>
      <c r="W404" s="268" t="s">
        <v>0</v>
      </c>
      <c r="X404" s="93">
        <f t="shared" si="49"/>
        <v>22</v>
      </c>
      <c r="Y404" s="314"/>
    </row>
    <row r="405" spans="1:25" ht="16.5" thickBot="1" x14ac:dyDescent="0.25">
      <c r="A405" s="102"/>
      <c r="B405" s="103"/>
      <c r="C405" s="103"/>
      <c r="D405" s="103"/>
      <c r="E405" s="110"/>
      <c r="F405" s="110"/>
      <c r="G405" s="104"/>
      <c r="H405" s="105">
        <v>9</v>
      </c>
      <c r="I405" s="67"/>
      <c r="J405" s="67">
        <v>1</v>
      </c>
      <c r="K405" s="67"/>
      <c r="L405" s="67"/>
      <c r="M405" s="67"/>
      <c r="N405" s="67"/>
      <c r="O405" s="67"/>
      <c r="P405" s="67"/>
      <c r="Q405" s="67"/>
      <c r="R405" s="67"/>
      <c r="S405" s="322"/>
      <c r="T405" s="318">
        <f t="shared" si="48"/>
        <v>10</v>
      </c>
      <c r="U405" s="98">
        <f t="shared" si="47"/>
        <v>4.95785820525533E-3</v>
      </c>
      <c r="V405" s="99">
        <f>D394</f>
        <v>2017</v>
      </c>
      <c r="W405" s="268" t="s">
        <v>12</v>
      </c>
      <c r="X405" s="93">
        <f t="shared" si="49"/>
        <v>10</v>
      </c>
      <c r="Y405" s="112"/>
    </row>
    <row r="406" spans="1:25" ht="16.5" thickBot="1" x14ac:dyDescent="0.25">
      <c r="A406" s="102"/>
      <c r="B406" s="103"/>
      <c r="C406" s="103"/>
      <c r="D406" s="103"/>
      <c r="E406" s="110"/>
      <c r="F406" s="110" t="s">
        <v>108</v>
      </c>
      <c r="G406" s="104"/>
      <c r="H406" s="105">
        <v>5</v>
      </c>
      <c r="I406" s="67"/>
      <c r="J406" s="67">
        <v>1</v>
      </c>
      <c r="K406" s="67"/>
      <c r="L406" s="67"/>
      <c r="M406" s="67"/>
      <c r="N406" s="67"/>
      <c r="O406" s="67"/>
      <c r="P406" s="67"/>
      <c r="Q406" s="67"/>
      <c r="R406" s="67"/>
      <c r="S406" s="322">
        <v>1</v>
      </c>
      <c r="T406" s="318">
        <f t="shared" si="48"/>
        <v>7</v>
      </c>
      <c r="U406" s="98">
        <f t="shared" si="47"/>
        <v>3.4705007436787306E-3</v>
      </c>
      <c r="V406" s="99">
        <f>D394</f>
        <v>2017</v>
      </c>
      <c r="W406" s="268" t="s">
        <v>34</v>
      </c>
      <c r="X406" s="93">
        <f t="shared" si="49"/>
        <v>7</v>
      </c>
      <c r="Y406" s="112"/>
    </row>
    <row r="407" spans="1:25" ht="16.5" thickBot="1" x14ac:dyDescent="0.25">
      <c r="A407" s="102"/>
      <c r="B407" s="103"/>
      <c r="C407" s="103"/>
      <c r="D407" s="103"/>
      <c r="E407" s="110"/>
      <c r="F407" s="110"/>
      <c r="G407" s="104"/>
      <c r="H407" s="105"/>
      <c r="I407" s="67"/>
      <c r="J407" s="67">
        <v>2</v>
      </c>
      <c r="K407" s="67"/>
      <c r="L407" s="67"/>
      <c r="M407" s="67"/>
      <c r="N407" s="67"/>
      <c r="O407" s="67"/>
      <c r="P407" s="67"/>
      <c r="Q407" s="67"/>
      <c r="R407" s="67"/>
      <c r="S407" s="322"/>
      <c r="T407" s="318">
        <f t="shared" si="48"/>
        <v>2</v>
      </c>
      <c r="U407" s="98">
        <f t="shared" si="47"/>
        <v>9.9157164105106587E-4</v>
      </c>
      <c r="V407" s="99">
        <f>D394</f>
        <v>2017</v>
      </c>
      <c r="W407" s="269" t="s">
        <v>28</v>
      </c>
      <c r="X407" s="93">
        <f t="shared" si="49"/>
        <v>2</v>
      </c>
      <c r="Y407" s="101"/>
    </row>
    <row r="408" spans="1:25" ht="16.5" thickBot="1" x14ac:dyDescent="0.25">
      <c r="A408" s="102"/>
      <c r="B408" s="103"/>
      <c r="C408" s="103"/>
      <c r="D408" s="103"/>
      <c r="E408" s="110"/>
      <c r="F408" s="110"/>
      <c r="G408" s="115"/>
      <c r="H408" s="116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322"/>
      <c r="T408" s="318">
        <f t="shared" si="48"/>
        <v>0</v>
      </c>
      <c r="U408" s="98">
        <f t="shared" si="47"/>
        <v>0</v>
      </c>
      <c r="V408" s="99">
        <f>D394</f>
        <v>2017</v>
      </c>
      <c r="W408" s="269" t="s">
        <v>179</v>
      </c>
      <c r="X408" s="93">
        <f t="shared" si="49"/>
        <v>0</v>
      </c>
      <c r="Y408" s="278"/>
    </row>
    <row r="409" spans="1:25" ht="16.5" thickBot="1" x14ac:dyDescent="0.25">
      <c r="A409" s="102"/>
      <c r="B409" s="103"/>
      <c r="C409" s="103"/>
      <c r="D409" s="103"/>
      <c r="E409" s="110"/>
      <c r="F409" s="110"/>
      <c r="G409" s="115"/>
      <c r="H409" s="116">
        <v>4</v>
      </c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322"/>
      <c r="T409" s="318">
        <f t="shared" si="48"/>
        <v>4</v>
      </c>
      <c r="U409" s="98">
        <f t="shared" si="47"/>
        <v>1.9831432821021317E-3</v>
      </c>
      <c r="V409" s="99">
        <f>D394</f>
        <v>2017</v>
      </c>
      <c r="W409" s="269" t="s">
        <v>185</v>
      </c>
      <c r="X409" s="93">
        <f t="shared" si="49"/>
        <v>4</v>
      </c>
      <c r="Y409" s="109"/>
    </row>
    <row r="410" spans="1:25" ht="16.5" thickBot="1" x14ac:dyDescent="0.25">
      <c r="A410" s="102"/>
      <c r="B410" s="103"/>
      <c r="C410" s="103"/>
      <c r="D410" s="103"/>
      <c r="E410" s="110"/>
      <c r="F410" s="110"/>
      <c r="G410" s="115"/>
      <c r="H410" s="217"/>
      <c r="I410" s="218"/>
      <c r="J410" s="218">
        <v>1</v>
      </c>
      <c r="K410" s="218"/>
      <c r="L410" s="218"/>
      <c r="M410" s="218"/>
      <c r="N410" s="218"/>
      <c r="O410" s="218"/>
      <c r="P410" s="218"/>
      <c r="Q410" s="218"/>
      <c r="R410" s="218"/>
      <c r="S410" s="323"/>
      <c r="T410" s="319">
        <f t="shared" si="48"/>
        <v>1</v>
      </c>
      <c r="U410" s="316">
        <f t="shared" si="47"/>
        <v>4.9578582052553293E-4</v>
      </c>
      <c r="V410" s="307">
        <f>D394</f>
        <v>2017</v>
      </c>
      <c r="W410" s="270" t="s">
        <v>88</v>
      </c>
      <c r="X410" s="93">
        <f t="shared" si="49"/>
        <v>1</v>
      </c>
      <c r="Y410" s="278"/>
    </row>
    <row r="411" spans="1:25" ht="16.5" thickBot="1" x14ac:dyDescent="0.25">
      <c r="A411" s="102"/>
      <c r="B411" s="103"/>
      <c r="C411" s="103"/>
      <c r="D411" s="103"/>
      <c r="E411" s="110"/>
      <c r="F411" s="110"/>
      <c r="G411" s="104"/>
      <c r="H411" s="95"/>
      <c r="I411" s="117">
        <v>1</v>
      </c>
      <c r="J411" s="117">
        <v>1</v>
      </c>
      <c r="K411" s="117"/>
      <c r="L411" s="117"/>
      <c r="M411" s="117"/>
      <c r="N411" s="117"/>
      <c r="O411" s="117"/>
      <c r="P411" s="117"/>
      <c r="Q411" s="117"/>
      <c r="R411" s="117"/>
      <c r="S411" s="324"/>
      <c r="T411" s="320">
        <f t="shared" si="48"/>
        <v>1</v>
      </c>
      <c r="U411" s="214">
        <f t="shared" si="47"/>
        <v>4.9578582052553293E-4</v>
      </c>
      <c r="V411" s="99">
        <f>D394</f>
        <v>2017</v>
      </c>
      <c r="W411" s="271" t="s">
        <v>11</v>
      </c>
      <c r="X411" s="93">
        <f t="shared" si="49"/>
        <v>1</v>
      </c>
      <c r="Y411" s="112"/>
    </row>
    <row r="412" spans="1:25" ht="16.5" thickBot="1" x14ac:dyDescent="0.25">
      <c r="A412" s="102"/>
      <c r="B412" s="103"/>
      <c r="C412" s="103"/>
      <c r="D412" s="103"/>
      <c r="E412" s="110"/>
      <c r="F412" s="110"/>
      <c r="G412" s="104"/>
      <c r="H412" s="105"/>
      <c r="I412" s="279"/>
      <c r="J412" s="67"/>
      <c r="K412" s="67"/>
      <c r="L412" s="67"/>
      <c r="M412" s="67"/>
      <c r="N412" s="67"/>
      <c r="O412" s="67"/>
      <c r="P412" s="67"/>
      <c r="Q412" s="67"/>
      <c r="R412" s="67"/>
      <c r="S412" s="322"/>
      <c r="T412" s="318">
        <f t="shared" si="48"/>
        <v>0</v>
      </c>
      <c r="U412" s="98">
        <f t="shared" si="47"/>
        <v>0</v>
      </c>
      <c r="V412" s="99">
        <f>D394</f>
        <v>2017</v>
      </c>
      <c r="W412" s="462" t="s">
        <v>101</v>
      </c>
      <c r="X412" s="93">
        <f t="shared" si="49"/>
        <v>0</v>
      </c>
      <c r="Y412" s="112"/>
    </row>
    <row r="413" spans="1:25" ht="16.5" thickBot="1" x14ac:dyDescent="0.25">
      <c r="A413" s="102"/>
      <c r="B413" s="103"/>
      <c r="C413" s="103"/>
      <c r="D413" s="103"/>
      <c r="E413" s="110"/>
      <c r="F413" s="110"/>
      <c r="G413" s="104"/>
      <c r="H413" s="105"/>
      <c r="I413" s="280">
        <v>3</v>
      </c>
      <c r="J413" s="67"/>
      <c r="K413" s="67"/>
      <c r="L413" s="67"/>
      <c r="M413" s="67"/>
      <c r="N413" s="67"/>
      <c r="O413" s="67"/>
      <c r="P413" s="67"/>
      <c r="Q413" s="67"/>
      <c r="R413" s="67"/>
      <c r="S413" s="322">
        <v>1</v>
      </c>
      <c r="T413" s="318">
        <f t="shared" si="48"/>
        <v>1</v>
      </c>
      <c r="U413" s="98">
        <f t="shared" si="47"/>
        <v>4.9578582052553293E-4</v>
      </c>
      <c r="V413" s="99">
        <f>D394</f>
        <v>2017</v>
      </c>
      <c r="W413" s="268" t="s">
        <v>3</v>
      </c>
      <c r="X413" s="93">
        <f t="shared" si="49"/>
        <v>1</v>
      </c>
      <c r="Y413" s="111"/>
    </row>
    <row r="414" spans="1:25" ht="16.5" thickBot="1" x14ac:dyDescent="0.25">
      <c r="A414" s="102"/>
      <c r="B414" s="103"/>
      <c r="C414" s="103"/>
      <c r="D414" s="103"/>
      <c r="E414" s="103"/>
      <c r="F414" s="110"/>
      <c r="G414" s="104"/>
      <c r="H414" s="105"/>
      <c r="I414" s="280">
        <v>12</v>
      </c>
      <c r="J414" s="67">
        <v>2</v>
      </c>
      <c r="K414" s="67"/>
      <c r="L414" s="67"/>
      <c r="M414" s="67"/>
      <c r="N414" s="67"/>
      <c r="O414" s="67"/>
      <c r="P414" s="67"/>
      <c r="Q414" s="67"/>
      <c r="R414" s="67"/>
      <c r="S414" s="322"/>
      <c r="T414" s="318">
        <f t="shared" si="48"/>
        <v>2</v>
      </c>
      <c r="U414" s="98">
        <f t="shared" si="47"/>
        <v>9.9157164105106587E-4</v>
      </c>
      <c r="V414" s="99">
        <f>D394</f>
        <v>2017</v>
      </c>
      <c r="W414" s="268" t="s">
        <v>8</v>
      </c>
      <c r="X414" s="93">
        <f t="shared" si="49"/>
        <v>2</v>
      </c>
      <c r="Y414" s="112"/>
    </row>
    <row r="415" spans="1:25" ht="16.5" thickBot="1" x14ac:dyDescent="0.25">
      <c r="A415" s="102"/>
      <c r="B415" s="103"/>
      <c r="C415" s="103"/>
      <c r="D415" s="103"/>
      <c r="E415" s="103"/>
      <c r="F415" s="110"/>
      <c r="G415" s="104"/>
      <c r="H415" s="105"/>
      <c r="I415" s="280">
        <v>11</v>
      </c>
      <c r="J415" s="67">
        <v>3</v>
      </c>
      <c r="K415" s="67"/>
      <c r="L415" s="67"/>
      <c r="M415" s="67"/>
      <c r="N415" s="67"/>
      <c r="O415" s="67"/>
      <c r="P415" s="67"/>
      <c r="Q415" s="67"/>
      <c r="R415" s="67"/>
      <c r="S415" s="322"/>
      <c r="T415" s="318">
        <f t="shared" si="48"/>
        <v>3</v>
      </c>
      <c r="U415" s="98">
        <f t="shared" si="47"/>
        <v>1.4873574615765989E-3</v>
      </c>
      <c r="V415" s="99">
        <f>D394</f>
        <v>2017</v>
      </c>
      <c r="W415" s="268" t="s">
        <v>9</v>
      </c>
      <c r="X415" s="93">
        <f t="shared" si="49"/>
        <v>3</v>
      </c>
      <c r="Y415" s="112"/>
    </row>
    <row r="416" spans="1:25" ht="16.5" thickBot="1" x14ac:dyDescent="0.25">
      <c r="A416" s="102"/>
      <c r="B416" s="103"/>
      <c r="C416" s="103"/>
      <c r="D416" s="103"/>
      <c r="E416" s="103"/>
      <c r="F416" s="110"/>
      <c r="G416" s="104"/>
      <c r="H416" s="105"/>
      <c r="I416" s="280"/>
      <c r="J416" s="67"/>
      <c r="K416" s="67"/>
      <c r="L416" s="67"/>
      <c r="M416" s="67"/>
      <c r="N416" s="67"/>
      <c r="O416" s="67"/>
      <c r="P416" s="67"/>
      <c r="Q416" s="67"/>
      <c r="R416" s="67"/>
      <c r="S416" s="322"/>
      <c r="T416" s="318">
        <f t="shared" si="48"/>
        <v>0</v>
      </c>
      <c r="U416" s="98">
        <f t="shared" si="47"/>
        <v>0</v>
      </c>
      <c r="V416" s="99">
        <f>D394</f>
        <v>2017</v>
      </c>
      <c r="W416" s="268" t="s">
        <v>80</v>
      </c>
      <c r="X416" s="93">
        <f t="shared" si="49"/>
        <v>0</v>
      </c>
      <c r="Y416" s="112"/>
    </row>
    <row r="417" spans="1:25" ht="16.5" thickBot="1" x14ac:dyDescent="0.25">
      <c r="A417" s="102"/>
      <c r="B417" s="103"/>
      <c r="C417" s="103"/>
      <c r="D417" s="103"/>
      <c r="E417" s="103"/>
      <c r="F417" s="110"/>
      <c r="G417" s="104"/>
      <c r="H417" s="105"/>
      <c r="I417" s="280">
        <v>2</v>
      </c>
      <c r="J417" s="67">
        <v>1</v>
      </c>
      <c r="K417" s="67"/>
      <c r="L417" s="67"/>
      <c r="M417" s="67"/>
      <c r="N417" s="67"/>
      <c r="O417" s="67"/>
      <c r="P417" s="67"/>
      <c r="Q417" s="67"/>
      <c r="R417" s="67"/>
      <c r="S417" s="322">
        <v>1</v>
      </c>
      <c r="T417" s="318">
        <f t="shared" si="48"/>
        <v>2</v>
      </c>
      <c r="U417" s="98">
        <f t="shared" si="47"/>
        <v>9.9157164105106587E-4</v>
      </c>
      <c r="V417" s="99">
        <f>D394</f>
        <v>2017</v>
      </c>
      <c r="W417" s="268" t="s">
        <v>20</v>
      </c>
      <c r="X417" s="93">
        <f t="shared" si="49"/>
        <v>2</v>
      </c>
      <c r="Y417" s="112"/>
    </row>
    <row r="418" spans="1:25" ht="16.5" thickBot="1" x14ac:dyDescent="0.25">
      <c r="A418" s="102"/>
      <c r="B418" s="103"/>
      <c r="C418" s="103"/>
      <c r="D418" s="103"/>
      <c r="E418" s="103"/>
      <c r="F418" s="110"/>
      <c r="G418" s="104"/>
      <c r="H418" s="105"/>
      <c r="I418" s="280"/>
      <c r="J418" s="67"/>
      <c r="K418" s="67"/>
      <c r="L418" s="67"/>
      <c r="M418" s="67"/>
      <c r="N418" s="67"/>
      <c r="O418" s="67"/>
      <c r="P418" s="67"/>
      <c r="Q418" s="67"/>
      <c r="R418" s="67"/>
      <c r="S418" s="322"/>
      <c r="T418" s="318">
        <f t="shared" si="48"/>
        <v>0</v>
      </c>
      <c r="U418" s="98">
        <f t="shared" si="47"/>
        <v>0</v>
      </c>
      <c r="V418" s="99">
        <f>D394</f>
        <v>2017</v>
      </c>
      <c r="W418" s="268" t="s">
        <v>81</v>
      </c>
      <c r="X418" s="93">
        <f t="shared" si="49"/>
        <v>0</v>
      </c>
      <c r="Y418" s="101" t="s">
        <v>239</v>
      </c>
    </row>
    <row r="419" spans="1:25" ht="16.5" thickBot="1" x14ac:dyDescent="0.25">
      <c r="A419" s="102"/>
      <c r="B419" s="103"/>
      <c r="C419" s="103"/>
      <c r="D419" s="103"/>
      <c r="E419" s="103"/>
      <c r="F419" s="110"/>
      <c r="G419" s="104"/>
      <c r="H419" s="105"/>
      <c r="I419" s="280"/>
      <c r="J419" s="67"/>
      <c r="K419" s="67"/>
      <c r="L419" s="67"/>
      <c r="M419" s="67"/>
      <c r="N419" s="67"/>
      <c r="O419" s="67"/>
      <c r="P419" s="67"/>
      <c r="Q419" s="67"/>
      <c r="R419" s="67"/>
      <c r="S419" s="322"/>
      <c r="T419" s="318">
        <f t="shared" si="48"/>
        <v>0</v>
      </c>
      <c r="U419" s="98">
        <f t="shared" si="47"/>
        <v>0</v>
      </c>
      <c r="V419" s="99">
        <f>D394</f>
        <v>2017</v>
      </c>
      <c r="W419" s="463" t="s">
        <v>178</v>
      </c>
      <c r="X419" s="93">
        <f t="shared" si="49"/>
        <v>0</v>
      </c>
      <c r="Y419" s="101" t="s">
        <v>368</v>
      </c>
    </row>
    <row r="420" spans="1:25" ht="16.5" thickBot="1" x14ac:dyDescent="0.25">
      <c r="A420" s="102"/>
      <c r="B420" s="103"/>
      <c r="C420" s="103"/>
      <c r="D420" s="103"/>
      <c r="E420" s="110"/>
      <c r="F420" s="110"/>
      <c r="G420" s="104"/>
      <c r="H420" s="105"/>
      <c r="I420" s="280">
        <v>6</v>
      </c>
      <c r="J420" s="67">
        <v>1</v>
      </c>
      <c r="K420" s="67"/>
      <c r="L420" s="67"/>
      <c r="M420" s="67"/>
      <c r="N420" s="67"/>
      <c r="O420" s="67"/>
      <c r="P420" s="67"/>
      <c r="Q420" s="67"/>
      <c r="R420" s="67"/>
      <c r="S420" s="322"/>
      <c r="T420" s="318">
        <f t="shared" si="48"/>
        <v>1</v>
      </c>
      <c r="U420" s="98">
        <f t="shared" si="47"/>
        <v>4.9578582052553293E-4</v>
      </c>
      <c r="V420" s="99">
        <f>D394</f>
        <v>2017</v>
      </c>
      <c r="W420" s="268" t="s">
        <v>13</v>
      </c>
      <c r="X420" s="93">
        <f t="shared" si="49"/>
        <v>1</v>
      </c>
      <c r="Y420" s="452" t="s">
        <v>369</v>
      </c>
    </row>
    <row r="421" spans="1:25" ht="16.5" thickBot="1" x14ac:dyDescent="0.25">
      <c r="A421" s="102"/>
      <c r="B421" s="103"/>
      <c r="C421" s="103"/>
      <c r="D421" s="103"/>
      <c r="E421" s="110"/>
      <c r="F421" s="110"/>
      <c r="G421" s="104"/>
      <c r="H421" s="105"/>
      <c r="I421" s="67">
        <v>4</v>
      </c>
      <c r="J421" s="67"/>
      <c r="K421" s="67"/>
      <c r="L421" s="67"/>
      <c r="M421" s="67"/>
      <c r="N421" s="67"/>
      <c r="O421" s="67"/>
      <c r="P421" s="67"/>
      <c r="Q421" s="67"/>
      <c r="R421" s="67"/>
      <c r="S421" s="322"/>
      <c r="T421" s="318">
        <f t="shared" si="48"/>
        <v>0</v>
      </c>
      <c r="U421" s="98">
        <f t="shared" si="47"/>
        <v>0</v>
      </c>
      <c r="V421" s="99">
        <f>D394</f>
        <v>2017</v>
      </c>
      <c r="W421" s="269" t="s">
        <v>99</v>
      </c>
      <c r="X421" s="93">
        <f t="shared" si="49"/>
        <v>0</v>
      </c>
      <c r="Y421" s="111"/>
    </row>
    <row r="422" spans="1:25" ht="16.5" thickBot="1" x14ac:dyDescent="0.25">
      <c r="A422" s="102"/>
      <c r="B422" s="103"/>
      <c r="C422" s="103"/>
      <c r="D422" s="103"/>
      <c r="E422" s="110"/>
      <c r="F422" s="110"/>
      <c r="G422" s="104"/>
      <c r="H422" s="105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322"/>
      <c r="T422" s="318">
        <f t="shared" si="48"/>
        <v>0</v>
      </c>
      <c r="U422" s="98">
        <f t="shared" si="47"/>
        <v>0</v>
      </c>
      <c r="V422" s="99">
        <f>D394</f>
        <v>2017</v>
      </c>
      <c r="W422" s="269" t="s">
        <v>10</v>
      </c>
      <c r="X422" s="93">
        <f t="shared" si="49"/>
        <v>0</v>
      </c>
      <c r="Y422" s="111"/>
    </row>
    <row r="423" spans="1:25" ht="16.5" thickBot="1" x14ac:dyDescent="0.25">
      <c r="A423" s="102"/>
      <c r="B423" s="103"/>
      <c r="C423" s="103"/>
      <c r="D423" s="103"/>
      <c r="E423" s="110"/>
      <c r="F423" s="110"/>
      <c r="G423" s="104"/>
      <c r="H423" s="113"/>
      <c r="I423" s="106">
        <v>8</v>
      </c>
      <c r="J423" s="106"/>
      <c r="K423" s="106"/>
      <c r="L423" s="106"/>
      <c r="M423" s="106"/>
      <c r="N423" s="106"/>
      <c r="O423" s="106"/>
      <c r="P423" s="106"/>
      <c r="Q423" s="106"/>
      <c r="R423" s="106"/>
      <c r="S423" s="325"/>
      <c r="T423" s="319">
        <f t="shared" si="48"/>
        <v>0</v>
      </c>
      <c r="U423" s="409">
        <f t="shared" si="47"/>
        <v>0</v>
      </c>
      <c r="V423" s="99">
        <f>D394</f>
        <v>2017</v>
      </c>
      <c r="W423" s="272" t="s">
        <v>83</v>
      </c>
      <c r="X423" s="93">
        <f t="shared" si="49"/>
        <v>0</v>
      </c>
      <c r="Y423" s="278"/>
    </row>
    <row r="424" spans="1:25" ht="16.5" thickBot="1" x14ac:dyDescent="0.3">
      <c r="A424" s="102"/>
      <c r="B424" s="103"/>
      <c r="C424" s="103"/>
      <c r="D424" s="103"/>
      <c r="E424" s="110"/>
      <c r="F424" s="110"/>
      <c r="G424" s="104"/>
      <c r="H424" s="87"/>
      <c r="I424" s="88"/>
      <c r="J424" s="310"/>
      <c r="K424" s="88"/>
      <c r="L424" s="88"/>
      <c r="M424" s="88"/>
      <c r="N424" s="88"/>
      <c r="O424" s="88"/>
      <c r="P424" s="88"/>
      <c r="Q424" s="88"/>
      <c r="R424" s="88"/>
      <c r="S424" s="88"/>
      <c r="T424" s="317"/>
      <c r="U424" s="317"/>
      <c r="V424" s="121"/>
      <c r="W424" s="273" t="s">
        <v>168</v>
      </c>
      <c r="X424" s="93">
        <f t="shared" si="49"/>
        <v>0</v>
      </c>
      <c r="Y424" s="101"/>
    </row>
    <row r="425" spans="1:25" ht="16.5" thickBot="1" x14ac:dyDescent="0.25">
      <c r="A425" s="102"/>
      <c r="B425" s="103"/>
      <c r="C425" s="103"/>
      <c r="D425" s="103"/>
      <c r="E425" s="110"/>
      <c r="F425" s="110"/>
      <c r="G425" s="115"/>
      <c r="H425" s="95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321"/>
      <c r="T425" s="320">
        <f t="shared" ref="T425:T433" si="50">SUM(H425,J425,L425,N425,P425,R425,S425)</f>
        <v>0</v>
      </c>
      <c r="U425" s="214">
        <f t="shared" si="47"/>
        <v>0</v>
      </c>
      <c r="V425" s="99">
        <f>D394</f>
        <v>2017</v>
      </c>
      <c r="W425" s="267" t="s">
        <v>85</v>
      </c>
      <c r="X425" s="93">
        <f t="shared" si="49"/>
        <v>0</v>
      </c>
      <c r="Y425" s="101"/>
    </row>
    <row r="426" spans="1:25" ht="16.5" thickBot="1" x14ac:dyDescent="0.25">
      <c r="A426" s="102"/>
      <c r="B426" s="103"/>
      <c r="C426" s="103"/>
      <c r="D426" s="103"/>
      <c r="E426" s="110"/>
      <c r="F426" s="110"/>
      <c r="G426" s="115"/>
      <c r="H426" s="105">
        <v>2</v>
      </c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322"/>
      <c r="T426" s="318">
        <f t="shared" si="50"/>
        <v>2</v>
      </c>
      <c r="U426" s="214">
        <f t="shared" si="47"/>
        <v>9.9157164105106587E-4</v>
      </c>
      <c r="V426" s="99">
        <f>D394</f>
        <v>2017</v>
      </c>
      <c r="W426" s="268" t="s">
        <v>86</v>
      </c>
      <c r="X426" s="93">
        <f t="shared" si="49"/>
        <v>2</v>
      </c>
      <c r="Y426" s="101"/>
    </row>
    <row r="427" spans="1:25" ht="15.75" thickBot="1" x14ac:dyDescent="0.25">
      <c r="A427" s="102"/>
      <c r="B427" s="103"/>
      <c r="C427" s="103"/>
      <c r="D427" s="103"/>
      <c r="E427" s="110"/>
      <c r="F427" s="110"/>
      <c r="G427" s="115"/>
      <c r="H427" s="105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322"/>
      <c r="T427" s="318">
        <f t="shared" si="50"/>
        <v>0</v>
      </c>
      <c r="U427" s="214">
        <f t="shared" si="47"/>
        <v>0</v>
      </c>
      <c r="V427" s="99">
        <f>D394</f>
        <v>2017</v>
      </c>
      <c r="W427" s="470" t="s">
        <v>26</v>
      </c>
      <c r="X427" s="93">
        <f t="shared" si="49"/>
        <v>0</v>
      </c>
      <c r="Y427" s="101" t="s">
        <v>366</v>
      </c>
    </row>
    <row r="428" spans="1:25" ht="16.5" thickBot="1" x14ac:dyDescent="0.25">
      <c r="A428" s="102"/>
      <c r="B428" s="103"/>
      <c r="C428" s="103"/>
      <c r="D428" s="103"/>
      <c r="E428" s="110"/>
      <c r="F428" s="110"/>
      <c r="G428" s="115"/>
      <c r="H428" s="105">
        <v>1</v>
      </c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322"/>
      <c r="T428" s="318">
        <f t="shared" si="50"/>
        <v>1</v>
      </c>
      <c r="U428" s="214">
        <f t="shared" si="47"/>
        <v>4.9578582052553293E-4</v>
      </c>
      <c r="V428" s="99">
        <f>D394</f>
        <v>2017</v>
      </c>
      <c r="W428" s="268" t="s">
        <v>74</v>
      </c>
      <c r="X428" s="93">
        <f t="shared" si="49"/>
        <v>1</v>
      </c>
      <c r="Y428" s="101" t="s">
        <v>197</v>
      </c>
    </row>
    <row r="429" spans="1:25" ht="16.5" thickBot="1" x14ac:dyDescent="0.25">
      <c r="A429" s="102"/>
      <c r="B429" s="103"/>
      <c r="C429" s="103"/>
      <c r="D429" s="103"/>
      <c r="E429" s="110"/>
      <c r="F429" s="110"/>
      <c r="G429" s="115"/>
      <c r="H429" s="105">
        <v>1</v>
      </c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322"/>
      <c r="T429" s="318">
        <f t="shared" si="50"/>
        <v>1</v>
      </c>
      <c r="U429" s="214">
        <f t="shared" si="47"/>
        <v>4.9578582052553293E-4</v>
      </c>
      <c r="V429" s="99">
        <f>D394</f>
        <v>2017</v>
      </c>
      <c r="W429" s="269" t="s">
        <v>16</v>
      </c>
      <c r="X429" s="93">
        <f t="shared" si="49"/>
        <v>1</v>
      </c>
      <c r="Y429" s="101" t="s">
        <v>370</v>
      </c>
    </row>
    <row r="430" spans="1:25" ht="16.5" thickBot="1" x14ac:dyDescent="0.25">
      <c r="A430" s="102"/>
      <c r="B430" s="103"/>
      <c r="C430" s="103"/>
      <c r="D430" s="103"/>
      <c r="E430" s="110"/>
      <c r="F430" s="110"/>
      <c r="G430" s="115"/>
      <c r="H430" s="105">
        <v>2</v>
      </c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322"/>
      <c r="T430" s="318">
        <f t="shared" si="50"/>
        <v>2</v>
      </c>
      <c r="U430" s="214">
        <f t="shared" si="47"/>
        <v>9.9157164105106587E-4</v>
      </c>
      <c r="V430" s="99">
        <f>D394</f>
        <v>2017</v>
      </c>
      <c r="W430" s="269" t="s">
        <v>27</v>
      </c>
      <c r="X430" s="93">
        <f t="shared" si="49"/>
        <v>2</v>
      </c>
      <c r="Y430" s="101" t="s">
        <v>270</v>
      </c>
    </row>
    <row r="431" spans="1:25" ht="16.5" thickBot="1" x14ac:dyDescent="0.25">
      <c r="A431" s="102"/>
      <c r="B431" s="103"/>
      <c r="C431" s="103"/>
      <c r="D431" s="103"/>
      <c r="E431" s="110"/>
      <c r="F431" s="110"/>
      <c r="G431" s="115"/>
      <c r="H431" s="113">
        <v>3</v>
      </c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325"/>
      <c r="T431" s="318">
        <f t="shared" si="50"/>
        <v>3</v>
      </c>
      <c r="U431" s="214">
        <f t="shared" si="47"/>
        <v>1.4873574615765989E-3</v>
      </c>
      <c r="V431" s="99">
        <f>D394</f>
        <v>2017</v>
      </c>
      <c r="W431" s="272" t="s">
        <v>343</v>
      </c>
      <c r="X431" s="93">
        <f t="shared" si="49"/>
        <v>3</v>
      </c>
      <c r="Y431" s="101" t="s">
        <v>335</v>
      </c>
    </row>
    <row r="432" spans="1:25" ht="16.5" thickBot="1" x14ac:dyDescent="0.25">
      <c r="A432" s="102"/>
      <c r="B432" s="103"/>
      <c r="C432" s="103"/>
      <c r="D432" s="103"/>
      <c r="E432" s="110"/>
      <c r="F432" s="110"/>
      <c r="G432" s="115"/>
      <c r="H432" s="113">
        <v>2</v>
      </c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325"/>
      <c r="T432" s="318">
        <f t="shared" si="50"/>
        <v>2</v>
      </c>
      <c r="U432" s="214">
        <f t="shared" si="47"/>
        <v>9.9157164105106587E-4</v>
      </c>
      <c r="V432" s="99">
        <f>D394</f>
        <v>2017</v>
      </c>
      <c r="W432" s="268" t="s">
        <v>88</v>
      </c>
      <c r="X432" s="93">
        <f t="shared" si="49"/>
        <v>2</v>
      </c>
      <c r="Y432" s="101"/>
    </row>
    <row r="433" spans="1:25" ht="16.5" thickBot="1" x14ac:dyDescent="0.25">
      <c r="A433" s="123"/>
      <c r="B433" s="124"/>
      <c r="C433" s="124"/>
      <c r="D433" s="124"/>
      <c r="E433" s="125"/>
      <c r="F433" s="125"/>
      <c r="G433" s="126"/>
      <c r="H433" s="113">
        <v>3</v>
      </c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325"/>
      <c r="T433" s="318">
        <f t="shared" si="50"/>
        <v>3</v>
      </c>
      <c r="U433" s="409">
        <f t="shared" si="47"/>
        <v>1.4873574615765989E-3</v>
      </c>
      <c r="V433" s="99">
        <f>D394</f>
        <v>2017</v>
      </c>
      <c r="W433" s="270" t="s">
        <v>161</v>
      </c>
      <c r="X433" s="275">
        <f>T433</f>
        <v>3</v>
      </c>
      <c r="Y433" s="281"/>
    </row>
    <row r="434" spans="1:25" ht="15.75" thickBot="1" x14ac:dyDescent="0.25">
      <c r="A434" s="128"/>
      <c r="B434" s="128"/>
      <c r="C434" s="128"/>
      <c r="D434" s="128"/>
      <c r="E434" s="128"/>
      <c r="F434" s="128"/>
      <c r="G434" s="51" t="s">
        <v>5</v>
      </c>
      <c r="H434" s="129">
        <f t="shared" ref="H434:S434" si="51">SUM(H395:H433)</f>
        <v>97</v>
      </c>
      <c r="I434" s="129">
        <f t="shared" si="51"/>
        <v>47</v>
      </c>
      <c r="J434" s="129">
        <f t="shared" si="51"/>
        <v>18</v>
      </c>
      <c r="K434" s="129">
        <f t="shared" si="51"/>
        <v>0</v>
      </c>
      <c r="L434" s="129">
        <f t="shared" si="51"/>
        <v>0</v>
      </c>
      <c r="M434" s="129">
        <f t="shared" si="51"/>
        <v>0</v>
      </c>
      <c r="N434" s="129">
        <f t="shared" si="51"/>
        <v>0</v>
      </c>
      <c r="O434" s="129">
        <f t="shared" si="51"/>
        <v>0</v>
      </c>
      <c r="P434" s="129">
        <f t="shared" si="51"/>
        <v>0</v>
      </c>
      <c r="Q434" s="129">
        <f t="shared" si="51"/>
        <v>0</v>
      </c>
      <c r="R434" s="129">
        <f t="shared" si="51"/>
        <v>0</v>
      </c>
      <c r="S434" s="129">
        <f t="shared" si="51"/>
        <v>28</v>
      </c>
      <c r="T434" s="258">
        <f>SUM(H434,J434,L434,N434,P434,R434,S434)</f>
        <v>143</v>
      </c>
      <c r="U434" s="465">
        <f t="shared" si="47"/>
        <v>7.0897372335151213E-2</v>
      </c>
      <c r="V434" s="99">
        <f>D394</f>
        <v>2017</v>
      </c>
      <c r="W434" s="44"/>
    </row>
    <row r="436" spans="1:25" ht="15.75" thickBot="1" x14ac:dyDescent="0.3"/>
    <row r="437" spans="1:25" ht="75.75" thickBot="1" x14ac:dyDescent="0.3">
      <c r="A437" s="46" t="s">
        <v>23</v>
      </c>
      <c r="B437" s="46" t="s">
        <v>49</v>
      </c>
      <c r="C437" s="47" t="s">
        <v>54</v>
      </c>
      <c r="D437" s="47" t="s">
        <v>18</v>
      </c>
      <c r="E437" s="46" t="s">
        <v>17</v>
      </c>
      <c r="F437" s="48" t="s">
        <v>1</v>
      </c>
      <c r="G437" s="49" t="s">
        <v>24</v>
      </c>
      <c r="H437" s="50" t="s">
        <v>75</v>
      </c>
      <c r="I437" s="50" t="s">
        <v>76</v>
      </c>
      <c r="J437" s="50" t="s">
        <v>55</v>
      </c>
      <c r="K437" s="50" t="s">
        <v>60</v>
      </c>
      <c r="L437" s="50" t="s">
        <v>56</v>
      </c>
      <c r="M437" s="50" t="s">
        <v>61</v>
      </c>
      <c r="N437" s="50" t="s">
        <v>57</v>
      </c>
      <c r="O437" s="50" t="s">
        <v>62</v>
      </c>
      <c r="P437" s="50" t="s">
        <v>58</v>
      </c>
      <c r="Q437" s="50" t="s">
        <v>77</v>
      </c>
      <c r="R437" s="50" t="s">
        <v>127</v>
      </c>
      <c r="S437" s="50" t="s">
        <v>42</v>
      </c>
      <c r="T437" s="50" t="s">
        <v>5</v>
      </c>
      <c r="U437" s="46" t="s">
        <v>2</v>
      </c>
      <c r="V437" s="84" t="s">
        <v>72</v>
      </c>
      <c r="W437" s="85" t="s">
        <v>21</v>
      </c>
      <c r="X437" s="47" t="s">
        <v>18</v>
      </c>
      <c r="Y437" s="86" t="s">
        <v>7</v>
      </c>
    </row>
    <row r="438" spans="1:25" ht="15.75" thickBot="1" x14ac:dyDescent="0.3">
      <c r="A438" s="438">
        <v>1500204</v>
      </c>
      <c r="B438" s="274" t="s">
        <v>121</v>
      </c>
      <c r="C438" s="438">
        <v>1920</v>
      </c>
      <c r="D438" s="438">
        <v>1999</v>
      </c>
      <c r="E438" s="443">
        <v>1880</v>
      </c>
      <c r="F438" s="444">
        <f>E438/D438</f>
        <v>0.94047023511755878</v>
      </c>
      <c r="G438" s="52">
        <v>45149</v>
      </c>
      <c r="H438" s="87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9"/>
      <c r="T438" s="405"/>
      <c r="U438" s="121"/>
      <c r="V438" s="89"/>
      <c r="W438" s="91" t="s">
        <v>78</v>
      </c>
      <c r="X438" s="275">
        <v>578.5</v>
      </c>
      <c r="Y438" s="82" t="s">
        <v>73</v>
      </c>
    </row>
    <row r="439" spans="1:25" ht="16.5" thickBot="1" x14ac:dyDescent="0.25">
      <c r="A439" s="92"/>
      <c r="B439" s="93"/>
      <c r="C439" s="93"/>
      <c r="D439" s="93"/>
      <c r="E439" s="93"/>
      <c r="F439" s="93"/>
      <c r="G439" s="94"/>
      <c r="H439" s="95">
        <v>2</v>
      </c>
      <c r="I439" s="96"/>
      <c r="J439" s="96">
        <v>2</v>
      </c>
      <c r="K439" s="96"/>
      <c r="L439" s="96"/>
      <c r="M439" s="96"/>
      <c r="N439" s="96"/>
      <c r="O439" s="96"/>
      <c r="P439" s="96"/>
      <c r="Q439" s="96"/>
      <c r="R439" s="96"/>
      <c r="S439" s="321">
        <v>4</v>
      </c>
      <c r="T439" s="320">
        <f>SUM(H439,J439,L439,N439,P439,R439,S439)</f>
        <v>8</v>
      </c>
      <c r="U439" s="485">
        <f>($T439)/$D$438</f>
        <v>4.0020010005002498E-3</v>
      </c>
      <c r="V439" s="99">
        <f>D438</f>
        <v>1999</v>
      </c>
      <c r="W439" s="267" t="s">
        <v>16</v>
      </c>
      <c r="X439" s="93">
        <f>T439</f>
        <v>8</v>
      </c>
      <c r="Y439" s="276" t="s">
        <v>133</v>
      </c>
    </row>
    <row r="440" spans="1:25" ht="16.5" thickBot="1" x14ac:dyDescent="0.25">
      <c r="A440" s="102"/>
      <c r="B440" s="103"/>
      <c r="C440" s="103"/>
      <c r="D440" s="103"/>
      <c r="E440" s="103"/>
      <c r="F440" s="103"/>
      <c r="G440" s="104"/>
      <c r="H440" s="484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324"/>
      <c r="T440" s="320">
        <f>SUM(H440,J440,L440,N440,P440,R440,S440)</f>
        <v>0</v>
      </c>
      <c r="U440" s="409">
        <f t="shared" ref="U440:U478" si="52">($T440)/$D$438</f>
        <v>0</v>
      </c>
      <c r="V440" s="99"/>
      <c r="W440" s="271" t="s">
        <v>44</v>
      </c>
      <c r="X440" s="93"/>
      <c r="Y440" s="276" t="s">
        <v>169</v>
      </c>
    </row>
    <row r="441" spans="1:25" ht="16.5" thickBot="1" x14ac:dyDescent="0.25">
      <c r="A441" s="102"/>
      <c r="B441" s="103"/>
      <c r="C441" s="103"/>
      <c r="D441" s="103"/>
      <c r="E441" s="103"/>
      <c r="F441" s="103"/>
      <c r="G441" s="104"/>
      <c r="H441" s="105">
        <v>8</v>
      </c>
      <c r="I441" s="67"/>
      <c r="J441" s="67">
        <v>1</v>
      </c>
      <c r="K441" s="67"/>
      <c r="L441" s="67"/>
      <c r="M441" s="67"/>
      <c r="N441" s="67"/>
      <c r="O441" s="67"/>
      <c r="P441" s="67"/>
      <c r="Q441" s="67"/>
      <c r="R441" s="67"/>
      <c r="S441" s="322">
        <v>2</v>
      </c>
      <c r="T441" s="318">
        <f t="shared" ref="T441:T467" si="53">SUM(H441,J441,L441,N441,P441,R441,S441)</f>
        <v>11</v>
      </c>
      <c r="U441" s="98">
        <f t="shared" si="52"/>
        <v>5.5027513756878439E-3</v>
      </c>
      <c r="V441" s="99">
        <f>D438</f>
        <v>1999</v>
      </c>
      <c r="W441" s="268" t="s">
        <v>6</v>
      </c>
      <c r="X441" s="93">
        <f t="shared" ref="X441:X476" si="54">T441</f>
        <v>11</v>
      </c>
      <c r="Y441" s="499" t="s">
        <v>447</v>
      </c>
    </row>
    <row r="442" spans="1:25" ht="16.5" thickBot="1" x14ac:dyDescent="0.25">
      <c r="A442" s="102"/>
      <c r="B442" s="103"/>
      <c r="C442" s="103"/>
      <c r="D442" s="103"/>
      <c r="E442" s="110"/>
      <c r="F442" s="110"/>
      <c r="G442" s="104"/>
      <c r="H442" s="105">
        <v>33</v>
      </c>
      <c r="I442" s="67"/>
      <c r="J442" s="67">
        <v>3</v>
      </c>
      <c r="K442" s="67"/>
      <c r="L442" s="67"/>
      <c r="M442" s="67"/>
      <c r="N442" s="67"/>
      <c r="O442" s="67"/>
      <c r="P442" s="67"/>
      <c r="Q442" s="67"/>
      <c r="R442" s="67"/>
      <c r="S442" s="322">
        <v>2</v>
      </c>
      <c r="T442" s="318">
        <f t="shared" si="53"/>
        <v>38</v>
      </c>
      <c r="U442" s="98">
        <f t="shared" si="52"/>
        <v>1.9009504752376189E-2</v>
      </c>
      <c r="V442" s="99">
        <f>D438</f>
        <v>1999</v>
      </c>
      <c r="W442" s="268" t="s">
        <v>14</v>
      </c>
      <c r="X442" s="93">
        <f t="shared" si="54"/>
        <v>38</v>
      </c>
      <c r="Y442" s="314"/>
    </row>
    <row r="443" spans="1:25" ht="16.5" thickBot="1" x14ac:dyDescent="0.25">
      <c r="A443" s="102"/>
      <c r="B443" s="103"/>
      <c r="C443" s="103"/>
      <c r="D443" s="103"/>
      <c r="E443" s="110"/>
      <c r="F443" s="110"/>
      <c r="G443" s="104"/>
      <c r="H443" s="105">
        <v>3</v>
      </c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322"/>
      <c r="T443" s="318">
        <f t="shared" si="53"/>
        <v>3</v>
      </c>
      <c r="U443" s="98">
        <f t="shared" si="52"/>
        <v>1.5007503751875938E-3</v>
      </c>
      <c r="V443" s="99">
        <f>D438</f>
        <v>1999</v>
      </c>
      <c r="W443" s="268" t="s">
        <v>15</v>
      </c>
      <c r="X443" s="93">
        <f t="shared" si="54"/>
        <v>3</v>
      </c>
      <c r="Y443" s="431"/>
    </row>
    <row r="444" spans="1:25" ht="16.5" thickBot="1" x14ac:dyDescent="0.25">
      <c r="A444" s="102"/>
      <c r="B444" s="103"/>
      <c r="C444" s="103"/>
      <c r="D444" s="103"/>
      <c r="E444" s="110"/>
      <c r="F444" s="110"/>
      <c r="G444" s="104"/>
      <c r="H444" s="105">
        <v>1</v>
      </c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322"/>
      <c r="T444" s="318">
        <f t="shared" si="53"/>
        <v>1</v>
      </c>
      <c r="U444" s="98">
        <f t="shared" si="52"/>
        <v>5.0025012506253123E-4</v>
      </c>
      <c r="V444" s="99">
        <f>D438</f>
        <v>1999</v>
      </c>
      <c r="W444" s="268" t="s">
        <v>31</v>
      </c>
      <c r="X444" s="93">
        <f t="shared" si="54"/>
        <v>1</v>
      </c>
      <c r="Y444" s="431"/>
    </row>
    <row r="445" spans="1:25" ht="16.5" thickBot="1" x14ac:dyDescent="0.25">
      <c r="A445" s="102"/>
      <c r="B445" s="103"/>
      <c r="C445" s="103"/>
      <c r="D445" s="103"/>
      <c r="E445" s="110"/>
      <c r="F445" s="110"/>
      <c r="G445" s="104"/>
      <c r="H445" s="105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322"/>
      <c r="T445" s="318">
        <f t="shared" si="53"/>
        <v>0</v>
      </c>
      <c r="U445" s="98">
        <f t="shared" si="52"/>
        <v>0</v>
      </c>
      <c r="V445" s="99">
        <f>D438</f>
        <v>1999</v>
      </c>
      <c r="W445" s="268" t="s">
        <v>32</v>
      </c>
      <c r="X445" s="93">
        <f t="shared" si="54"/>
        <v>0</v>
      </c>
      <c r="Y445" s="111"/>
    </row>
    <row r="446" spans="1:25" ht="16.5" thickBot="1" x14ac:dyDescent="0.25">
      <c r="A446" s="102"/>
      <c r="B446" s="103"/>
      <c r="C446" s="103"/>
      <c r="D446" s="103"/>
      <c r="E446" s="110"/>
      <c r="F446" s="110"/>
      <c r="G446" s="104"/>
      <c r="H446" s="105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322"/>
      <c r="T446" s="318">
        <f t="shared" si="53"/>
        <v>0</v>
      </c>
      <c r="U446" s="98">
        <f t="shared" si="52"/>
        <v>0</v>
      </c>
      <c r="V446" s="99">
        <f>D438</f>
        <v>1999</v>
      </c>
      <c r="W446" s="268" t="s">
        <v>189</v>
      </c>
      <c r="X446" s="93">
        <f t="shared" si="54"/>
        <v>0</v>
      </c>
      <c r="Y446" s="446"/>
    </row>
    <row r="447" spans="1:25" ht="16.5" thickBot="1" x14ac:dyDescent="0.25">
      <c r="A447" s="102"/>
      <c r="B447" s="103"/>
      <c r="C447" s="103"/>
      <c r="D447" s="103"/>
      <c r="E447" s="110"/>
      <c r="F447" s="110"/>
      <c r="G447" s="104"/>
      <c r="H447" s="105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322"/>
      <c r="T447" s="318">
        <f t="shared" si="53"/>
        <v>0</v>
      </c>
      <c r="U447" s="98">
        <f t="shared" si="52"/>
        <v>0</v>
      </c>
      <c r="V447" s="99">
        <f>D438</f>
        <v>1999</v>
      </c>
      <c r="W447" s="268" t="s">
        <v>30</v>
      </c>
      <c r="X447" s="93">
        <f t="shared" si="54"/>
        <v>0</v>
      </c>
      <c r="Y447" s="111"/>
    </row>
    <row r="448" spans="1:25" ht="16.5" thickBot="1" x14ac:dyDescent="0.25">
      <c r="A448" s="102"/>
      <c r="B448" s="103"/>
      <c r="C448" s="103"/>
      <c r="D448" s="103"/>
      <c r="E448" s="110"/>
      <c r="F448" s="110"/>
      <c r="G448" s="104"/>
      <c r="H448" s="105">
        <v>6</v>
      </c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322">
        <v>2</v>
      </c>
      <c r="T448" s="318">
        <f t="shared" si="53"/>
        <v>8</v>
      </c>
      <c r="U448" s="98">
        <f t="shared" si="52"/>
        <v>4.0020010005002498E-3</v>
      </c>
      <c r="V448" s="99">
        <f>D438</f>
        <v>1999</v>
      </c>
      <c r="W448" s="268" t="s">
        <v>0</v>
      </c>
      <c r="X448" s="93">
        <f t="shared" si="54"/>
        <v>8</v>
      </c>
      <c r="Y448" s="314"/>
    </row>
    <row r="449" spans="1:25" ht="16.5" thickBot="1" x14ac:dyDescent="0.25">
      <c r="A449" s="102"/>
      <c r="B449" s="103"/>
      <c r="C449" s="103"/>
      <c r="D449" s="103"/>
      <c r="E449" s="110"/>
      <c r="F449" s="110"/>
      <c r="G449" s="104"/>
      <c r="H449" s="105">
        <v>6</v>
      </c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322">
        <v>3</v>
      </c>
      <c r="T449" s="318">
        <f t="shared" si="53"/>
        <v>9</v>
      </c>
      <c r="U449" s="98">
        <f t="shared" si="52"/>
        <v>4.5022511255627812E-3</v>
      </c>
      <c r="V449" s="99">
        <f>D438</f>
        <v>1999</v>
      </c>
      <c r="W449" s="268" t="s">
        <v>12</v>
      </c>
      <c r="X449" s="93">
        <f t="shared" si="54"/>
        <v>9</v>
      </c>
      <c r="Y449" s="112"/>
    </row>
    <row r="450" spans="1:25" ht="16.5" thickBot="1" x14ac:dyDescent="0.25">
      <c r="A450" s="102"/>
      <c r="B450" s="103"/>
      <c r="C450" s="103"/>
      <c r="D450" s="103"/>
      <c r="E450" s="110"/>
      <c r="F450" s="110" t="s">
        <v>108</v>
      </c>
      <c r="G450" s="104"/>
      <c r="H450" s="105">
        <v>7</v>
      </c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322"/>
      <c r="T450" s="318">
        <f t="shared" si="53"/>
        <v>7</v>
      </c>
      <c r="U450" s="98">
        <f t="shared" si="52"/>
        <v>3.5017508754377189E-3</v>
      </c>
      <c r="V450" s="99">
        <f>D438</f>
        <v>1999</v>
      </c>
      <c r="W450" s="268" t="s">
        <v>34</v>
      </c>
      <c r="X450" s="93">
        <f t="shared" si="54"/>
        <v>7</v>
      </c>
      <c r="Y450" s="112"/>
    </row>
    <row r="451" spans="1:25" ht="16.5" thickBot="1" x14ac:dyDescent="0.25">
      <c r="A451" s="102"/>
      <c r="B451" s="103"/>
      <c r="C451" s="103"/>
      <c r="D451" s="103"/>
      <c r="E451" s="110"/>
      <c r="F451" s="110"/>
      <c r="G451" s="104"/>
      <c r="H451" s="105"/>
      <c r="I451" s="67"/>
      <c r="J451" s="67">
        <v>1</v>
      </c>
      <c r="K451" s="67"/>
      <c r="L451" s="67"/>
      <c r="M451" s="67"/>
      <c r="N451" s="67"/>
      <c r="O451" s="67"/>
      <c r="P451" s="67"/>
      <c r="Q451" s="67"/>
      <c r="R451" s="67"/>
      <c r="S451" s="322"/>
      <c r="T451" s="318">
        <f t="shared" si="53"/>
        <v>1</v>
      </c>
      <c r="U451" s="98">
        <f t="shared" si="52"/>
        <v>5.0025012506253123E-4</v>
      </c>
      <c r="V451" s="99">
        <f>D438</f>
        <v>1999</v>
      </c>
      <c r="W451" s="269" t="s">
        <v>28</v>
      </c>
      <c r="X451" s="93">
        <f t="shared" si="54"/>
        <v>1</v>
      </c>
      <c r="Y451" s="101"/>
    </row>
    <row r="452" spans="1:25" ht="16.5" thickBot="1" x14ac:dyDescent="0.25">
      <c r="A452" s="102"/>
      <c r="B452" s="103"/>
      <c r="C452" s="103"/>
      <c r="D452" s="103"/>
      <c r="E452" s="110"/>
      <c r="F452" s="110"/>
      <c r="G452" s="115"/>
      <c r="H452" s="116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322"/>
      <c r="T452" s="318">
        <f t="shared" si="53"/>
        <v>0</v>
      </c>
      <c r="U452" s="98">
        <f t="shared" si="52"/>
        <v>0</v>
      </c>
      <c r="V452" s="99">
        <f>D438</f>
        <v>1999</v>
      </c>
      <c r="W452" s="269" t="s">
        <v>179</v>
      </c>
      <c r="X452" s="93">
        <f t="shared" si="54"/>
        <v>0</v>
      </c>
      <c r="Y452" s="278"/>
    </row>
    <row r="453" spans="1:25" ht="16.5" thickBot="1" x14ac:dyDescent="0.25">
      <c r="A453" s="102"/>
      <c r="B453" s="103"/>
      <c r="C453" s="103"/>
      <c r="D453" s="103"/>
      <c r="E453" s="110"/>
      <c r="F453" s="110"/>
      <c r="G453" s="115"/>
      <c r="H453" s="116">
        <v>1</v>
      </c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322"/>
      <c r="T453" s="318">
        <f t="shared" si="53"/>
        <v>1</v>
      </c>
      <c r="U453" s="98">
        <f t="shared" si="52"/>
        <v>5.0025012506253123E-4</v>
      </c>
      <c r="V453" s="99">
        <f>D438</f>
        <v>1999</v>
      </c>
      <c r="W453" s="269" t="s">
        <v>185</v>
      </c>
      <c r="X453" s="93">
        <f t="shared" si="54"/>
        <v>1</v>
      </c>
      <c r="Y453" s="109"/>
    </row>
    <row r="454" spans="1:25" ht="16.5" thickBot="1" x14ac:dyDescent="0.25">
      <c r="A454" s="102"/>
      <c r="B454" s="103"/>
      <c r="C454" s="103"/>
      <c r="D454" s="103"/>
      <c r="E454" s="110"/>
      <c r="F454" s="110"/>
      <c r="G454" s="115"/>
      <c r="H454" s="217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323"/>
      <c r="T454" s="319">
        <f t="shared" si="53"/>
        <v>0</v>
      </c>
      <c r="U454" s="316">
        <f t="shared" si="52"/>
        <v>0</v>
      </c>
      <c r="V454" s="307">
        <f>D438</f>
        <v>1999</v>
      </c>
      <c r="W454" s="270" t="s">
        <v>88</v>
      </c>
      <c r="X454" s="93">
        <f t="shared" si="54"/>
        <v>0</v>
      </c>
      <c r="Y454" s="278"/>
    </row>
    <row r="455" spans="1:25" ht="16.5" thickBot="1" x14ac:dyDescent="0.25">
      <c r="A455" s="102"/>
      <c r="B455" s="103"/>
      <c r="C455" s="103"/>
      <c r="D455" s="103"/>
      <c r="E455" s="110"/>
      <c r="F455" s="110"/>
      <c r="G455" s="104"/>
      <c r="H455" s="95"/>
      <c r="I455" s="117">
        <v>2</v>
      </c>
      <c r="J455" s="117"/>
      <c r="K455" s="117"/>
      <c r="L455" s="117"/>
      <c r="M455" s="117"/>
      <c r="N455" s="117"/>
      <c r="O455" s="117"/>
      <c r="P455" s="117"/>
      <c r="Q455" s="117"/>
      <c r="R455" s="117"/>
      <c r="S455" s="324"/>
      <c r="T455" s="320">
        <f t="shared" si="53"/>
        <v>0</v>
      </c>
      <c r="U455" s="214">
        <f t="shared" si="52"/>
        <v>0</v>
      </c>
      <c r="V455" s="99">
        <f>D438</f>
        <v>1999</v>
      </c>
      <c r="W455" s="271" t="s">
        <v>11</v>
      </c>
      <c r="X455" s="93">
        <f t="shared" si="54"/>
        <v>0</v>
      </c>
      <c r="Y455" s="112"/>
    </row>
    <row r="456" spans="1:25" ht="16.5" thickBot="1" x14ac:dyDescent="0.25">
      <c r="A456" s="102"/>
      <c r="B456" s="103"/>
      <c r="C456" s="103"/>
      <c r="D456" s="103"/>
      <c r="E456" s="110"/>
      <c r="F456" s="110"/>
      <c r="G456" s="104"/>
      <c r="H456" s="105"/>
      <c r="I456" s="279"/>
      <c r="J456" s="67"/>
      <c r="K456" s="67"/>
      <c r="L456" s="67"/>
      <c r="M456" s="67"/>
      <c r="N456" s="67"/>
      <c r="O456" s="67"/>
      <c r="P456" s="67"/>
      <c r="Q456" s="67"/>
      <c r="R456" s="67"/>
      <c r="S456" s="322"/>
      <c r="T456" s="318">
        <f t="shared" si="53"/>
        <v>0</v>
      </c>
      <c r="U456" s="98">
        <f t="shared" si="52"/>
        <v>0</v>
      </c>
      <c r="V456" s="99">
        <f>D438</f>
        <v>1999</v>
      </c>
      <c r="W456" s="462" t="s">
        <v>101</v>
      </c>
      <c r="X456" s="93">
        <f t="shared" si="54"/>
        <v>0</v>
      </c>
      <c r="Y456" s="112"/>
    </row>
    <row r="457" spans="1:25" ht="16.5" thickBot="1" x14ac:dyDescent="0.25">
      <c r="A457" s="102"/>
      <c r="B457" s="103"/>
      <c r="C457" s="103"/>
      <c r="D457" s="103"/>
      <c r="E457" s="110"/>
      <c r="F457" s="110"/>
      <c r="G457" s="104"/>
      <c r="H457" s="105"/>
      <c r="I457" s="280">
        <v>1</v>
      </c>
      <c r="J457" s="67">
        <v>2</v>
      </c>
      <c r="K457" s="67"/>
      <c r="L457" s="67"/>
      <c r="M457" s="67"/>
      <c r="N457" s="67"/>
      <c r="O457" s="67"/>
      <c r="P457" s="67"/>
      <c r="Q457" s="67"/>
      <c r="R457" s="67"/>
      <c r="S457" s="322">
        <v>1</v>
      </c>
      <c r="T457" s="318">
        <f t="shared" si="53"/>
        <v>3</v>
      </c>
      <c r="U457" s="98">
        <f t="shared" si="52"/>
        <v>1.5007503751875938E-3</v>
      </c>
      <c r="V457" s="99">
        <f>D438</f>
        <v>1999</v>
      </c>
      <c r="W457" s="268" t="s">
        <v>3</v>
      </c>
      <c r="X457" s="93">
        <f t="shared" si="54"/>
        <v>3</v>
      </c>
      <c r="Y457" s="111"/>
    </row>
    <row r="458" spans="1:25" ht="16.5" thickBot="1" x14ac:dyDescent="0.25">
      <c r="A458" s="102"/>
      <c r="B458" s="103"/>
      <c r="C458" s="103"/>
      <c r="D458" s="103"/>
      <c r="E458" s="103"/>
      <c r="F458" s="110"/>
      <c r="G458" s="104"/>
      <c r="H458" s="105"/>
      <c r="I458" s="280">
        <v>86</v>
      </c>
      <c r="J458" s="67">
        <v>10</v>
      </c>
      <c r="K458" s="67"/>
      <c r="L458" s="67"/>
      <c r="M458" s="67"/>
      <c r="N458" s="67"/>
      <c r="O458" s="67"/>
      <c r="P458" s="67"/>
      <c r="Q458" s="67"/>
      <c r="R458" s="67"/>
      <c r="S458" s="322"/>
      <c r="T458" s="318">
        <f t="shared" si="53"/>
        <v>10</v>
      </c>
      <c r="U458" s="98">
        <f t="shared" si="52"/>
        <v>5.0025012506253125E-3</v>
      </c>
      <c r="V458" s="99">
        <f>D438</f>
        <v>1999</v>
      </c>
      <c r="W458" s="268" t="s">
        <v>8</v>
      </c>
      <c r="X458" s="93">
        <f t="shared" si="54"/>
        <v>10</v>
      </c>
      <c r="Y458" s="112"/>
    </row>
    <row r="459" spans="1:25" ht="16.5" thickBot="1" x14ac:dyDescent="0.25">
      <c r="A459" s="102"/>
      <c r="B459" s="103"/>
      <c r="C459" s="103"/>
      <c r="D459" s="103"/>
      <c r="E459" s="103"/>
      <c r="F459" s="110"/>
      <c r="G459" s="104"/>
      <c r="H459" s="105"/>
      <c r="I459" s="280">
        <v>2</v>
      </c>
      <c r="J459" s="67">
        <v>1</v>
      </c>
      <c r="K459" s="67"/>
      <c r="L459" s="67"/>
      <c r="M459" s="67"/>
      <c r="N459" s="67"/>
      <c r="O459" s="67"/>
      <c r="P459" s="67"/>
      <c r="Q459" s="67"/>
      <c r="R459" s="67"/>
      <c r="S459" s="322"/>
      <c r="T459" s="318">
        <f t="shared" si="53"/>
        <v>1</v>
      </c>
      <c r="U459" s="98">
        <f t="shared" si="52"/>
        <v>5.0025012506253123E-4</v>
      </c>
      <c r="V459" s="99">
        <f>D438</f>
        <v>1999</v>
      </c>
      <c r="W459" s="268" t="s">
        <v>9</v>
      </c>
      <c r="X459" s="93">
        <f t="shared" si="54"/>
        <v>1</v>
      </c>
      <c r="Y459" s="112"/>
    </row>
    <row r="460" spans="1:25" ht="16.5" thickBot="1" x14ac:dyDescent="0.25">
      <c r="A460" s="102"/>
      <c r="B460" s="103"/>
      <c r="C460" s="103"/>
      <c r="D460" s="103"/>
      <c r="E460" s="103"/>
      <c r="F460" s="110"/>
      <c r="G460" s="104"/>
      <c r="H460" s="105"/>
      <c r="I460" s="280">
        <v>5</v>
      </c>
      <c r="J460" s="67"/>
      <c r="K460" s="67"/>
      <c r="L460" s="67"/>
      <c r="M460" s="67"/>
      <c r="N460" s="67"/>
      <c r="O460" s="67"/>
      <c r="P460" s="67"/>
      <c r="Q460" s="67"/>
      <c r="R460" s="67"/>
      <c r="S460" s="322"/>
      <c r="T460" s="318">
        <f t="shared" si="53"/>
        <v>0</v>
      </c>
      <c r="U460" s="98">
        <f t="shared" si="52"/>
        <v>0</v>
      </c>
      <c r="V460" s="99">
        <f>D438</f>
        <v>1999</v>
      </c>
      <c r="W460" s="268" t="s">
        <v>80</v>
      </c>
      <c r="X460" s="93">
        <f t="shared" si="54"/>
        <v>0</v>
      </c>
      <c r="Y460" s="112"/>
    </row>
    <row r="461" spans="1:25" ht="16.5" thickBot="1" x14ac:dyDescent="0.25">
      <c r="A461" s="102"/>
      <c r="B461" s="103"/>
      <c r="C461" s="103"/>
      <c r="D461" s="103"/>
      <c r="E461" s="103"/>
      <c r="F461" s="110"/>
      <c r="G461" s="104"/>
      <c r="H461" s="105"/>
      <c r="I461" s="280">
        <v>3</v>
      </c>
      <c r="J461" s="67"/>
      <c r="K461" s="67"/>
      <c r="L461" s="67"/>
      <c r="M461" s="67"/>
      <c r="N461" s="67"/>
      <c r="O461" s="67"/>
      <c r="P461" s="67"/>
      <c r="Q461" s="67"/>
      <c r="R461" s="67"/>
      <c r="S461" s="322"/>
      <c r="T461" s="318">
        <f t="shared" si="53"/>
        <v>0</v>
      </c>
      <c r="U461" s="98">
        <f t="shared" si="52"/>
        <v>0</v>
      </c>
      <c r="V461" s="99">
        <f>D438</f>
        <v>1999</v>
      </c>
      <c r="W461" s="268" t="s">
        <v>20</v>
      </c>
      <c r="X461" s="93">
        <f t="shared" si="54"/>
        <v>0</v>
      </c>
      <c r="Y461" s="112"/>
    </row>
    <row r="462" spans="1:25" ht="16.5" thickBot="1" x14ac:dyDescent="0.25">
      <c r="A462" s="102"/>
      <c r="B462" s="103"/>
      <c r="C462" s="103"/>
      <c r="D462" s="103"/>
      <c r="E462" s="103"/>
      <c r="F462" s="110"/>
      <c r="G462" s="104"/>
      <c r="H462" s="105"/>
      <c r="I462" s="280">
        <v>1</v>
      </c>
      <c r="J462" s="67"/>
      <c r="K462" s="67"/>
      <c r="L462" s="67"/>
      <c r="M462" s="67"/>
      <c r="N462" s="67"/>
      <c r="O462" s="67"/>
      <c r="P462" s="67"/>
      <c r="Q462" s="67"/>
      <c r="R462" s="67"/>
      <c r="S462" s="322"/>
      <c r="T462" s="318">
        <f t="shared" si="53"/>
        <v>0</v>
      </c>
      <c r="U462" s="98">
        <f t="shared" si="52"/>
        <v>0</v>
      </c>
      <c r="V462" s="99">
        <f>D438</f>
        <v>1999</v>
      </c>
      <c r="W462" s="268" t="s">
        <v>81</v>
      </c>
      <c r="X462" s="93">
        <f t="shared" si="54"/>
        <v>0</v>
      </c>
      <c r="Y462" s="101" t="s">
        <v>239</v>
      </c>
    </row>
    <row r="463" spans="1:25" ht="16.5" thickBot="1" x14ac:dyDescent="0.25">
      <c r="A463" s="102"/>
      <c r="B463" s="103"/>
      <c r="C463" s="103"/>
      <c r="D463" s="103"/>
      <c r="E463" s="103"/>
      <c r="F463" s="110"/>
      <c r="G463" s="104"/>
      <c r="H463" s="105"/>
      <c r="I463" s="280"/>
      <c r="J463" s="67"/>
      <c r="K463" s="67"/>
      <c r="L463" s="67"/>
      <c r="M463" s="67"/>
      <c r="N463" s="67"/>
      <c r="O463" s="67"/>
      <c r="P463" s="67"/>
      <c r="Q463" s="67"/>
      <c r="R463" s="67"/>
      <c r="S463" s="322"/>
      <c r="T463" s="318">
        <f t="shared" si="53"/>
        <v>0</v>
      </c>
      <c r="U463" s="98">
        <f t="shared" si="52"/>
        <v>0</v>
      </c>
      <c r="V463" s="99">
        <f>D438</f>
        <v>1999</v>
      </c>
      <c r="W463" s="463" t="s">
        <v>178</v>
      </c>
      <c r="X463" s="93">
        <f t="shared" si="54"/>
        <v>0</v>
      </c>
      <c r="Y463" s="101" t="s">
        <v>378</v>
      </c>
    </row>
    <row r="464" spans="1:25" ht="16.5" thickBot="1" x14ac:dyDescent="0.25">
      <c r="A464" s="102"/>
      <c r="B464" s="103"/>
      <c r="C464" s="103"/>
      <c r="D464" s="103"/>
      <c r="E464" s="110"/>
      <c r="F464" s="110"/>
      <c r="G464" s="104"/>
      <c r="H464" s="105"/>
      <c r="I464" s="280">
        <v>11</v>
      </c>
      <c r="J464" s="67">
        <v>3</v>
      </c>
      <c r="K464" s="67"/>
      <c r="L464" s="67"/>
      <c r="M464" s="67"/>
      <c r="N464" s="67"/>
      <c r="O464" s="67"/>
      <c r="P464" s="67"/>
      <c r="Q464" s="67"/>
      <c r="R464" s="67"/>
      <c r="S464" s="322"/>
      <c r="T464" s="318">
        <f t="shared" si="53"/>
        <v>3</v>
      </c>
      <c r="U464" s="98">
        <f t="shared" si="52"/>
        <v>1.5007503751875938E-3</v>
      </c>
      <c r="V464" s="99">
        <f>D438</f>
        <v>1999</v>
      </c>
      <c r="W464" s="268" t="s">
        <v>13</v>
      </c>
      <c r="X464" s="93">
        <f t="shared" si="54"/>
        <v>3</v>
      </c>
      <c r="Y464" s="452" t="s">
        <v>369</v>
      </c>
    </row>
    <row r="465" spans="1:25" ht="16.5" thickBot="1" x14ac:dyDescent="0.25">
      <c r="A465" s="102"/>
      <c r="B465" s="103"/>
      <c r="C465" s="103"/>
      <c r="D465" s="103"/>
      <c r="E465" s="110"/>
      <c r="F465" s="110"/>
      <c r="G465" s="104"/>
      <c r="H465" s="105"/>
      <c r="I465" s="67">
        <v>2</v>
      </c>
      <c r="J465" s="67"/>
      <c r="K465" s="67"/>
      <c r="L465" s="67"/>
      <c r="M465" s="67"/>
      <c r="N465" s="67"/>
      <c r="O465" s="67"/>
      <c r="P465" s="67"/>
      <c r="Q465" s="67"/>
      <c r="R465" s="67"/>
      <c r="S465" s="322"/>
      <c r="T465" s="318">
        <f t="shared" si="53"/>
        <v>0</v>
      </c>
      <c r="U465" s="98">
        <f t="shared" si="52"/>
        <v>0</v>
      </c>
      <c r="V465" s="99">
        <f>D438</f>
        <v>1999</v>
      </c>
      <c r="W465" s="269" t="s">
        <v>99</v>
      </c>
      <c r="X465" s="93">
        <f t="shared" si="54"/>
        <v>0</v>
      </c>
      <c r="Y465" s="111"/>
    </row>
    <row r="466" spans="1:25" ht="16.5" thickBot="1" x14ac:dyDescent="0.25">
      <c r="A466" s="102"/>
      <c r="B466" s="103"/>
      <c r="C466" s="103"/>
      <c r="D466" s="103"/>
      <c r="E466" s="110"/>
      <c r="F466" s="110"/>
      <c r="G466" s="104"/>
      <c r="H466" s="105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322">
        <v>1</v>
      </c>
      <c r="T466" s="318">
        <f t="shared" si="53"/>
        <v>1</v>
      </c>
      <c r="U466" s="98">
        <f t="shared" si="52"/>
        <v>5.0025012506253123E-4</v>
      </c>
      <c r="V466" s="99">
        <f>D438</f>
        <v>1999</v>
      </c>
      <c r="W466" s="269" t="s">
        <v>10</v>
      </c>
      <c r="X466" s="93">
        <f t="shared" si="54"/>
        <v>1</v>
      </c>
      <c r="Y466" s="111"/>
    </row>
    <row r="467" spans="1:25" ht="16.5" thickBot="1" x14ac:dyDescent="0.25">
      <c r="A467" s="102"/>
      <c r="B467" s="103"/>
      <c r="C467" s="103"/>
      <c r="D467" s="103"/>
      <c r="E467" s="110"/>
      <c r="F467" s="110"/>
      <c r="G467" s="104"/>
      <c r="H467" s="113"/>
      <c r="I467" s="106">
        <v>5</v>
      </c>
      <c r="J467" s="106">
        <v>2</v>
      </c>
      <c r="K467" s="106"/>
      <c r="L467" s="106"/>
      <c r="M467" s="106"/>
      <c r="N467" s="106"/>
      <c r="O467" s="106"/>
      <c r="P467" s="106"/>
      <c r="Q467" s="106"/>
      <c r="R467" s="106"/>
      <c r="S467" s="325"/>
      <c r="T467" s="319">
        <f t="shared" si="53"/>
        <v>2</v>
      </c>
      <c r="U467" s="409">
        <f t="shared" si="52"/>
        <v>1.0005002501250625E-3</v>
      </c>
      <c r="V467" s="99">
        <f>D438</f>
        <v>1999</v>
      </c>
      <c r="W467" s="272" t="s">
        <v>83</v>
      </c>
      <c r="X467" s="93">
        <f t="shared" si="54"/>
        <v>2</v>
      </c>
      <c r="Y467" s="278"/>
    </row>
    <row r="468" spans="1:25" ht="16.5" thickBot="1" x14ac:dyDescent="0.3">
      <c r="A468" s="102"/>
      <c r="B468" s="103"/>
      <c r="C468" s="103"/>
      <c r="D468" s="103"/>
      <c r="E468" s="110"/>
      <c r="F468" s="110"/>
      <c r="G468" s="104"/>
      <c r="H468" s="87"/>
      <c r="I468" s="88"/>
      <c r="J468" s="310"/>
      <c r="K468" s="88"/>
      <c r="L468" s="88"/>
      <c r="M468" s="88"/>
      <c r="N468" s="88"/>
      <c r="O468" s="88"/>
      <c r="P468" s="88"/>
      <c r="Q468" s="88"/>
      <c r="R468" s="88"/>
      <c r="S468" s="88"/>
      <c r="T468" s="317"/>
      <c r="U468" s="317"/>
      <c r="V468" s="121"/>
      <c r="W468" s="273" t="s">
        <v>168</v>
      </c>
      <c r="X468" s="93">
        <f t="shared" si="54"/>
        <v>0</v>
      </c>
      <c r="Y468" s="101"/>
    </row>
    <row r="469" spans="1:25" ht="16.5" thickBot="1" x14ac:dyDescent="0.25">
      <c r="A469" s="102"/>
      <c r="B469" s="103"/>
      <c r="C469" s="103"/>
      <c r="D469" s="103"/>
      <c r="E469" s="110"/>
      <c r="F469" s="110"/>
      <c r="G469" s="115"/>
      <c r="H469" s="95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321"/>
      <c r="T469" s="320">
        <f t="shared" ref="T469:T477" si="55">SUM(H469,J469,L469,N469,P469,R469,S469)</f>
        <v>0</v>
      </c>
      <c r="U469" s="214">
        <f t="shared" si="52"/>
        <v>0</v>
      </c>
      <c r="V469" s="99">
        <f>D438</f>
        <v>1999</v>
      </c>
      <c r="W469" s="267" t="s">
        <v>85</v>
      </c>
      <c r="X469" s="93">
        <f t="shared" si="54"/>
        <v>0</v>
      </c>
      <c r="Y469" s="101"/>
    </row>
    <row r="470" spans="1:25" ht="16.5" thickBot="1" x14ac:dyDescent="0.25">
      <c r="A470" s="102"/>
      <c r="B470" s="103"/>
      <c r="C470" s="103"/>
      <c r="D470" s="103"/>
      <c r="E470" s="110"/>
      <c r="F470" s="110"/>
      <c r="G470" s="115"/>
      <c r="H470" s="105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322"/>
      <c r="T470" s="318">
        <f t="shared" si="55"/>
        <v>0</v>
      </c>
      <c r="U470" s="214">
        <f t="shared" si="52"/>
        <v>0</v>
      </c>
      <c r="V470" s="99">
        <f>D438</f>
        <v>1999</v>
      </c>
      <c r="W470" s="268" t="s">
        <v>86</v>
      </c>
      <c r="X470" s="93">
        <f t="shared" si="54"/>
        <v>0</v>
      </c>
      <c r="Y470" s="101"/>
    </row>
    <row r="471" spans="1:25" ht="15.75" thickBot="1" x14ac:dyDescent="0.25">
      <c r="A471" s="102"/>
      <c r="B471" s="103"/>
      <c r="C471" s="103"/>
      <c r="D471" s="103"/>
      <c r="E471" s="110"/>
      <c r="F471" s="110"/>
      <c r="G471" s="115"/>
      <c r="H471" s="105">
        <v>1</v>
      </c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322"/>
      <c r="T471" s="318">
        <f t="shared" si="55"/>
        <v>1</v>
      </c>
      <c r="U471" s="214">
        <f t="shared" si="52"/>
        <v>5.0025012506253123E-4</v>
      </c>
      <c r="V471" s="99">
        <f>D438</f>
        <v>1999</v>
      </c>
      <c r="W471" s="470" t="s">
        <v>26</v>
      </c>
      <c r="X471" s="93">
        <f t="shared" si="54"/>
        <v>1</v>
      </c>
      <c r="Y471" s="101" t="s">
        <v>377</v>
      </c>
    </row>
    <row r="472" spans="1:25" ht="16.5" thickBot="1" x14ac:dyDescent="0.25">
      <c r="A472" s="102"/>
      <c r="B472" s="103"/>
      <c r="C472" s="103"/>
      <c r="D472" s="103"/>
      <c r="E472" s="110"/>
      <c r="F472" s="110"/>
      <c r="G472" s="115"/>
      <c r="H472" s="105">
        <v>2</v>
      </c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322"/>
      <c r="T472" s="318">
        <f t="shared" si="55"/>
        <v>2</v>
      </c>
      <c r="U472" s="214">
        <f t="shared" si="52"/>
        <v>1.0005002501250625E-3</v>
      </c>
      <c r="V472" s="99">
        <f>D438</f>
        <v>1999</v>
      </c>
      <c r="W472" s="268" t="s">
        <v>74</v>
      </c>
      <c r="X472" s="93">
        <f t="shared" si="54"/>
        <v>2</v>
      </c>
      <c r="Y472" s="101" t="s">
        <v>376</v>
      </c>
    </row>
    <row r="473" spans="1:25" ht="16.5" thickBot="1" x14ac:dyDescent="0.25">
      <c r="A473" s="102"/>
      <c r="B473" s="103"/>
      <c r="C473" s="103"/>
      <c r="D473" s="103"/>
      <c r="E473" s="110"/>
      <c r="F473" s="110"/>
      <c r="G473" s="115"/>
      <c r="H473" s="105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322"/>
      <c r="T473" s="318">
        <f t="shared" si="55"/>
        <v>0</v>
      </c>
      <c r="U473" s="214">
        <f t="shared" si="52"/>
        <v>0</v>
      </c>
      <c r="V473" s="99">
        <f>D438</f>
        <v>1999</v>
      </c>
      <c r="W473" s="269" t="s">
        <v>16</v>
      </c>
      <c r="X473" s="93">
        <f t="shared" si="54"/>
        <v>0</v>
      </c>
      <c r="Y473" s="101" t="s">
        <v>232</v>
      </c>
    </row>
    <row r="474" spans="1:25" ht="16.5" thickBot="1" x14ac:dyDescent="0.25">
      <c r="A474" s="102"/>
      <c r="B474" s="103"/>
      <c r="C474" s="103"/>
      <c r="D474" s="103"/>
      <c r="E474" s="110"/>
      <c r="F474" s="110"/>
      <c r="G474" s="115"/>
      <c r="H474" s="105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322"/>
      <c r="T474" s="318">
        <f t="shared" si="55"/>
        <v>0</v>
      </c>
      <c r="U474" s="214">
        <f t="shared" si="52"/>
        <v>0</v>
      </c>
      <c r="V474" s="99">
        <f>D438</f>
        <v>1999</v>
      </c>
      <c r="W474" s="269" t="s">
        <v>27</v>
      </c>
      <c r="X474" s="93">
        <f t="shared" si="54"/>
        <v>0</v>
      </c>
      <c r="Y474" s="101" t="s">
        <v>374</v>
      </c>
    </row>
    <row r="475" spans="1:25" ht="16.5" thickBot="1" x14ac:dyDescent="0.25">
      <c r="A475" s="102"/>
      <c r="B475" s="103"/>
      <c r="C475" s="103"/>
      <c r="D475" s="103"/>
      <c r="E475" s="110"/>
      <c r="F475" s="110"/>
      <c r="G475" s="115"/>
      <c r="H475" s="113">
        <v>3</v>
      </c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325"/>
      <c r="T475" s="318">
        <f t="shared" si="55"/>
        <v>3</v>
      </c>
      <c r="U475" s="214">
        <f t="shared" si="52"/>
        <v>1.5007503751875938E-3</v>
      </c>
      <c r="V475" s="99">
        <f>D438</f>
        <v>1999</v>
      </c>
      <c r="W475" s="272" t="s">
        <v>343</v>
      </c>
      <c r="X475" s="93">
        <f t="shared" si="54"/>
        <v>3</v>
      </c>
      <c r="Y475" s="101" t="s">
        <v>335</v>
      </c>
    </row>
    <row r="476" spans="1:25" ht="16.5" thickBot="1" x14ac:dyDescent="0.25">
      <c r="A476" s="102"/>
      <c r="B476" s="103"/>
      <c r="C476" s="103"/>
      <c r="D476" s="103"/>
      <c r="E476" s="110"/>
      <c r="F476" s="110"/>
      <c r="G476" s="115"/>
      <c r="H476" s="113">
        <v>2</v>
      </c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325"/>
      <c r="T476" s="318">
        <f t="shared" si="55"/>
        <v>2</v>
      </c>
      <c r="U476" s="214">
        <f t="shared" si="52"/>
        <v>1.0005002501250625E-3</v>
      </c>
      <c r="V476" s="99">
        <f>D438</f>
        <v>1999</v>
      </c>
      <c r="W476" s="268" t="s">
        <v>13</v>
      </c>
      <c r="X476" s="93">
        <f t="shared" si="54"/>
        <v>2</v>
      </c>
      <c r="Y476" s="101" t="s">
        <v>375</v>
      </c>
    </row>
    <row r="477" spans="1:25" ht="16.5" thickBot="1" x14ac:dyDescent="0.25">
      <c r="A477" s="123"/>
      <c r="B477" s="124"/>
      <c r="C477" s="124"/>
      <c r="D477" s="124"/>
      <c r="E477" s="125"/>
      <c r="F477" s="125"/>
      <c r="G477" s="126"/>
      <c r="H477" s="113">
        <v>4</v>
      </c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325"/>
      <c r="T477" s="318">
        <f t="shared" si="55"/>
        <v>4</v>
      </c>
      <c r="U477" s="409">
        <f t="shared" si="52"/>
        <v>2.0010005002501249E-3</v>
      </c>
      <c r="V477" s="99">
        <f>D438</f>
        <v>1999</v>
      </c>
      <c r="W477" s="270" t="s">
        <v>161</v>
      </c>
      <c r="X477" s="275">
        <f>T477</f>
        <v>4</v>
      </c>
      <c r="Y477" s="281"/>
    </row>
    <row r="478" spans="1:25" ht="15.75" thickBot="1" x14ac:dyDescent="0.25">
      <c r="A478" s="128"/>
      <c r="B478" s="128"/>
      <c r="C478" s="128"/>
      <c r="D478" s="128"/>
      <c r="E478" s="128"/>
      <c r="F478" s="128"/>
      <c r="G478" s="51" t="s">
        <v>5</v>
      </c>
      <c r="H478" s="129">
        <f>SUM(H439:H477)</f>
        <v>79</v>
      </c>
      <c r="I478" s="129">
        <f t="shared" ref="I478:S478" si="56">SUM(I439:I477)</f>
        <v>118</v>
      </c>
      <c r="J478" s="129">
        <f t="shared" si="56"/>
        <v>25</v>
      </c>
      <c r="K478" s="129">
        <f t="shared" si="56"/>
        <v>0</v>
      </c>
      <c r="L478" s="129">
        <f t="shared" si="56"/>
        <v>0</v>
      </c>
      <c r="M478" s="129">
        <f t="shared" si="56"/>
        <v>0</v>
      </c>
      <c r="N478" s="129">
        <f t="shared" si="56"/>
        <v>0</v>
      </c>
      <c r="O478" s="129">
        <f t="shared" si="56"/>
        <v>0</v>
      </c>
      <c r="P478" s="129">
        <f t="shared" si="56"/>
        <v>0</v>
      </c>
      <c r="Q478" s="129">
        <f t="shared" si="56"/>
        <v>0</v>
      </c>
      <c r="R478" s="129">
        <f t="shared" si="56"/>
        <v>0</v>
      </c>
      <c r="S478" s="129">
        <f t="shared" si="56"/>
        <v>15</v>
      </c>
      <c r="T478" s="258">
        <f>SUM(H478,J478,L478,N478,P478,R478,S478)</f>
        <v>119</v>
      </c>
      <c r="U478" s="465">
        <f t="shared" si="52"/>
        <v>5.9529764882441223E-2</v>
      </c>
      <c r="V478" s="99">
        <f>D438</f>
        <v>1999</v>
      </c>
      <c r="W478" s="44"/>
    </row>
    <row r="480" spans="1:25" ht="15.75" thickBot="1" x14ac:dyDescent="0.3"/>
    <row r="481" spans="1:25" ht="75.75" thickBot="1" x14ac:dyDescent="0.3">
      <c r="A481" s="46" t="s">
        <v>23</v>
      </c>
      <c r="B481" s="46" t="s">
        <v>49</v>
      </c>
      <c r="C481" s="47" t="s">
        <v>54</v>
      </c>
      <c r="D481" s="47" t="s">
        <v>18</v>
      </c>
      <c r="E481" s="46" t="s">
        <v>17</v>
      </c>
      <c r="F481" s="48" t="s">
        <v>1</v>
      </c>
      <c r="G481" s="49" t="s">
        <v>24</v>
      </c>
      <c r="H481" s="50" t="s">
        <v>75</v>
      </c>
      <c r="I481" s="50" t="s">
        <v>76</v>
      </c>
      <c r="J481" s="50" t="s">
        <v>55</v>
      </c>
      <c r="K481" s="50" t="s">
        <v>60</v>
      </c>
      <c r="L481" s="50" t="s">
        <v>56</v>
      </c>
      <c r="M481" s="50" t="s">
        <v>61</v>
      </c>
      <c r="N481" s="50" t="s">
        <v>57</v>
      </c>
      <c r="O481" s="50" t="s">
        <v>62</v>
      </c>
      <c r="P481" s="50" t="s">
        <v>58</v>
      </c>
      <c r="Q481" s="50" t="s">
        <v>77</v>
      </c>
      <c r="R481" s="50" t="s">
        <v>127</v>
      </c>
      <c r="S481" s="50" t="s">
        <v>42</v>
      </c>
      <c r="T481" s="50" t="s">
        <v>5</v>
      </c>
      <c r="U481" s="46" t="s">
        <v>2</v>
      </c>
      <c r="V481" s="84" t="s">
        <v>72</v>
      </c>
      <c r="W481" s="85" t="s">
        <v>21</v>
      </c>
      <c r="X481" s="47" t="s">
        <v>18</v>
      </c>
      <c r="Y481" s="86" t="s">
        <v>7</v>
      </c>
    </row>
    <row r="482" spans="1:25" ht="15.75" thickBot="1" x14ac:dyDescent="0.3">
      <c r="A482" s="438">
        <v>1500737</v>
      </c>
      <c r="B482" s="274" t="s">
        <v>121</v>
      </c>
      <c r="C482" s="438">
        <v>1920</v>
      </c>
      <c r="D482" s="438">
        <v>2112</v>
      </c>
      <c r="E482" s="443">
        <v>1872</v>
      </c>
      <c r="F482" s="444">
        <f>E482/D482</f>
        <v>0.88636363636363635</v>
      </c>
      <c r="G482" s="52">
        <v>45163</v>
      </c>
      <c r="H482" s="87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9"/>
      <c r="T482" s="405"/>
      <c r="U482" s="121"/>
      <c r="V482" s="89"/>
      <c r="W482" s="91" t="s">
        <v>78</v>
      </c>
      <c r="X482" s="275">
        <v>578.5</v>
      </c>
      <c r="Y482" s="82" t="s">
        <v>73</v>
      </c>
    </row>
    <row r="483" spans="1:25" ht="16.5" thickBot="1" x14ac:dyDescent="0.25">
      <c r="A483" s="92"/>
      <c r="B483" s="93"/>
      <c r="C483" s="93"/>
      <c r="D483" s="93"/>
      <c r="E483" s="93"/>
      <c r="F483" s="93"/>
      <c r="G483" s="94"/>
      <c r="H483" s="95">
        <v>10</v>
      </c>
      <c r="I483" s="96"/>
      <c r="J483" s="96">
        <v>3</v>
      </c>
      <c r="K483" s="96"/>
      <c r="L483" s="96"/>
      <c r="M483" s="96"/>
      <c r="N483" s="96"/>
      <c r="O483" s="96"/>
      <c r="P483" s="96"/>
      <c r="Q483" s="96"/>
      <c r="R483" s="96"/>
      <c r="S483" s="321">
        <v>10</v>
      </c>
      <c r="T483" s="320">
        <f>SUM(H483,J483,L483,N483,P483,R483,S483)</f>
        <v>23</v>
      </c>
      <c r="U483" s="485">
        <f>($T483)/$D$482</f>
        <v>1.0890151515151516E-2</v>
      </c>
      <c r="V483" s="99">
        <f>D482</f>
        <v>2112</v>
      </c>
      <c r="W483" s="267" t="s">
        <v>16</v>
      </c>
      <c r="X483" s="93">
        <f>T483</f>
        <v>23</v>
      </c>
      <c r="Y483" s="276" t="s">
        <v>133</v>
      </c>
    </row>
    <row r="484" spans="1:25" ht="16.5" thickBot="1" x14ac:dyDescent="0.25">
      <c r="A484" s="102"/>
      <c r="B484" s="103"/>
      <c r="C484" s="103"/>
      <c r="D484" s="103"/>
      <c r="E484" s="103"/>
      <c r="F484" s="103"/>
      <c r="G484" s="104"/>
      <c r="H484" s="484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324"/>
      <c r="T484" s="320">
        <f>SUM(H484,J484,L484,N484,P484,R484,S484)</f>
        <v>0</v>
      </c>
      <c r="U484" s="409">
        <f t="shared" ref="U484:U522" si="57">($T484)/$D$482</f>
        <v>0</v>
      </c>
      <c r="V484" s="99"/>
      <c r="W484" s="271" t="s">
        <v>44</v>
      </c>
      <c r="X484" s="93"/>
      <c r="Y484" s="276" t="s">
        <v>169</v>
      </c>
    </row>
    <row r="485" spans="1:25" ht="16.5" thickBot="1" x14ac:dyDescent="0.25">
      <c r="A485" s="102"/>
      <c r="B485" s="103"/>
      <c r="C485" s="103"/>
      <c r="D485" s="103"/>
      <c r="E485" s="103"/>
      <c r="F485" s="103"/>
      <c r="G485" s="104"/>
      <c r="H485" s="105">
        <v>29</v>
      </c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322">
        <v>2</v>
      </c>
      <c r="T485" s="318">
        <f t="shared" ref="T485:T511" si="58">SUM(H485,J485,L485,N485,P485,R485,S485)</f>
        <v>31</v>
      </c>
      <c r="U485" s="98">
        <f t="shared" si="57"/>
        <v>1.4678030303030304E-2</v>
      </c>
      <c r="V485" s="99">
        <f>D482</f>
        <v>2112</v>
      </c>
      <c r="W485" s="268" t="s">
        <v>6</v>
      </c>
      <c r="X485" s="93">
        <f t="shared" ref="X485:X520" si="59">T485</f>
        <v>31</v>
      </c>
      <c r="Y485" s="499" t="s">
        <v>447</v>
      </c>
    </row>
    <row r="486" spans="1:25" ht="16.5" thickBot="1" x14ac:dyDescent="0.25">
      <c r="A486" s="102"/>
      <c r="B486" s="103"/>
      <c r="C486" s="103"/>
      <c r="D486" s="103"/>
      <c r="E486" s="110"/>
      <c r="F486" s="110"/>
      <c r="G486" s="104"/>
      <c r="H486" s="105">
        <v>94</v>
      </c>
      <c r="I486" s="67"/>
      <c r="J486" s="67">
        <v>11</v>
      </c>
      <c r="K486" s="67"/>
      <c r="L486" s="67">
        <v>1</v>
      </c>
      <c r="M486" s="67"/>
      <c r="N486" s="67"/>
      <c r="O486" s="67"/>
      <c r="P486" s="67"/>
      <c r="Q486" s="67"/>
      <c r="R486" s="67"/>
      <c r="S486" s="322">
        <v>2</v>
      </c>
      <c r="T486" s="318">
        <f t="shared" si="58"/>
        <v>108</v>
      </c>
      <c r="U486" s="98">
        <f t="shared" si="57"/>
        <v>5.113636363636364E-2</v>
      </c>
      <c r="V486" s="99">
        <f>D482</f>
        <v>2112</v>
      </c>
      <c r="W486" s="268" t="s">
        <v>14</v>
      </c>
      <c r="X486" s="93">
        <f t="shared" si="59"/>
        <v>108</v>
      </c>
      <c r="Y486" s="314"/>
    </row>
    <row r="487" spans="1:25" ht="16.5" thickBot="1" x14ac:dyDescent="0.25">
      <c r="A487" s="102"/>
      <c r="B487" s="103"/>
      <c r="C487" s="103"/>
      <c r="D487" s="103"/>
      <c r="E487" s="110"/>
      <c r="F487" s="110"/>
      <c r="G487" s="104"/>
      <c r="H487" s="105">
        <v>2</v>
      </c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322"/>
      <c r="T487" s="318">
        <f t="shared" si="58"/>
        <v>2</v>
      </c>
      <c r="U487" s="98">
        <f t="shared" si="57"/>
        <v>9.46969696969697E-4</v>
      </c>
      <c r="V487" s="99">
        <f>D482</f>
        <v>2112</v>
      </c>
      <c r="W487" s="268" t="s">
        <v>15</v>
      </c>
      <c r="X487" s="93">
        <f t="shared" si="59"/>
        <v>2</v>
      </c>
      <c r="Y487" s="431"/>
    </row>
    <row r="488" spans="1:25" ht="16.5" thickBot="1" x14ac:dyDescent="0.25">
      <c r="A488" s="102"/>
      <c r="B488" s="103"/>
      <c r="C488" s="103"/>
      <c r="D488" s="103"/>
      <c r="E488" s="110"/>
      <c r="F488" s="110"/>
      <c r="G488" s="104"/>
      <c r="H488" s="105">
        <v>2</v>
      </c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322"/>
      <c r="T488" s="318">
        <f t="shared" si="58"/>
        <v>2</v>
      </c>
      <c r="U488" s="98">
        <f t="shared" si="57"/>
        <v>9.46969696969697E-4</v>
      </c>
      <c r="V488" s="99">
        <f>D482</f>
        <v>2112</v>
      </c>
      <c r="W488" s="268" t="s">
        <v>31</v>
      </c>
      <c r="X488" s="93">
        <f t="shared" si="59"/>
        <v>2</v>
      </c>
      <c r="Y488" s="431"/>
    </row>
    <row r="489" spans="1:25" ht="16.5" thickBot="1" x14ac:dyDescent="0.25">
      <c r="A489" s="102"/>
      <c r="B489" s="103"/>
      <c r="C489" s="103"/>
      <c r="D489" s="103"/>
      <c r="E489" s="110"/>
      <c r="F489" s="110"/>
      <c r="G489" s="104"/>
      <c r="H489" s="105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322"/>
      <c r="T489" s="318">
        <f t="shared" si="58"/>
        <v>0</v>
      </c>
      <c r="U489" s="98">
        <f t="shared" si="57"/>
        <v>0</v>
      </c>
      <c r="V489" s="99">
        <f>D482</f>
        <v>2112</v>
      </c>
      <c r="W489" s="268" t="s">
        <v>32</v>
      </c>
      <c r="X489" s="93">
        <f t="shared" si="59"/>
        <v>0</v>
      </c>
      <c r="Y489" s="111"/>
    </row>
    <row r="490" spans="1:25" ht="16.5" thickBot="1" x14ac:dyDescent="0.25">
      <c r="A490" s="102"/>
      <c r="B490" s="103"/>
      <c r="C490" s="103"/>
      <c r="D490" s="103"/>
      <c r="E490" s="110"/>
      <c r="F490" s="110"/>
      <c r="G490" s="104"/>
      <c r="H490" s="105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322"/>
      <c r="T490" s="318">
        <f t="shared" si="58"/>
        <v>0</v>
      </c>
      <c r="U490" s="98">
        <f t="shared" si="57"/>
        <v>0</v>
      </c>
      <c r="V490" s="99">
        <f>D482</f>
        <v>2112</v>
      </c>
      <c r="W490" s="268" t="s">
        <v>189</v>
      </c>
      <c r="X490" s="93">
        <f t="shared" si="59"/>
        <v>0</v>
      </c>
      <c r="Y490" s="446"/>
    </row>
    <row r="491" spans="1:25" ht="16.5" thickBot="1" x14ac:dyDescent="0.25">
      <c r="A491" s="102"/>
      <c r="B491" s="103"/>
      <c r="C491" s="103"/>
      <c r="D491" s="103"/>
      <c r="E491" s="110"/>
      <c r="F491" s="110"/>
      <c r="G491" s="104"/>
      <c r="H491" s="105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322"/>
      <c r="T491" s="318">
        <f t="shared" si="58"/>
        <v>0</v>
      </c>
      <c r="U491" s="98">
        <f t="shared" si="57"/>
        <v>0</v>
      </c>
      <c r="V491" s="99">
        <f>D482</f>
        <v>2112</v>
      </c>
      <c r="W491" s="268" t="s">
        <v>30</v>
      </c>
      <c r="X491" s="93">
        <f t="shared" si="59"/>
        <v>0</v>
      </c>
      <c r="Y491" s="111"/>
    </row>
    <row r="492" spans="1:25" ht="16.5" thickBot="1" x14ac:dyDescent="0.25">
      <c r="A492" s="102"/>
      <c r="B492" s="103"/>
      <c r="C492" s="103"/>
      <c r="D492" s="103"/>
      <c r="E492" s="110"/>
      <c r="F492" s="110"/>
      <c r="G492" s="104"/>
      <c r="H492" s="105">
        <v>5</v>
      </c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322">
        <v>4</v>
      </c>
      <c r="T492" s="318">
        <f t="shared" si="58"/>
        <v>9</v>
      </c>
      <c r="U492" s="98">
        <f t="shared" si="57"/>
        <v>4.261363636363636E-3</v>
      </c>
      <c r="V492" s="99">
        <f>D482</f>
        <v>2112</v>
      </c>
      <c r="W492" s="268" t="s">
        <v>0</v>
      </c>
      <c r="X492" s="93">
        <f t="shared" si="59"/>
        <v>9</v>
      </c>
      <c r="Y492" s="314"/>
    </row>
    <row r="493" spans="1:25" ht="16.5" thickBot="1" x14ac:dyDescent="0.25">
      <c r="A493" s="102"/>
      <c r="B493" s="103"/>
      <c r="C493" s="103"/>
      <c r="D493" s="103"/>
      <c r="E493" s="110"/>
      <c r="F493" s="110"/>
      <c r="G493" s="104"/>
      <c r="H493" s="105">
        <v>9</v>
      </c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322">
        <v>3</v>
      </c>
      <c r="T493" s="318">
        <f t="shared" si="58"/>
        <v>12</v>
      </c>
      <c r="U493" s="98">
        <f t="shared" si="57"/>
        <v>5.681818181818182E-3</v>
      </c>
      <c r="V493" s="99">
        <f>D482</f>
        <v>2112</v>
      </c>
      <c r="W493" s="268" t="s">
        <v>12</v>
      </c>
      <c r="X493" s="93">
        <f t="shared" si="59"/>
        <v>12</v>
      </c>
      <c r="Y493" s="112"/>
    </row>
    <row r="494" spans="1:25" ht="16.5" thickBot="1" x14ac:dyDescent="0.25">
      <c r="A494" s="102"/>
      <c r="B494" s="103"/>
      <c r="C494" s="103"/>
      <c r="D494" s="103"/>
      <c r="E494" s="110"/>
      <c r="F494" s="110" t="s">
        <v>108</v>
      </c>
      <c r="G494" s="104"/>
      <c r="H494" s="105">
        <v>23</v>
      </c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322"/>
      <c r="T494" s="318">
        <f t="shared" si="58"/>
        <v>23</v>
      </c>
      <c r="U494" s="98">
        <f t="shared" si="57"/>
        <v>1.0890151515151516E-2</v>
      </c>
      <c r="V494" s="99">
        <f>D482</f>
        <v>2112</v>
      </c>
      <c r="W494" s="268" t="s">
        <v>34</v>
      </c>
      <c r="X494" s="93">
        <f t="shared" si="59"/>
        <v>23</v>
      </c>
      <c r="Y494" s="112"/>
    </row>
    <row r="495" spans="1:25" ht="16.5" thickBot="1" x14ac:dyDescent="0.25">
      <c r="A495" s="102"/>
      <c r="B495" s="103"/>
      <c r="C495" s="103"/>
      <c r="D495" s="103"/>
      <c r="E495" s="110"/>
      <c r="F495" s="110"/>
      <c r="G495" s="104"/>
      <c r="H495" s="105"/>
      <c r="I495" s="67"/>
      <c r="J495" s="67"/>
      <c r="K495" s="67"/>
      <c r="L495" s="67">
        <v>8</v>
      </c>
      <c r="M495" s="67"/>
      <c r="N495" s="67"/>
      <c r="O495" s="67"/>
      <c r="P495" s="67"/>
      <c r="Q495" s="67"/>
      <c r="R495" s="67"/>
      <c r="S495" s="322"/>
      <c r="T495" s="318">
        <f t="shared" si="58"/>
        <v>8</v>
      </c>
      <c r="U495" s="98">
        <f t="shared" si="57"/>
        <v>3.787878787878788E-3</v>
      </c>
      <c r="V495" s="99">
        <f>D482</f>
        <v>2112</v>
      </c>
      <c r="W495" s="269" t="s">
        <v>28</v>
      </c>
      <c r="X495" s="93">
        <f t="shared" si="59"/>
        <v>8</v>
      </c>
      <c r="Y495" s="101"/>
    </row>
    <row r="496" spans="1:25" ht="16.5" thickBot="1" x14ac:dyDescent="0.25">
      <c r="A496" s="102"/>
      <c r="B496" s="103"/>
      <c r="C496" s="103"/>
      <c r="D496" s="103"/>
      <c r="E496" s="110"/>
      <c r="F496" s="110"/>
      <c r="G496" s="115"/>
      <c r="H496" s="116"/>
      <c r="I496" s="67"/>
      <c r="J496" s="67"/>
      <c r="K496" s="67"/>
      <c r="L496" s="67">
        <v>11</v>
      </c>
      <c r="M496" s="67"/>
      <c r="N496" s="67"/>
      <c r="O496" s="67"/>
      <c r="P496" s="67"/>
      <c r="Q496" s="67"/>
      <c r="R496" s="67"/>
      <c r="S496" s="322"/>
      <c r="T496" s="318">
        <f t="shared" si="58"/>
        <v>11</v>
      </c>
      <c r="U496" s="98">
        <f t="shared" si="57"/>
        <v>5.208333333333333E-3</v>
      </c>
      <c r="V496" s="99">
        <f>D482</f>
        <v>2112</v>
      </c>
      <c r="W496" s="269" t="s">
        <v>179</v>
      </c>
      <c r="X496" s="93">
        <f t="shared" si="59"/>
        <v>11</v>
      </c>
      <c r="Y496" s="278"/>
    </row>
    <row r="497" spans="1:25" ht="16.5" thickBot="1" x14ac:dyDescent="0.25">
      <c r="A497" s="102"/>
      <c r="B497" s="103"/>
      <c r="C497" s="103"/>
      <c r="D497" s="103"/>
      <c r="E497" s="110"/>
      <c r="F497" s="110"/>
      <c r="G497" s="115"/>
      <c r="H497" s="116">
        <v>1</v>
      </c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322"/>
      <c r="T497" s="318">
        <f t="shared" si="58"/>
        <v>1</v>
      </c>
      <c r="U497" s="98">
        <f t="shared" si="57"/>
        <v>4.734848484848485E-4</v>
      </c>
      <c r="V497" s="99">
        <f>D482</f>
        <v>2112</v>
      </c>
      <c r="W497" s="269" t="s">
        <v>185</v>
      </c>
      <c r="X497" s="93">
        <f t="shared" si="59"/>
        <v>1</v>
      </c>
      <c r="Y497" s="109"/>
    </row>
    <row r="498" spans="1:25" ht="16.5" thickBot="1" x14ac:dyDescent="0.25">
      <c r="A498" s="102"/>
      <c r="B498" s="103"/>
      <c r="C498" s="103"/>
      <c r="D498" s="103"/>
      <c r="E498" s="110"/>
      <c r="F498" s="110"/>
      <c r="G498" s="115"/>
      <c r="H498" s="217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>
        <v>2</v>
      </c>
      <c r="S498" s="323"/>
      <c r="T498" s="319">
        <f t="shared" si="58"/>
        <v>2</v>
      </c>
      <c r="U498" s="316">
        <f t="shared" si="57"/>
        <v>9.46969696969697E-4</v>
      </c>
      <c r="V498" s="307">
        <f>D482</f>
        <v>2112</v>
      </c>
      <c r="W498" s="270" t="s">
        <v>123</v>
      </c>
      <c r="X498" s="93">
        <f t="shared" si="59"/>
        <v>2</v>
      </c>
      <c r="Y498" s="278"/>
    </row>
    <row r="499" spans="1:25" ht="16.5" thickBot="1" x14ac:dyDescent="0.25">
      <c r="A499" s="102"/>
      <c r="B499" s="103"/>
      <c r="C499" s="103"/>
      <c r="D499" s="103"/>
      <c r="E499" s="110"/>
      <c r="F499" s="110"/>
      <c r="G499" s="104"/>
      <c r="H499" s="95"/>
      <c r="I499" s="117">
        <v>3</v>
      </c>
      <c r="J499" s="117"/>
      <c r="K499" s="117"/>
      <c r="L499" s="117"/>
      <c r="M499" s="117"/>
      <c r="N499" s="117"/>
      <c r="O499" s="117"/>
      <c r="P499" s="117"/>
      <c r="Q499" s="117"/>
      <c r="R499" s="117"/>
      <c r="S499" s="324"/>
      <c r="T499" s="320">
        <f t="shared" si="58"/>
        <v>0</v>
      </c>
      <c r="U499" s="214">
        <f t="shared" si="57"/>
        <v>0</v>
      </c>
      <c r="V499" s="99">
        <f>D482</f>
        <v>2112</v>
      </c>
      <c r="W499" s="271" t="s">
        <v>11</v>
      </c>
      <c r="X499" s="93">
        <f t="shared" si="59"/>
        <v>0</v>
      </c>
      <c r="Y499" s="112"/>
    </row>
    <row r="500" spans="1:25" ht="16.5" thickBot="1" x14ac:dyDescent="0.25">
      <c r="A500" s="102"/>
      <c r="B500" s="103"/>
      <c r="C500" s="103"/>
      <c r="D500" s="103"/>
      <c r="E500" s="110"/>
      <c r="F500" s="110"/>
      <c r="G500" s="104"/>
      <c r="H500" s="105"/>
      <c r="I500" s="279"/>
      <c r="J500" s="67"/>
      <c r="K500" s="67"/>
      <c r="L500" s="67"/>
      <c r="M500" s="67"/>
      <c r="N500" s="67"/>
      <c r="O500" s="67"/>
      <c r="P500" s="67"/>
      <c r="Q500" s="67"/>
      <c r="R500" s="67"/>
      <c r="S500" s="322"/>
      <c r="T500" s="318">
        <f t="shared" si="58"/>
        <v>0</v>
      </c>
      <c r="U500" s="98">
        <f t="shared" si="57"/>
        <v>0</v>
      </c>
      <c r="V500" s="99">
        <f>D482</f>
        <v>2112</v>
      </c>
      <c r="W500" s="462" t="s">
        <v>101</v>
      </c>
      <c r="X500" s="93">
        <f t="shared" si="59"/>
        <v>0</v>
      </c>
      <c r="Y500" s="112"/>
    </row>
    <row r="501" spans="1:25" ht="16.5" thickBot="1" x14ac:dyDescent="0.25">
      <c r="A501" s="102"/>
      <c r="B501" s="103"/>
      <c r="C501" s="103"/>
      <c r="D501" s="103"/>
      <c r="E501" s="110"/>
      <c r="F501" s="110"/>
      <c r="G501" s="104"/>
      <c r="H501" s="105"/>
      <c r="I501" s="280">
        <v>3</v>
      </c>
      <c r="J501" s="67"/>
      <c r="K501" s="67"/>
      <c r="L501" s="67"/>
      <c r="M501" s="67"/>
      <c r="N501" s="67"/>
      <c r="O501" s="67"/>
      <c r="P501" s="67"/>
      <c r="Q501" s="67"/>
      <c r="R501" s="67"/>
      <c r="S501" s="322">
        <v>1</v>
      </c>
      <c r="T501" s="318">
        <f t="shared" si="58"/>
        <v>1</v>
      </c>
      <c r="U501" s="98">
        <f t="shared" si="57"/>
        <v>4.734848484848485E-4</v>
      </c>
      <c r="V501" s="99">
        <f>D482</f>
        <v>2112</v>
      </c>
      <c r="W501" s="268" t="s">
        <v>3</v>
      </c>
      <c r="X501" s="93">
        <f t="shared" si="59"/>
        <v>1</v>
      </c>
      <c r="Y501" s="111"/>
    </row>
    <row r="502" spans="1:25" ht="16.5" thickBot="1" x14ac:dyDescent="0.25">
      <c r="A502" s="102"/>
      <c r="B502" s="103"/>
      <c r="C502" s="103"/>
      <c r="D502" s="103"/>
      <c r="E502" s="103"/>
      <c r="F502" s="110"/>
      <c r="G502" s="104"/>
      <c r="H502" s="105"/>
      <c r="I502" s="280">
        <v>122</v>
      </c>
      <c r="J502" s="67"/>
      <c r="K502" s="67">
        <v>1</v>
      </c>
      <c r="L502" s="67"/>
      <c r="M502" s="67"/>
      <c r="N502" s="67"/>
      <c r="O502" s="67"/>
      <c r="P502" s="67"/>
      <c r="Q502" s="67"/>
      <c r="R502" s="67"/>
      <c r="S502" s="322"/>
      <c r="T502" s="318">
        <f t="shared" si="58"/>
        <v>0</v>
      </c>
      <c r="U502" s="98">
        <f t="shared" si="57"/>
        <v>0</v>
      </c>
      <c r="V502" s="99">
        <f>D482</f>
        <v>2112</v>
      </c>
      <c r="W502" s="268" t="s">
        <v>8</v>
      </c>
      <c r="X502" s="93">
        <f t="shared" si="59"/>
        <v>0</v>
      </c>
      <c r="Y502" s="112"/>
    </row>
    <row r="503" spans="1:25" ht="16.5" thickBot="1" x14ac:dyDescent="0.25">
      <c r="A503" s="102"/>
      <c r="B503" s="103"/>
      <c r="C503" s="103"/>
      <c r="D503" s="103"/>
      <c r="E503" s="103"/>
      <c r="F503" s="110"/>
      <c r="G503" s="104"/>
      <c r="H503" s="105"/>
      <c r="I503" s="280">
        <v>1</v>
      </c>
      <c r="J503" s="67"/>
      <c r="K503" s="67">
        <v>2</v>
      </c>
      <c r="L503" s="67"/>
      <c r="M503" s="67"/>
      <c r="N503" s="67"/>
      <c r="O503" s="67"/>
      <c r="P503" s="67"/>
      <c r="Q503" s="67"/>
      <c r="R503" s="67"/>
      <c r="S503" s="322"/>
      <c r="T503" s="318">
        <f t="shared" si="58"/>
        <v>0</v>
      </c>
      <c r="U503" s="98">
        <f t="shared" si="57"/>
        <v>0</v>
      </c>
      <c r="V503" s="99">
        <f>D482</f>
        <v>2112</v>
      </c>
      <c r="W503" s="268" t="s">
        <v>9</v>
      </c>
      <c r="X503" s="93">
        <f t="shared" si="59"/>
        <v>0</v>
      </c>
      <c r="Y503" s="112"/>
    </row>
    <row r="504" spans="1:25" ht="16.5" thickBot="1" x14ac:dyDescent="0.25">
      <c r="A504" s="102"/>
      <c r="B504" s="103"/>
      <c r="C504" s="103"/>
      <c r="D504" s="103"/>
      <c r="E504" s="103"/>
      <c r="F504" s="110"/>
      <c r="G504" s="104"/>
      <c r="H504" s="105"/>
      <c r="I504" s="280">
        <v>5</v>
      </c>
      <c r="J504" s="67"/>
      <c r="K504" s="67"/>
      <c r="L504" s="67"/>
      <c r="M504" s="67"/>
      <c r="N504" s="67"/>
      <c r="O504" s="67"/>
      <c r="P504" s="67"/>
      <c r="Q504" s="67"/>
      <c r="R504" s="67"/>
      <c r="S504" s="322"/>
      <c r="T504" s="318">
        <f t="shared" si="58"/>
        <v>0</v>
      </c>
      <c r="U504" s="98">
        <f t="shared" si="57"/>
        <v>0</v>
      </c>
      <c r="V504" s="99">
        <f>D482</f>
        <v>2112</v>
      </c>
      <c r="W504" s="268" t="s">
        <v>80</v>
      </c>
      <c r="X504" s="93">
        <f t="shared" si="59"/>
        <v>0</v>
      </c>
      <c r="Y504" s="112"/>
    </row>
    <row r="505" spans="1:25" ht="16.5" thickBot="1" x14ac:dyDescent="0.25">
      <c r="A505" s="102"/>
      <c r="B505" s="103"/>
      <c r="C505" s="103"/>
      <c r="D505" s="103"/>
      <c r="E505" s="103"/>
      <c r="F505" s="110"/>
      <c r="G505" s="104"/>
      <c r="H505" s="105"/>
      <c r="I505" s="280">
        <v>1</v>
      </c>
      <c r="J505" s="67"/>
      <c r="K505" s="67"/>
      <c r="L505" s="67"/>
      <c r="M505" s="67"/>
      <c r="N505" s="67"/>
      <c r="O505" s="67"/>
      <c r="P505" s="67"/>
      <c r="Q505" s="67"/>
      <c r="R505" s="67"/>
      <c r="S505" s="322"/>
      <c r="T505" s="318">
        <f t="shared" si="58"/>
        <v>0</v>
      </c>
      <c r="U505" s="98">
        <f t="shared" si="57"/>
        <v>0</v>
      </c>
      <c r="V505" s="99">
        <f>D482</f>
        <v>2112</v>
      </c>
      <c r="W505" s="268" t="s">
        <v>20</v>
      </c>
      <c r="X505" s="93">
        <f t="shared" si="59"/>
        <v>0</v>
      </c>
      <c r="Y505" s="112"/>
    </row>
    <row r="506" spans="1:25" ht="16.5" thickBot="1" x14ac:dyDescent="0.25">
      <c r="A506" s="102"/>
      <c r="B506" s="103"/>
      <c r="C506" s="103"/>
      <c r="D506" s="103"/>
      <c r="E506" s="103"/>
      <c r="F506" s="110"/>
      <c r="G506" s="104"/>
      <c r="H506" s="105"/>
      <c r="I506" s="280">
        <v>1</v>
      </c>
      <c r="J506" s="67"/>
      <c r="K506" s="67"/>
      <c r="L506" s="67"/>
      <c r="M506" s="67"/>
      <c r="N506" s="67"/>
      <c r="O506" s="67"/>
      <c r="P506" s="67"/>
      <c r="Q506" s="67"/>
      <c r="R506" s="67"/>
      <c r="S506" s="322"/>
      <c r="T506" s="318">
        <f t="shared" si="58"/>
        <v>0</v>
      </c>
      <c r="U506" s="98">
        <f t="shared" si="57"/>
        <v>0</v>
      </c>
      <c r="V506" s="99">
        <f>D482</f>
        <v>2112</v>
      </c>
      <c r="W506" s="268" t="s">
        <v>81</v>
      </c>
      <c r="X506" s="93">
        <f t="shared" si="59"/>
        <v>0</v>
      </c>
      <c r="Y506" s="101" t="s">
        <v>239</v>
      </c>
    </row>
    <row r="507" spans="1:25" ht="16.5" thickBot="1" x14ac:dyDescent="0.25">
      <c r="A507" s="102"/>
      <c r="B507" s="103"/>
      <c r="C507" s="103"/>
      <c r="D507" s="103"/>
      <c r="E507" s="103"/>
      <c r="F507" s="110"/>
      <c r="G507" s="104"/>
      <c r="H507" s="105"/>
      <c r="I507" s="280"/>
      <c r="J507" s="67"/>
      <c r="K507" s="67"/>
      <c r="L507" s="67"/>
      <c r="M507" s="67"/>
      <c r="N507" s="67"/>
      <c r="O507" s="67"/>
      <c r="P507" s="67"/>
      <c r="Q507" s="67"/>
      <c r="R507" s="67"/>
      <c r="S507" s="322"/>
      <c r="T507" s="318">
        <f t="shared" si="58"/>
        <v>0</v>
      </c>
      <c r="U507" s="98">
        <f t="shared" si="57"/>
        <v>0</v>
      </c>
      <c r="V507" s="99">
        <f>D482</f>
        <v>2112</v>
      </c>
      <c r="W507" s="463" t="s">
        <v>178</v>
      </c>
      <c r="X507" s="93">
        <f t="shared" si="59"/>
        <v>0</v>
      </c>
      <c r="Y507" s="101" t="s">
        <v>423</v>
      </c>
    </row>
    <row r="508" spans="1:25" ht="16.5" thickBot="1" x14ac:dyDescent="0.25">
      <c r="A508" s="102"/>
      <c r="B508" s="103"/>
      <c r="C508" s="103"/>
      <c r="D508" s="103"/>
      <c r="E508" s="110"/>
      <c r="F508" s="110"/>
      <c r="G508" s="104"/>
      <c r="H508" s="105"/>
      <c r="I508" s="280">
        <v>11</v>
      </c>
      <c r="J508" s="67"/>
      <c r="K508" s="67">
        <v>1</v>
      </c>
      <c r="L508" s="67"/>
      <c r="M508" s="67"/>
      <c r="N508" s="67"/>
      <c r="O508" s="67"/>
      <c r="P508" s="67"/>
      <c r="Q508" s="67"/>
      <c r="R508" s="67"/>
      <c r="S508" s="322"/>
      <c r="T508" s="318">
        <f t="shared" si="58"/>
        <v>0</v>
      </c>
      <c r="U508" s="98">
        <f t="shared" si="57"/>
        <v>0</v>
      </c>
      <c r="V508" s="99">
        <f>D482</f>
        <v>2112</v>
      </c>
      <c r="W508" s="268" t="s">
        <v>13</v>
      </c>
      <c r="X508" s="93">
        <f t="shared" si="59"/>
        <v>0</v>
      </c>
      <c r="Y508" s="452" t="s">
        <v>424</v>
      </c>
    </row>
    <row r="509" spans="1:25" ht="16.5" thickBot="1" x14ac:dyDescent="0.25">
      <c r="A509" s="102"/>
      <c r="B509" s="103"/>
      <c r="C509" s="103"/>
      <c r="D509" s="103"/>
      <c r="E509" s="110"/>
      <c r="F509" s="110"/>
      <c r="G509" s="104"/>
      <c r="H509" s="105"/>
      <c r="I509" s="67">
        <v>1</v>
      </c>
      <c r="J509" s="67"/>
      <c r="K509" s="67">
        <v>1</v>
      </c>
      <c r="L509" s="67">
        <v>1</v>
      </c>
      <c r="M509" s="67"/>
      <c r="N509" s="67"/>
      <c r="O509" s="67"/>
      <c r="P509" s="67"/>
      <c r="Q509" s="67"/>
      <c r="R509" s="67"/>
      <c r="S509" s="322"/>
      <c r="T509" s="318">
        <f t="shared" si="58"/>
        <v>1</v>
      </c>
      <c r="U509" s="98">
        <f t="shared" si="57"/>
        <v>4.734848484848485E-4</v>
      </c>
      <c r="V509" s="99">
        <f>D482</f>
        <v>2112</v>
      </c>
      <c r="W509" s="269" t="s">
        <v>99</v>
      </c>
      <c r="X509" s="93">
        <f t="shared" si="59"/>
        <v>1</v>
      </c>
      <c r="Y509" s="111"/>
    </row>
    <row r="510" spans="1:25" ht="16.5" thickBot="1" x14ac:dyDescent="0.25">
      <c r="A510" s="102"/>
      <c r="B510" s="103"/>
      <c r="C510" s="103"/>
      <c r="D510" s="103"/>
      <c r="E510" s="110"/>
      <c r="F510" s="110"/>
      <c r="G510" s="104"/>
      <c r="H510" s="105"/>
      <c r="I510" s="67"/>
      <c r="J510" s="67"/>
      <c r="K510" s="67"/>
      <c r="L510" s="67"/>
      <c r="M510" s="67"/>
      <c r="N510" s="67"/>
      <c r="O510" s="67"/>
      <c r="P510" s="67"/>
      <c r="Q510" s="67"/>
      <c r="R510" s="67">
        <v>1</v>
      </c>
      <c r="S510" s="322"/>
      <c r="T510" s="318">
        <f t="shared" si="58"/>
        <v>1</v>
      </c>
      <c r="U510" s="98">
        <f t="shared" si="57"/>
        <v>4.734848484848485E-4</v>
      </c>
      <c r="V510" s="99">
        <f>D482</f>
        <v>2112</v>
      </c>
      <c r="W510" s="269" t="s">
        <v>10</v>
      </c>
      <c r="X510" s="93">
        <f t="shared" si="59"/>
        <v>1</v>
      </c>
      <c r="Y510" s="111"/>
    </row>
    <row r="511" spans="1:25" ht="16.5" thickBot="1" x14ac:dyDescent="0.25">
      <c r="A511" s="102"/>
      <c r="B511" s="103"/>
      <c r="C511" s="103"/>
      <c r="D511" s="103"/>
      <c r="E511" s="110"/>
      <c r="F511" s="110"/>
      <c r="G511" s="104"/>
      <c r="H511" s="113"/>
      <c r="I511" s="106">
        <v>5</v>
      </c>
      <c r="J511" s="106"/>
      <c r="K511" s="106"/>
      <c r="L511" s="106"/>
      <c r="M511" s="106"/>
      <c r="N511" s="106"/>
      <c r="O511" s="106"/>
      <c r="P511" s="106"/>
      <c r="Q511" s="106"/>
      <c r="R511" s="106"/>
      <c r="S511" s="325">
        <v>2</v>
      </c>
      <c r="T511" s="319">
        <f t="shared" si="58"/>
        <v>2</v>
      </c>
      <c r="U511" s="409">
        <f t="shared" si="57"/>
        <v>9.46969696969697E-4</v>
      </c>
      <c r="V511" s="99">
        <f>D482</f>
        <v>2112</v>
      </c>
      <c r="W511" s="272" t="s">
        <v>83</v>
      </c>
      <c r="X511" s="93">
        <f t="shared" si="59"/>
        <v>2</v>
      </c>
      <c r="Y511" s="278"/>
    </row>
    <row r="512" spans="1:25" ht="16.5" thickBot="1" x14ac:dyDescent="0.3">
      <c r="A512" s="102"/>
      <c r="B512" s="103"/>
      <c r="C512" s="103"/>
      <c r="D512" s="103"/>
      <c r="E512" s="110"/>
      <c r="F512" s="110"/>
      <c r="G512" s="104"/>
      <c r="H512" s="87"/>
      <c r="I512" s="88"/>
      <c r="J512" s="310"/>
      <c r="K512" s="88"/>
      <c r="L512" s="88"/>
      <c r="M512" s="88"/>
      <c r="N512" s="88"/>
      <c r="O512" s="88"/>
      <c r="P512" s="88"/>
      <c r="Q512" s="88"/>
      <c r="R512" s="88"/>
      <c r="S512" s="88"/>
      <c r="T512" s="317"/>
      <c r="U512" s="317"/>
      <c r="V512" s="121"/>
      <c r="W512" s="273" t="s">
        <v>168</v>
      </c>
      <c r="X512" s="93">
        <f t="shared" si="59"/>
        <v>0</v>
      </c>
      <c r="Y512" s="101"/>
    </row>
    <row r="513" spans="1:25" ht="16.5" thickBot="1" x14ac:dyDescent="0.25">
      <c r="A513" s="102"/>
      <c r="B513" s="103"/>
      <c r="C513" s="103"/>
      <c r="D513" s="103"/>
      <c r="E513" s="110"/>
      <c r="F513" s="110"/>
      <c r="G513" s="115"/>
      <c r="H513" s="95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321"/>
      <c r="T513" s="320">
        <f t="shared" ref="T513:T521" si="60">SUM(H513,J513,L513,N513,P513,R513,S513)</f>
        <v>0</v>
      </c>
      <c r="U513" s="214">
        <f t="shared" si="57"/>
        <v>0</v>
      </c>
      <c r="V513" s="99">
        <f>D482</f>
        <v>2112</v>
      </c>
      <c r="W513" s="267" t="s">
        <v>12</v>
      </c>
      <c r="X513" s="93">
        <f t="shared" si="59"/>
        <v>0</v>
      </c>
      <c r="Y513" s="101"/>
    </row>
    <row r="514" spans="1:25" ht="16.5" thickBot="1" x14ac:dyDescent="0.25">
      <c r="A514" s="102"/>
      <c r="B514" s="103"/>
      <c r="C514" s="103"/>
      <c r="D514" s="103"/>
      <c r="E514" s="110"/>
      <c r="F514" s="110"/>
      <c r="G514" s="115"/>
      <c r="H514" s="105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322"/>
      <c r="T514" s="318">
        <f t="shared" si="60"/>
        <v>0</v>
      </c>
      <c r="U514" s="214">
        <f t="shared" si="57"/>
        <v>0</v>
      </c>
      <c r="V514" s="99">
        <f>D482</f>
        <v>2112</v>
      </c>
      <c r="W514" s="268" t="s">
        <v>86</v>
      </c>
      <c r="X514" s="93">
        <f t="shared" si="59"/>
        <v>0</v>
      </c>
      <c r="Y514" s="101"/>
    </row>
    <row r="515" spans="1:25" ht="15.75" thickBot="1" x14ac:dyDescent="0.25">
      <c r="A515" s="102"/>
      <c r="B515" s="103"/>
      <c r="C515" s="103"/>
      <c r="D515" s="103"/>
      <c r="E515" s="110"/>
      <c r="F515" s="110"/>
      <c r="G515" s="115"/>
      <c r="H515" s="105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322"/>
      <c r="T515" s="318">
        <f t="shared" si="60"/>
        <v>0</v>
      </c>
      <c r="U515" s="214">
        <f t="shared" si="57"/>
        <v>0</v>
      </c>
      <c r="V515" s="99">
        <f>D482</f>
        <v>2112</v>
      </c>
      <c r="W515" s="470" t="s">
        <v>26</v>
      </c>
      <c r="X515" s="93">
        <f t="shared" si="59"/>
        <v>0</v>
      </c>
      <c r="Y515" s="101" t="s">
        <v>250</v>
      </c>
    </row>
    <row r="516" spans="1:25" ht="16.5" thickBot="1" x14ac:dyDescent="0.25">
      <c r="A516" s="102"/>
      <c r="B516" s="103"/>
      <c r="C516" s="103"/>
      <c r="D516" s="103"/>
      <c r="E516" s="110"/>
      <c r="F516" s="110"/>
      <c r="G516" s="115"/>
      <c r="H516" s="105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322"/>
      <c r="T516" s="318">
        <f t="shared" si="60"/>
        <v>0</v>
      </c>
      <c r="U516" s="214">
        <f t="shared" si="57"/>
        <v>0</v>
      </c>
      <c r="V516" s="99">
        <f>D482</f>
        <v>2112</v>
      </c>
      <c r="W516" s="268" t="s">
        <v>74</v>
      </c>
      <c r="X516" s="93">
        <f t="shared" si="59"/>
        <v>0</v>
      </c>
      <c r="Y516" s="101" t="s">
        <v>217</v>
      </c>
    </row>
    <row r="517" spans="1:25" ht="16.5" thickBot="1" x14ac:dyDescent="0.25">
      <c r="A517" s="102"/>
      <c r="B517" s="103"/>
      <c r="C517" s="103"/>
      <c r="D517" s="103"/>
      <c r="E517" s="110"/>
      <c r="F517" s="110"/>
      <c r="G517" s="115"/>
      <c r="H517" s="105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322"/>
      <c r="T517" s="318">
        <f t="shared" si="60"/>
        <v>0</v>
      </c>
      <c r="U517" s="214">
        <f t="shared" si="57"/>
        <v>0</v>
      </c>
      <c r="V517" s="99">
        <f>D482</f>
        <v>2112</v>
      </c>
      <c r="W517" s="269" t="s">
        <v>88</v>
      </c>
      <c r="X517" s="93">
        <f t="shared" si="59"/>
        <v>0</v>
      </c>
      <c r="Y517" s="101" t="s">
        <v>335</v>
      </c>
    </row>
    <row r="518" spans="1:25" ht="16.5" thickBot="1" x14ac:dyDescent="0.25">
      <c r="A518" s="102"/>
      <c r="B518" s="103"/>
      <c r="C518" s="103"/>
      <c r="D518" s="103"/>
      <c r="E518" s="110"/>
      <c r="F518" s="110"/>
      <c r="G518" s="115"/>
      <c r="H518" s="105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322"/>
      <c r="T518" s="318">
        <f t="shared" si="60"/>
        <v>0</v>
      </c>
      <c r="U518" s="214">
        <f t="shared" si="57"/>
        <v>0</v>
      </c>
      <c r="V518" s="99">
        <f>D482</f>
        <v>2112</v>
      </c>
      <c r="W518" s="269" t="s">
        <v>27</v>
      </c>
      <c r="X518" s="93">
        <f t="shared" si="59"/>
        <v>0</v>
      </c>
      <c r="Y518" s="101"/>
    </row>
    <row r="519" spans="1:25" ht="16.5" thickBot="1" x14ac:dyDescent="0.25">
      <c r="A519" s="102"/>
      <c r="B519" s="103"/>
      <c r="C519" s="103"/>
      <c r="D519" s="103"/>
      <c r="E519" s="110"/>
      <c r="F519" s="110"/>
      <c r="G519" s="115"/>
      <c r="H519" s="113">
        <v>1</v>
      </c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325"/>
      <c r="T519" s="318">
        <f t="shared" si="60"/>
        <v>1</v>
      </c>
      <c r="U519" s="214">
        <f t="shared" si="57"/>
        <v>4.734848484848485E-4</v>
      </c>
      <c r="V519" s="99">
        <f>D482</f>
        <v>2112</v>
      </c>
      <c r="W519" s="272" t="s">
        <v>343</v>
      </c>
      <c r="X519" s="93">
        <f t="shared" si="59"/>
        <v>1</v>
      </c>
      <c r="Y519" s="101"/>
    </row>
    <row r="520" spans="1:25" ht="16.5" thickBot="1" x14ac:dyDescent="0.25">
      <c r="A520" s="102"/>
      <c r="B520" s="103"/>
      <c r="C520" s="103"/>
      <c r="D520" s="103"/>
      <c r="E520" s="110"/>
      <c r="F520" s="110"/>
      <c r="G520" s="115"/>
      <c r="H520" s="113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325"/>
      <c r="T520" s="318">
        <f t="shared" si="60"/>
        <v>0</v>
      </c>
      <c r="U520" s="214">
        <f t="shared" si="57"/>
        <v>0</v>
      </c>
      <c r="V520" s="99">
        <f>D482</f>
        <v>2112</v>
      </c>
      <c r="W520" s="268" t="s">
        <v>13</v>
      </c>
      <c r="X520" s="93">
        <f t="shared" si="59"/>
        <v>0</v>
      </c>
      <c r="Y520" s="101"/>
    </row>
    <row r="521" spans="1:25" ht="16.5" thickBot="1" x14ac:dyDescent="0.25">
      <c r="A521" s="123"/>
      <c r="B521" s="124"/>
      <c r="C521" s="124"/>
      <c r="D521" s="124"/>
      <c r="E521" s="125"/>
      <c r="F521" s="125"/>
      <c r="G521" s="126"/>
      <c r="H521" s="113">
        <v>2</v>
      </c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325"/>
      <c r="T521" s="318">
        <f t="shared" si="60"/>
        <v>2</v>
      </c>
      <c r="U521" s="409">
        <f t="shared" si="57"/>
        <v>9.46969696969697E-4</v>
      </c>
      <c r="V521" s="99">
        <f>D482</f>
        <v>2112</v>
      </c>
      <c r="W521" s="270" t="s">
        <v>161</v>
      </c>
      <c r="X521" s="275">
        <f>T521</f>
        <v>2</v>
      </c>
      <c r="Y521" s="281"/>
    </row>
    <row r="522" spans="1:25" ht="15.75" thickBot="1" x14ac:dyDescent="0.25">
      <c r="A522" s="128"/>
      <c r="B522" s="128"/>
      <c r="C522" s="128"/>
      <c r="D522" s="128"/>
      <c r="E522" s="128"/>
      <c r="F522" s="128"/>
      <c r="G522" s="51" t="s">
        <v>5</v>
      </c>
      <c r="H522" s="129">
        <f>SUM(H483:H521)</f>
        <v>178</v>
      </c>
      <c r="I522" s="129">
        <f t="shared" ref="I522:S522" si="61">SUM(I483:I521)</f>
        <v>153</v>
      </c>
      <c r="J522" s="129">
        <f t="shared" si="61"/>
        <v>14</v>
      </c>
      <c r="K522" s="129">
        <f t="shared" si="61"/>
        <v>5</v>
      </c>
      <c r="L522" s="129">
        <f t="shared" si="61"/>
        <v>21</v>
      </c>
      <c r="M522" s="129">
        <f t="shared" si="61"/>
        <v>0</v>
      </c>
      <c r="N522" s="129">
        <f t="shared" si="61"/>
        <v>0</v>
      </c>
      <c r="O522" s="129">
        <f t="shared" si="61"/>
        <v>0</v>
      </c>
      <c r="P522" s="129">
        <f t="shared" si="61"/>
        <v>0</v>
      </c>
      <c r="Q522" s="129">
        <f t="shared" si="61"/>
        <v>0</v>
      </c>
      <c r="R522" s="129">
        <f t="shared" si="61"/>
        <v>3</v>
      </c>
      <c r="S522" s="129">
        <f t="shared" si="61"/>
        <v>24</v>
      </c>
      <c r="T522" s="258">
        <f>SUM(H522,J522,L522,N522,P522,R522,S522)</f>
        <v>240</v>
      </c>
      <c r="U522" s="465">
        <f t="shared" si="57"/>
        <v>0.11363636363636363</v>
      </c>
      <c r="V522" s="99">
        <f>D482</f>
        <v>2112</v>
      </c>
      <c r="W522" s="44"/>
    </row>
    <row r="524" spans="1:25" ht="15.75" thickBot="1" x14ac:dyDescent="0.3"/>
    <row r="525" spans="1:25" ht="75.75" thickBot="1" x14ac:dyDescent="0.3">
      <c r="A525" s="46" t="s">
        <v>23</v>
      </c>
      <c r="B525" s="46" t="s">
        <v>49</v>
      </c>
      <c r="C525" s="47" t="s">
        <v>54</v>
      </c>
      <c r="D525" s="47" t="s">
        <v>18</v>
      </c>
      <c r="E525" s="46" t="s">
        <v>17</v>
      </c>
      <c r="F525" s="48" t="s">
        <v>1</v>
      </c>
      <c r="G525" s="49" t="s">
        <v>24</v>
      </c>
      <c r="H525" s="50" t="s">
        <v>75</v>
      </c>
      <c r="I525" s="50" t="s">
        <v>76</v>
      </c>
      <c r="J525" s="50" t="s">
        <v>55</v>
      </c>
      <c r="K525" s="50" t="s">
        <v>60</v>
      </c>
      <c r="L525" s="50" t="s">
        <v>56</v>
      </c>
      <c r="M525" s="50" t="s">
        <v>61</v>
      </c>
      <c r="N525" s="50" t="s">
        <v>57</v>
      </c>
      <c r="O525" s="50" t="s">
        <v>62</v>
      </c>
      <c r="P525" s="50" t="s">
        <v>58</v>
      </c>
      <c r="Q525" s="50" t="s">
        <v>77</v>
      </c>
      <c r="R525" s="50" t="s">
        <v>127</v>
      </c>
      <c r="S525" s="50" t="s">
        <v>42</v>
      </c>
      <c r="T525" s="50" t="s">
        <v>5</v>
      </c>
      <c r="U525" s="46" t="s">
        <v>2</v>
      </c>
      <c r="V525" s="84" t="s">
        <v>72</v>
      </c>
      <c r="W525" s="85" t="s">
        <v>21</v>
      </c>
      <c r="X525" s="47" t="s">
        <v>18</v>
      </c>
      <c r="Y525" s="86" t="s">
        <v>7</v>
      </c>
    </row>
    <row r="526" spans="1:25" ht="15.75" thickBot="1" x14ac:dyDescent="0.3">
      <c r="A526" s="438">
        <v>1494762</v>
      </c>
      <c r="B526" s="274" t="s">
        <v>121</v>
      </c>
      <c r="C526" s="438">
        <v>1920</v>
      </c>
      <c r="D526" s="438">
        <v>2080</v>
      </c>
      <c r="E526" s="443">
        <v>1865</v>
      </c>
      <c r="F526" s="444">
        <f>E526/D526</f>
        <v>0.89663461538461542</v>
      </c>
      <c r="G526" s="52">
        <v>45167</v>
      </c>
      <c r="H526" s="87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9"/>
      <c r="T526" s="405"/>
      <c r="U526" s="121"/>
      <c r="V526" s="89"/>
      <c r="W526" s="91" t="s">
        <v>78</v>
      </c>
      <c r="X526" s="275">
        <v>578.5</v>
      </c>
      <c r="Y526" s="82" t="s">
        <v>73</v>
      </c>
    </row>
    <row r="527" spans="1:25" ht="16.5" thickBot="1" x14ac:dyDescent="0.25">
      <c r="A527" s="92"/>
      <c r="B527" s="93"/>
      <c r="C527" s="93"/>
      <c r="D527" s="93"/>
      <c r="E527" s="93" t="s">
        <v>108</v>
      </c>
      <c r="F527" s="93"/>
      <c r="G527" s="94"/>
      <c r="H527" s="95">
        <f>54</f>
        <v>54</v>
      </c>
      <c r="I527" s="96"/>
      <c r="J527" s="96">
        <v>1</v>
      </c>
      <c r="K527" s="96"/>
      <c r="L527" s="96"/>
      <c r="M527" s="96"/>
      <c r="N527" s="96"/>
      <c r="O527" s="96"/>
      <c r="P527" s="96"/>
      <c r="Q527" s="96"/>
      <c r="R527" s="96"/>
      <c r="S527" s="321">
        <v>14</v>
      </c>
      <c r="T527" s="320">
        <f>SUM(H527,J527,L527,N527,P527,R527,S527)</f>
        <v>69</v>
      </c>
      <c r="U527" s="485">
        <f>($T527)/$D$526</f>
        <v>3.3173076923076923E-2</v>
      </c>
      <c r="V527" s="99">
        <f>D526</f>
        <v>2080</v>
      </c>
      <c r="W527" s="267" t="s">
        <v>16</v>
      </c>
      <c r="X527" s="93">
        <f>T527</f>
        <v>69</v>
      </c>
      <c r="Y527" s="276" t="s">
        <v>133</v>
      </c>
    </row>
    <row r="528" spans="1:25" ht="16.5" thickBot="1" x14ac:dyDescent="0.25">
      <c r="A528" s="102"/>
      <c r="B528" s="103"/>
      <c r="C528" s="103"/>
      <c r="D528" s="103"/>
      <c r="E528" s="103"/>
      <c r="F528" s="103"/>
      <c r="G528" s="104"/>
      <c r="H528" s="484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324"/>
      <c r="T528" s="320">
        <f>SUM(H528,J528,L528,N528,P528,R528,S528)</f>
        <v>0</v>
      </c>
      <c r="U528" s="409">
        <f t="shared" ref="U528:U566" si="62">($T528)/$D$526</f>
        <v>0</v>
      </c>
      <c r="V528" s="99"/>
      <c r="W528" s="271" t="s">
        <v>44</v>
      </c>
      <c r="X528" s="93"/>
      <c r="Y528" s="276" t="s">
        <v>169</v>
      </c>
    </row>
    <row r="529" spans="1:25" ht="16.5" thickBot="1" x14ac:dyDescent="0.25">
      <c r="A529" s="102"/>
      <c r="B529" s="103"/>
      <c r="C529" s="103"/>
      <c r="D529" s="103"/>
      <c r="E529" s="103"/>
      <c r="F529" s="103"/>
      <c r="G529" s="104"/>
      <c r="H529" s="105">
        <v>13</v>
      </c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322"/>
      <c r="T529" s="318">
        <f t="shared" ref="T529:T555" si="63">SUM(H529,J529,L529,N529,P529,R529,S529)</f>
        <v>13</v>
      </c>
      <c r="U529" s="98">
        <f t="shared" si="62"/>
        <v>6.2500000000000003E-3</v>
      </c>
      <c r="V529" s="99">
        <f>D526</f>
        <v>2080</v>
      </c>
      <c r="W529" s="268" t="s">
        <v>6</v>
      </c>
      <c r="X529" s="93">
        <f t="shared" ref="X529:X564" si="64">T529</f>
        <v>13</v>
      </c>
      <c r="Y529" s="499" t="s">
        <v>447</v>
      </c>
    </row>
    <row r="530" spans="1:25" ht="16.5" thickBot="1" x14ac:dyDescent="0.25">
      <c r="A530" s="102"/>
      <c r="B530" s="103"/>
      <c r="C530" s="103"/>
      <c r="D530" s="103"/>
      <c r="E530" s="110"/>
      <c r="F530" s="110"/>
      <c r="G530" s="104"/>
      <c r="H530" s="105">
        <v>51</v>
      </c>
      <c r="I530" s="67"/>
      <c r="J530" s="67">
        <v>7</v>
      </c>
      <c r="K530" s="67"/>
      <c r="L530" s="67"/>
      <c r="M530" s="67"/>
      <c r="N530" s="67"/>
      <c r="O530" s="67"/>
      <c r="P530" s="67"/>
      <c r="Q530" s="67"/>
      <c r="R530" s="67"/>
      <c r="S530" s="322"/>
      <c r="T530" s="318">
        <f t="shared" si="63"/>
        <v>58</v>
      </c>
      <c r="U530" s="98">
        <f t="shared" si="62"/>
        <v>2.7884615384615386E-2</v>
      </c>
      <c r="V530" s="99">
        <f>D526</f>
        <v>2080</v>
      </c>
      <c r="W530" s="268" t="s">
        <v>14</v>
      </c>
      <c r="X530" s="93">
        <f t="shared" si="64"/>
        <v>58</v>
      </c>
      <c r="Y530" s="314"/>
    </row>
    <row r="531" spans="1:25" ht="16.5" thickBot="1" x14ac:dyDescent="0.25">
      <c r="A531" s="102"/>
      <c r="B531" s="103"/>
      <c r="C531" s="103"/>
      <c r="D531" s="103"/>
      <c r="E531" s="110"/>
      <c r="F531" s="110"/>
      <c r="G531" s="104"/>
      <c r="H531" s="105">
        <v>1</v>
      </c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322"/>
      <c r="T531" s="318">
        <f t="shared" si="63"/>
        <v>1</v>
      </c>
      <c r="U531" s="98">
        <f t="shared" si="62"/>
        <v>4.807692307692308E-4</v>
      </c>
      <c r="V531" s="99">
        <f>D526</f>
        <v>2080</v>
      </c>
      <c r="W531" s="268" t="s">
        <v>15</v>
      </c>
      <c r="X531" s="93">
        <f t="shared" si="64"/>
        <v>1</v>
      </c>
      <c r="Y531" s="431"/>
    </row>
    <row r="532" spans="1:25" ht="16.5" thickBot="1" x14ac:dyDescent="0.25">
      <c r="A532" s="102"/>
      <c r="B532" s="103"/>
      <c r="C532" s="103"/>
      <c r="D532" s="103"/>
      <c r="E532" s="110"/>
      <c r="F532" s="110"/>
      <c r="G532" s="104"/>
      <c r="H532" s="105">
        <v>6</v>
      </c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322"/>
      <c r="T532" s="318">
        <f t="shared" si="63"/>
        <v>6</v>
      </c>
      <c r="U532" s="98">
        <f t="shared" si="62"/>
        <v>2.8846153846153848E-3</v>
      </c>
      <c r="V532" s="99">
        <f>D526</f>
        <v>2080</v>
      </c>
      <c r="W532" s="268" t="s">
        <v>31</v>
      </c>
      <c r="X532" s="93">
        <f t="shared" si="64"/>
        <v>6</v>
      </c>
      <c r="Y532" s="431"/>
    </row>
    <row r="533" spans="1:25" ht="16.5" thickBot="1" x14ac:dyDescent="0.25">
      <c r="A533" s="102"/>
      <c r="B533" s="103"/>
      <c r="C533" s="103"/>
      <c r="D533" s="103"/>
      <c r="E533" s="110"/>
      <c r="F533" s="110"/>
      <c r="G533" s="104"/>
      <c r="H533" s="105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322"/>
      <c r="T533" s="318">
        <f t="shared" si="63"/>
        <v>0</v>
      </c>
      <c r="U533" s="98">
        <f t="shared" si="62"/>
        <v>0</v>
      </c>
      <c r="V533" s="99">
        <f>D526</f>
        <v>2080</v>
      </c>
      <c r="W533" s="268" t="s">
        <v>32</v>
      </c>
      <c r="X533" s="93">
        <f t="shared" si="64"/>
        <v>0</v>
      </c>
      <c r="Y533" s="111"/>
    </row>
    <row r="534" spans="1:25" ht="16.5" thickBot="1" x14ac:dyDescent="0.25">
      <c r="A534" s="102"/>
      <c r="B534" s="103"/>
      <c r="C534" s="103"/>
      <c r="D534" s="103"/>
      <c r="E534" s="110"/>
      <c r="F534" s="110"/>
      <c r="G534" s="104"/>
      <c r="H534" s="105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322"/>
      <c r="T534" s="318">
        <f t="shared" si="63"/>
        <v>0</v>
      </c>
      <c r="U534" s="98">
        <f t="shared" si="62"/>
        <v>0</v>
      </c>
      <c r="V534" s="99">
        <f>D526</f>
        <v>2080</v>
      </c>
      <c r="W534" s="268" t="s">
        <v>189</v>
      </c>
      <c r="X534" s="93">
        <f t="shared" si="64"/>
        <v>0</v>
      </c>
      <c r="Y534" s="446"/>
    </row>
    <row r="535" spans="1:25" ht="16.5" thickBot="1" x14ac:dyDescent="0.25">
      <c r="A535" s="102"/>
      <c r="B535" s="103"/>
      <c r="C535" s="103"/>
      <c r="D535" s="103"/>
      <c r="E535" s="110"/>
      <c r="F535" s="110"/>
      <c r="G535" s="104"/>
      <c r="H535" s="105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322"/>
      <c r="T535" s="318">
        <f t="shared" si="63"/>
        <v>0</v>
      </c>
      <c r="U535" s="98">
        <f t="shared" si="62"/>
        <v>0</v>
      </c>
      <c r="V535" s="99">
        <f>D526</f>
        <v>2080</v>
      </c>
      <c r="W535" s="268" t="s">
        <v>30</v>
      </c>
      <c r="X535" s="93">
        <f t="shared" si="64"/>
        <v>0</v>
      </c>
      <c r="Y535" s="111"/>
    </row>
    <row r="536" spans="1:25" ht="16.5" thickBot="1" x14ac:dyDescent="0.25">
      <c r="A536" s="102"/>
      <c r="B536" s="103"/>
      <c r="C536" s="103"/>
      <c r="D536" s="103"/>
      <c r="E536" s="110"/>
      <c r="F536" s="110"/>
      <c r="G536" s="104"/>
      <c r="H536" s="105">
        <v>13</v>
      </c>
      <c r="I536" s="67"/>
      <c r="J536" s="67">
        <v>8</v>
      </c>
      <c r="K536" s="67"/>
      <c r="L536" s="67"/>
      <c r="M536" s="67"/>
      <c r="N536" s="67"/>
      <c r="O536" s="67"/>
      <c r="P536" s="67"/>
      <c r="Q536" s="67"/>
      <c r="R536" s="67"/>
      <c r="S536" s="322">
        <v>5</v>
      </c>
      <c r="T536" s="318">
        <f t="shared" si="63"/>
        <v>26</v>
      </c>
      <c r="U536" s="98">
        <f t="shared" si="62"/>
        <v>1.2500000000000001E-2</v>
      </c>
      <c r="V536" s="99">
        <f>D526</f>
        <v>2080</v>
      </c>
      <c r="W536" s="268" t="s">
        <v>0</v>
      </c>
      <c r="X536" s="93">
        <f t="shared" si="64"/>
        <v>26</v>
      </c>
      <c r="Y536" s="314"/>
    </row>
    <row r="537" spans="1:25" ht="21.75" customHeight="1" thickBot="1" x14ac:dyDescent="0.25">
      <c r="A537" s="102"/>
      <c r="B537" s="103"/>
      <c r="C537" s="103"/>
      <c r="D537" s="103"/>
      <c r="E537" s="110"/>
      <c r="F537" s="110"/>
      <c r="G537" s="104"/>
      <c r="H537" s="105">
        <v>7</v>
      </c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322">
        <v>4</v>
      </c>
      <c r="T537" s="318">
        <f t="shared" si="63"/>
        <v>11</v>
      </c>
      <c r="U537" s="98">
        <f t="shared" si="62"/>
        <v>5.2884615384615388E-3</v>
      </c>
      <c r="V537" s="99">
        <f>D526</f>
        <v>2080</v>
      </c>
      <c r="W537" s="268" t="s">
        <v>12</v>
      </c>
      <c r="X537" s="93">
        <f t="shared" si="64"/>
        <v>11</v>
      </c>
      <c r="Y537" s="112"/>
    </row>
    <row r="538" spans="1:25" ht="16.5" thickBot="1" x14ac:dyDescent="0.25">
      <c r="A538" s="102"/>
      <c r="B538" s="103"/>
      <c r="C538" s="103"/>
      <c r="D538" s="103"/>
      <c r="E538" s="110"/>
      <c r="F538" s="110" t="s">
        <v>108</v>
      </c>
      <c r="G538" s="104"/>
      <c r="H538" s="105">
        <v>13</v>
      </c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322">
        <v>2</v>
      </c>
      <c r="T538" s="318">
        <f t="shared" si="63"/>
        <v>15</v>
      </c>
      <c r="U538" s="98">
        <f t="shared" si="62"/>
        <v>7.2115384615384619E-3</v>
      </c>
      <c r="V538" s="99">
        <f>D526</f>
        <v>2080</v>
      </c>
      <c r="W538" s="268" t="s">
        <v>34</v>
      </c>
      <c r="X538" s="93">
        <f t="shared" si="64"/>
        <v>15</v>
      </c>
      <c r="Y538" s="112"/>
    </row>
    <row r="539" spans="1:25" ht="16.5" thickBot="1" x14ac:dyDescent="0.25">
      <c r="A539" s="102"/>
      <c r="B539" s="103"/>
      <c r="C539" s="103"/>
      <c r="D539" s="103"/>
      <c r="E539" s="110"/>
      <c r="F539" s="110"/>
      <c r="G539" s="104"/>
      <c r="H539" s="105"/>
      <c r="I539" s="67"/>
      <c r="J539" s="67">
        <v>3</v>
      </c>
      <c r="K539" s="67"/>
      <c r="L539" s="67"/>
      <c r="M539" s="67"/>
      <c r="N539" s="67"/>
      <c r="O539" s="67"/>
      <c r="P539" s="67"/>
      <c r="Q539" s="67"/>
      <c r="R539" s="67"/>
      <c r="S539" s="322"/>
      <c r="T539" s="318">
        <f t="shared" si="63"/>
        <v>3</v>
      </c>
      <c r="U539" s="98">
        <f t="shared" si="62"/>
        <v>1.4423076923076924E-3</v>
      </c>
      <c r="V539" s="99">
        <f>D526</f>
        <v>2080</v>
      </c>
      <c r="W539" s="269" t="s">
        <v>28</v>
      </c>
      <c r="X539" s="93">
        <f t="shared" si="64"/>
        <v>3</v>
      </c>
      <c r="Y539" s="101"/>
    </row>
    <row r="540" spans="1:25" ht="16.5" thickBot="1" x14ac:dyDescent="0.25">
      <c r="A540" s="102"/>
      <c r="B540" s="103"/>
      <c r="C540" s="103"/>
      <c r="D540" s="103"/>
      <c r="E540" s="110"/>
      <c r="F540" s="110"/>
      <c r="G540" s="115"/>
      <c r="H540" s="116"/>
      <c r="I540" s="67"/>
      <c r="J540" s="67">
        <v>8</v>
      </c>
      <c r="K540" s="67"/>
      <c r="L540" s="67"/>
      <c r="M540" s="67"/>
      <c r="N540" s="67"/>
      <c r="O540" s="67"/>
      <c r="P540" s="67"/>
      <c r="Q540" s="67"/>
      <c r="R540" s="67"/>
      <c r="S540" s="322"/>
      <c r="T540" s="318">
        <f t="shared" si="63"/>
        <v>8</v>
      </c>
      <c r="U540" s="98">
        <f t="shared" si="62"/>
        <v>3.8461538461538464E-3</v>
      </c>
      <c r="V540" s="99">
        <f>D526</f>
        <v>2080</v>
      </c>
      <c r="W540" s="269" t="s">
        <v>179</v>
      </c>
      <c r="X540" s="93">
        <f t="shared" si="64"/>
        <v>8</v>
      </c>
      <c r="Y540" s="278"/>
    </row>
    <row r="541" spans="1:25" ht="16.5" thickBot="1" x14ac:dyDescent="0.25">
      <c r="A541" s="102"/>
      <c r="B541" s="103"/>
      <c r="C541" s="103"/>
      <c r="D541" s="103"/>
      <c r="E541" s="110"/>
      <c r="F541" s="110"/>
      <c r="G541" s="115"/>
      <c r="H541" s="116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322"/>
      <c r="T541" s="318">
        <f t="shared" si="63"/>
        <v>0</v>
      </c>
      <c r="U541" s="98">
        <f t="shared" si="62"/>
        <v>0</v>
      </c>
      <c r="V541" s="99">
        <f>D526</f>
        <v>2080</v>
      </c>
      <c r="W541" s="269" t="s">
        <v>185</v>
      </c>
      <c r="X541" s="93">
        <f t="shared" si="64"/>
        <v>0</v>
      </c>
      <c r="Y541" s="109"/>
    </row>
    <row r="542" spans="1:25" ht="16.5" thickBot="1" x14ac:dyDescent="0.25">
      <c r="A542" s="102"/>
      <c r="B542" s="103"/>
      <c r="C542" s="103"/>
      <c r="D542" s="103"/>
      <c r="E542" s="110"/>
      <c r="F542" s="110"/>
      <c r="G542" s="115"/>
      <c r="H542" s="217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323"/>
      <c r="T542" s="319">
        <f t="shared" si="63"/>
        <v>0</v>
      </c>
      <c r="U542" s="316">
        <f t="shared" si="62"/>
        <v>0</v>
      </c>
      <c r="V542" s="307">
        <f>D526</f>
        <v>2080</v>
      </c>
      <c r="W542" s="270" t="s">
        <v>27</v>
      </c>
      <c r="X542" s="93">
        <f t="shared" si="64"/>
        <v>0</v>
      </c>
      <c r="Y542" s="278"/>
    </row>
    <row r="543" spans="1:25" ht="16.5" thickBot="1" x14ac:dyDescent="0.25">
      <c r="A543" s="102"/>
      <c r="B543" s="103"/>
      <c r="C543" s="103"/>
      <c r="D543" s="103"/>
      <c r="E543" s="110"/>
      <c r="F543" s="110"/>
      <c r="G543" s="104"/>
      <c r="H543" s="95"/>
      <c r="I543" s="117">
        <v>2</v>
      </c>
      <c r="J543" s="117"/>
      <c r="K543" s="117"/>
      <c r="L543" s="117"/>
      <c r="M543" s="117"/>
      <c r="N543" s="117"/>
      <c r="O543" s="117"/>
      <c r="P543" s="117"/>
      <c r="Q543" s="117"/>
      <c r="R543" s="117"/>
      <c r="S543" s="324"/>
      <c r="T543" s="320">
        <f t="shared" si="63"/>
        <v>0</v>
      </c>
      <c r="U543" s="214">
        <f t="shared" si="62"/>
        <v>0</v>
      </c>
      <c r="V543" s="99">
        <f>D526</f>
        <v>2080</v>
      </c>
      <c r="W543" s="271" t="s">
        <v>11</v>
      </c>
      <c r="X543" s="93">
        <f t="shared" si="64"/>
        <v>0</v>
      </c>
      <c r="Y543" s="112"/>
    </row>
    <row r="544" spans="1:25" ht="16.5" thickBot="1" x14ac:dyDescent="0.25">
      <c r="A544" s="102"/>
      <c r="B544" s="103"/>
      <c r="C544" s="103"/>
      <c r="D544" s="103"/>
      <c r="E544" s="110"/>
      <c r="F544" s="110"/>
      <c r="G544" s="104"/>
      <c r="H544" s="105"/>
      <c r="I544" s="279">
        <v>1</v>
      </c>
      <c r="J544" s="67"/>
      <c r="K544" s="67"/>
      <c r="L544" s="67"/>
      <c r="M544" s="67"/>
      <c r="N544" s="67"/>
      <c r="O544" s="67"/>
      <c r="P544" s="67"/>
      <c r="Q544" s="67"/>
      <c r="R544" s="67"/>
      <c r="S544" s="322"/>
      <c r="T544" s="318">
        <f t="shared" si="63"/>
        <v>0</v>
      </c>
      <c r="U544" s="98">
        <f t="shared" si="62"/>
        <v>0</v>
      </c>
      <c r="V544" s="99">
        <f>D526</f>
        <v>2080</v>
      </c>
      <c r="W544" s="462" t="s">
        <v>101</v>
      </c>
      <c r="X544" s="93">
        <f t="shared" si="64"/>
        <v>0</v>
      </c>
      <c r="Y544" s="112"/>
    </row>
    <row r="545" spans="1:25" ht="16.5" thickBot="1" x14ac:dyDescent="0.25">
      <c r="A545" s="102"/>
      <c r="B545" s="103"/>
      <c r="C545" s="103"/>
      <c r="D545" s="103"/>
      <c r="E545" s="110"/>
      <c r="F545" s="110"/>
      <c r="G545" s="104"/>
      <c r="H545" s="105"/>
      <c r="I545" s="280">
        <v>6</v>
      </c>
      <c r="J545" s="67">
        <v>1</v>
      </c>
      <c r="K545" s="67"/>
      <c r="L545" s="67"/>
      <c r="M545" s="67"/>
      <c r="N545" s="67"/>
      <c r="O545" s="67"/>
      <c r="P545" s="67"/>
      <c r="Q545" s="67"/>
      <c r="R545" s="67"/>
      <c r="S545" s="322"/>
      <c r="T545" s="318">
        <f t="shared" si="63"/>
        <v>1</v>
      </c>
      <c r="U545" s="98">
        <f t="shared" si="62"/>
        <v>4.807692307692308E-4</v>
      </c>
      <c r="V545" s="99">
        <f>D526</f>
        <v>2080</v>
      </c>
      <c r="W545" s="268" t="s">
        <v>3</v>
      </c>
      <c r="X545" s="93">
        <f t="shared" si="64"/>
        <v>1</v>
      </c>
      <c r="Y545" s="111"/>
    </row>
    <row r="546" spans="1:25" ht="16.5" thickBot="1" x14ac:dyDescent="0.25">
      <c r="A546" s="102"/>
      <c r="B546" s="103"/>
      <c r="C546" s="103"/>
      <c r="D546" s="103"/>
      <c r="E546" s="103"/>
      <c r="F546" s="110"/>
      <c r="G546" s="104"/>
      <c r="H546" s="105"/>
      <c r="I546" s="280">
        <v>17</v>
      </c>
      <c r="J546" s="67"/>
      <c r="K546" s="67"/>
      <c r="L546" s="67"/>
      <c r="M546" s="67"/>
      <c r="N546" s="67"/>
      <c r="O546" s="67"/>
      <c r="P546" s="67"/>
      <c r="Q546" s="67"/>
      <c r="R546" s="67"/>
      <c r="S546" s="322"/>
      <c r="T546" s="318">
        <f t="shared" si="63"/>
        <v>0</v>
      </c>
      <c r="U546" s="98">
        <f t="shared" si="62"/>
        <v>0</v>
      </c>
      <c r="V546" s="99">
        <f>D526</f>
        <v>2080</v>
      </c>
      <c r="W546" s="268" t="s">
        <v>8</v>
      </c>
      <c r="X546" s="93">
        <f t="shared" si="64"/>
        <v>0</v>
      </c>
      <c r="Y546" s="112"/>
    </row>
    <row r="547" spans="1:25" ht="16.5" thickBot="1" x14ac:dyDescent="0.25">
      <c r="A547" s="102"/>
      <c r="B547" s="103"/>
      <c r="C547" s="103"/>
      <c r="D547" s="103"/>
      <c r="E547" s="103"/>
      <c r="F547" s="110"/>
      <c r="G547" s="104"/>
      <c r="H547" s="105"/>
      <c r="I547" s="280">
        <v>4</v>
      </c>
      <c r="J547" s="67"/>
      <c r="K547" s="67"/>
      <c r="L547" s="67"/>
      <c r="M547" s="67"/>
      <c r="N547" s="67"/>
      <c r="O547" s="67"/>
      <c r="P547" s="67"/>
      <c r="Q547" s="67"/>
      <c r="R547" s="67"/>
      <c r="S547" s="322"/>
      <c r="T547" s="318">
        <f t="shared" si="63"/>
        <v>0</v>
      </c>
      <c r="U547" s="98">
        <f t="shared" si="62"/>
        <v>0</v>
      </c>
      <c r="V547" s="99">
        <f>D526</f>
        <v>2080</v>
      </c>
      <c r="W547" s="268" t="s">
        <v>9</v>
      </c>
      <c r="X547" s="93">
        <f t="shared" si="64"/>
        <v>0</v>
      </c>
      <c r="Y547" s="112"/>
    </row>
    <row r="548" spans="1:25" ht="16.5" thickBot="1" x14ac:dyDescent="0.25">
      <c r="A548" s="102"/>
      <c r="B548" s="103"/>
      <c r="C548" s="103"/>
      <c r="D548" s="103"/>
      <c r="E548" s="103"/>
      <c r="F548" s="110"/>
      <c r="G548" s="104"/>
      <c r="H548" s="105"/>
      <c r="I548" s="280">
        <v>1</v>
      </c>
      <c r="J548" s="67"/>
      <c r="K548" s="67"/>
      <c r="L548" s="67"/>
      <c r="M548" s="67"/>
      <c r="N548" s="67"/>
      <c r="O548" s="67"/>
      <c r="P548" s="67"/>
      <c r="Q548" s="67"/>
      <c r="R548" s="67"/>
      <c r="S548" s="322"/>
      <c r="T548" s="318">
        <f t="shared" si="63"/>
        <v>0</v>
      </c>
      <c r="U548" s="98">
        <f t="shared" si="62"/>
        <v>0</v>
      </c>
      <c r="V548" s="99">
        <f>D526</f>
        <v>2080</v>
      </c>
      <c r="W548" s="268" t="s">
        <v>80</v>
      </c>
      <c r="X548" s="93">
        <f t="shared" si="64"/>
        <v>0</v>
      </c>
      <c r="Y548" s="112"/>
    </row>
    <row r="549" spans="1:25" ht="16.5" thickBot="1" x14ac:dyDescent="0.25">
      <c r="A549" s="102"/>
      <c r="B549" s="103"/>
      <c r="C549" s="103"/>
      <c r="D549" s="103"/>
      <c r="E549" s="103"/>
      <c r="F549" s="110"/>
      <c r="G549" s="104"/>
      <c r="H549" s="105"/>
      <c r="I549" s="280">
        <v>1</v>
      </c>
      <c r="J549" s="67">
        <v>1</v>
      </c>
      <c r="K549" s="67"/>
      <c r="L549" s="67"/>
      <c r="M549" s="67"/>
      <c r="N549" s="67"/>
      <c r="O549" s="67"/>
      <c r="P549" s="67"/>
      <c r="Q549" s="67"/>
      <c r="R549" s="67"/>
      <c r="S549" s="322"/>
      <c r="T549" s="318">
        <f t="shared" si="63"/>
        <v>1</v>
      </c>
      <c r="U549" s="98">
        <f t="shared" si="62"/>
        <v>4.807692307692308E-4</v>
      </c>
      <c r="V549" s="99">
        <f>D526</f>
        <v>2080</v>
      </c>
      <c r="W549" s="268" t="s">
        <v>20</v>
      </c>
      <c r="X549" s="93">
        <f t="shared" si="64"/>
        <v>1</v>
      </c>
      <c r="Y549" s="112"/>
    </row>
    <row r="550" spans="1:25" ht="16.5" thickBot="1" x14ac:dyDescent="0.25">
      <c r="A550" s="102"/>
      <c r="B550" s="103"/>
      <c r="C550" s="103"/>
      <c r="D550" s="103"/>
      <c r="E550" s="103"/>
      <c r="F550" s="110"/>
      <c r="G550" s="104"/>
      <c r="H550" s="105"/>
      <c r="I550" s="280">
        <v>2</v>
      </c>
      <c r="J550" s="67"/>
      <c r="K550" s="67"/>
      <c r="L550" s="67"/>
      <c r="M550" s="67"/>
      <c r="N550" s="67"/>
      <c r="O550" s="67"/>
      <c r="P550" s="67"/>
      <c r="Q550" s="67"/>
      <c r="R550" s="67"/>
      <c r="S550" s="322"/>
      <c r="T550" s="318">
        <f t="shared" si="63"/>
        <v>0</v>
      </c>
      <c r="U550" s="98">
        <f t="shared" si="62"/>
        <v>0</v>
      </c>
      <c r="V550" s="99">
        <f>D526</f>
        <v>2080</v>
      </c>
      <c r="W550" s="268" t="s">
        <v>81</v>
      </c>
      <c r="X550" s="93">
        <f t="shared" si="64"/>
        <v>0</v>
      </c>
      <c r="Y550" s="101" t="s">
        <v>279</v>
      </c>
    </row>
    <row r="551" spans="1:25" ht="16.5" thickBot="1" x14ac:dyDescent="0.25">
      <c r="A551" s="102"/>
      <c r="B551" s="103"/>
      <c r="C551" s="103"/>
      <c r="D551" s="103"/>
      <c r="E551" s="103"/>
      <c r="F551" s="110"/>
      <c r="G551" s="104"/>
      <c r="H551" s="105"/>
      <c r="I551" s="280">
        <v>1</v>
      </c>
      <c r="J551" s="67"/>
      <c r="K551" s="67"/>
      <c r="L551" s="67"/>
      <c r="M551" s="67"/>
      <c r="N551" s="67"/>
      <c r="O551" s="67"/>
      <c r="P551" s="67"/>
      <c r="Q551" s="67"/>
      <c r="R551" s="67"/>
      <c r="S551" s="322"/>
      <c r="T551" s="318">
        <f t="shared" si="63"/>
        <v>0</v>
      </c>
      <c r="U551" s="98">
        <f t="shared" si="62"/>
        <v>0</v>
      </c>
      <c r="V551" s="99">
        <f>D526</f>
        <v>2080</v>
      </c>
      <c r="W551" s="463" t="s">
        <v>425</v>
      </c>
      <c r="X551" s="93">
        <f t="shared" si="64"/>
        <v>0</v>
      </c>
      <c r="Y551" s="101" t="s">
        <v>428</v>
      </c>
    </row>
    <row r="552" spans="1:25" ht="16.5" thickBot="1" x14ac:dyDescent="0.25">
      <c r="A552" s="102"/>
      <c r="B552" s="103"/>
      <c r="C552" s="103"/>
      <c r="D552" s="103"/>
      <c r="E552" s="110"/>
      <c r="F552" s="110"/>
      <c r="G552" s="104"/>
      <c r="H552" s="105"/>
      <c r="I552" s="280">
        <v>9</v>
      </c>
      <c r="J552" s="67"/>
      <c r="K552" s="67"/>
      <c r="L552" s="67"/>
      <c r="M552" s="67"/>
      <c r="N552" s="67"/>
      <c r="O552" s="67"/>
      <c r="P552" s="67"/>
      <c r="Q552" s="67"/>
      <c r="R552" s="67"/>
      <c r="S552" s="322"/>
      <c r="T552" s="318">
        <f t="shared" si="63"/>
        <v>0</v>
      </c>
      <c r="U552" s="98">
        <f t="shared" si="62"/>
        <v>0</v>
      </c>
      <c r="V552" s="99">
        <f>D526</f>
        <v>2080</v>
      </c>
      <c r="W552" s="268" t="s">
        <v>13</v>
      </c>
      <c r="X552" s="93">
        <f t="shared" si="64"/>
        <v>0</v>
      </c>
      <c r="Y552" s="452" t="s">
        <v>426</v>
      </c>
    </row>
    <row r="553" spans="1:25" ht="16.5" thickBot="1" x14ac:dyDescent="0.25">
      <c r="A553" s="102"/>
      <c r="B553" s="103"/>
      <c r="C553" s="103"/>
      <c r="D553" s="103"/>
      <c r="E553" s="110"/>
      <c r="F553" s="110"/>
      <c r="G553" s="104"/>
      <c r="H553" s="105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322"/>
      <c r="T553" s="318">
        <f t="shared" si="63"/>
        <v>0</v>
      </c>
      <c r="U553" s="98">
        <f t="shared" si="62"/>
        <v>0</v>
      </c>
      <c r="V553" s="99">
        <f>D526</f>
        <v>2080</v>
      </c>
      <c r="W553" s="269" t="s">
        <v>99</v>
      </c>
      <c r="X553" s="93">
        <f t="shared" si="64"/>
        <v>0</v>
      </c>
      <c r="Y553" s="452"/>
    </row>
    <row r="554" spans="1:25" ht="16.5" thickBot="1" x14ac:dyDescent="0.25">
      <c r="A554" s="102"/>
      <c r="B554" s="103"/>
      <c r="C554" s="103"/>
      <c r="D554" s="103"/>
      <c r="E554" s="110"/>
      <c r="F554" s="110"/>
      <c r="G554" s="104"/>
      <c r="H554" s="105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322"/>
      <c r="T554" s="318">
        <f t="shared" si="63"/>
        <v>0</v>
      </c>
      <c r="U554" s="98">
        <f t="shared" si="62"/>
        <v>0</v>
      </c>
      <c r="V554" s="99">
        <f>D526</f>
        <v>2080</v>
      </c>
      <c r="W554" s="269" t="s">
        <v>10</v>
      </c>
      <c r="X554" s="93">
        <f t="shared" si="64"/>
        <v>0</v>
      </c>
      <c r="Y554" s="111"/>
    </row>
    <row r="555" spans="1:25" ht="16.5" thickBot="1" x14ac:dyDescent="0.25">
      <c r="A555" s="102"/>
      <c r="B555" s="103"/>
      <c r="C555" s="103"/>
      <c r="D555" s="103"/>
      <c r="E555" s="110"/>
      <c r="F555" s="110"/>
      <c r="G555" s="104"/>
      <c r="H555" s="113"/>
      <c r="I555" s="106">
        <v>2</v>
      </c>
      <c r="J555" s="106"/>
      <c r="K555" s="106"/>
      <c r="L555" s="106"/>
      <c r="M555" s="106"/>
      <c r="N555" s="106"/>
      <c r="O555" s="106"/>
      <c r="P555" s="106"/>
      <c r="Q555" s="106"/>
      <c r="R555" s="106"/>
      <c r="S555" s="325">
        <v>1</v>
      </c>
      <c r="T555" s="319">
        <f t="shared" si="63"/>
        <v>1</v>
      </c>
      <c r="U555" s="409">
        <f t="shared" si="62"/>
        <v>4.807692307692308E-4</v>
      </c>
      <c r="V555" s="99">
        <f>D526</f>
        <v>2080</v>
      </c>
      <c r="W555" s="272" t="s">
        <v>83</v>
      </c>
      <c r="X555" s="93">
        <f t="shared" si="64"/>
        <v>1</v>
      </c>
      <c r="Y555" s="278"/>
    </row>
    <row r="556" spans="1:25" ht="16.5" thickBot="1" x14ac:dyDescent="0.3">
      <c r="A556" s="102"/>
      <c r="B556" s="103"/>
      <c r="C556" s="103"/>
      <c r="D556" s="103"/>
      <c r="E556" s="110"/>
      <c r="F556" s="110"/>
      <c r="G556" s="104"/>
      <c r="H556" s="87"/>
      <c r="I556" s="88"/>
      <c r="J556" s="310"/>
      <c r="K556" s="88"/>
      <c r="L556" s="88"/>
      <c r="M556" s="88"/>
      <c r="N556" s="88"/>
      <c r="O556" s="88"/>
      <c r="P556" s="88"/>
      <c r="Q556" s="88"/>
      <c r="R556" s="88"/>
      <c r="S556" s="88"/>
      <c r="T556" s="317"/>
      <c r="U556" s="317"/>
      <c r="V556" s="121"/>
      <c r="W556" s="273" t="s">
        <v>168</v>
      </c>
      <c r="X556" s="93">
        <f t="shared" si="64"/>
        <v>0</v>
      </c>
      <c r="Y556" s="101"/>
    </row>
    <row r="557" spans="1:25" ht="16.5" thickBot="1" x14ac:dyDescent="0.25">
      <c r="A557" s="102"/>
      <c r="B557" s="103"/>
      <c r="C557" s="103"/>
      <c r="D557" s="103"/>
      <c r="E557" s="110"/>
      <c r="F557" s="110"/>
      <c r="G557" s="115"/>
      <c r="H557" s="95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321"/>
      <c r="T557" s="320">
        <f t="shared" ref="T557:T565" si="65">SUM(H557,J557,L557,N557,P557,R557,S557)</f>
        <v>0</v>
      </c>
      <c r="U557" s="214">
        <f t="shared" si="62"/>
        <v>0</v>
      </c>
      <c r="V557" s="99">
        <f>D526</f>
        <v>2080</v>
      </c>
      <c r="W557" s="267" t="s">
        <v>12</v>
      </c>
      <c r="X557" s="93">
        <f t="shared" si="64"/>
        <v>0</v>
      </c>
      <c r="Y557" s="101"/>
    </row>
    <row r="558" spans="1:25" ht="16.5" thickBot="1" x14ac:dyDescent="0.25">
      <c r="A558" s="102"/>
      <c r="B558" s="103"/>
      <c r="C558" s="103"/>
      <c r="D558" s="103"/>
      <c r="E558" s="110"/>
      <c r="F558" s="110"/>
      <c r="G558" s="115"/>
      <c r="H558" s="105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322"/>
      <c r="T558" s="318">
        <f t="shared" si="65"/>
        <v>0</v>
      </c>
      <c r="U558" s="214">
        <f t="shared" si="62"/>
        <v>0</v>
      </c>
      <c r="V558" s="99">
        <f>D526</f>
        <v>2080</v>
      </c>
      <c r="W558" s="268" t="s">
        <v>86</v>
      </c>
      <c r="X558" s="93">
        <f t="shared" si="64"/>
        <v>0</v>
      </c>
      <c r="Y558" s="101"/>
    </row>
    <row r="559" spans="1:25" ht="15.75" thickBot="1" x14ac:dyDescent="0.25">
      <c r="A559" s="102"/>
      <c r="B559" s="103"/>
      <c r="C559" s="103"/>
      <c r="D559" s="103"/>
      <c r="E559" s="110"/>
      <c r="F559" s="110"/>
      <c r="G559" s="115"/>
      <c r="H559" s="105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322"/>
      <c r="T559" s="318">
        <f t="shared" si="65"/>
        <v>0</v>
      </c>
      <c r="U559" s="214">
        <f t="shared" si="62"/>
        <v>0</v>
      </c>
      <c r="V559" s="99">
        <f>D526</f>
        <v>2080</v>
      </c>
      <c r="W559" s="470" t="s">
        <v>26</v>
      </c>
      <c r="X559" s="93">
        <f t="shared" si="64"/>
        <v>0</v>
      </c>
      <c r="Y559" s="101" t="s">
        <v>305</v>
      </c>
    </row>
    <row r="560" spans="1:25" ht="16.5" thickBot="1" x14ac:dyDescent="0.25">
      <c r="A560" s="102"/>
      <c r="B560" s="103"/>
      <c r="C560" s="103"/>
      <c r="D560" s="103"/>
      <c r="E560" s="110"/>
      <c r="F560" s="110"/>
      <c r="G560" s="115"/>
      <c r="H560" s="105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322"/>
      <c r="T560" s="318">
        <f t="shared" si="65"/>
        <v>0</v>
      </c>
      <c r="U560" s="214">
        <f t="shared" si="62"/>
        <v>0</v>
      </c>
      <c r="V560" s="99">
        <f>D526</f>
        <v>2080</v>
      </c>
      <c r="W560" s="268" t="s">
        <v>74</v>
      </c>
      <c r="X560" s="93">
        <f t="shared" si="64"/>
        <v>0</v>
      </c>
      <c r="Y560" s="101" t="s">
        <v>427</v>
      </c>
    </row>
    <row r="561" spans="1:25" ht="16.5" thickBot="1" x14ac:dyDescent="0.25">
      <c r="A561" s="102"/>
      <c r="B561" s="103"/>
      <c r="C561" s="103"/>
      <c r="D561" s="103"/>
      <c r="E561" s="110"/>
      <c r="F561" s="110"/>
      <c r="G561" s="115"/>
      <c r="H561" s="105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322"/>
      <c r="T561" s="318">
        <f t="shared" si="65"/>
        <v>0</v>
      </c>
      <c r="U561" s="214">
        <f t="shared" si="62"/>
        <v>0</v>
      </c>
      <c r="V561" s="99">
        <f>D526</f>
        <v>2080</v>
      </c>
      <c r="W561" s="269" t="s">
        <v>88</v>
      </c>
      <c r="X561" s="93">
        <f t="shared" si="64"/>
        <v>0</v>
      </c>
      <c r="Y561" s="101"/>
    </row>
    <row r="562" spans="1:25" ht="16.5" thickBot="1" x14ac:dyDescent="0.25">
      <c r="A562" s="102"/>
      <c r="B562" s="103"/>
      <c r="C562" s="103"/>
      <c r="D562" s="103"/>
      <c r="E562" s="110"/>
      <c r="F562" s="110"/>
      <c r="G562" s="115"/>
      <c r="H562" s="105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322"/>
      <c r="T562" s="318">
        <f t="shared" si="65"/>
        <v>0</v>
      </c>
      <c r="U562" s="214">
        <f t="shared" si="62"/>
        <v>0</v>
      </c>
      <c r="V562" s="99">
        <f>D526</f>
        <v>2080</v>
      </c>
      <c r="W562" s="269" t="s">
        <v>27</v>
      </c>
      <c r="X562" s="93">
        <f t="shared" si="64"/>
        <v>0</v>
      </c>
      <c r="Y562" s="101"/>
    </row>
    <row r="563" spans="1:25" ht="16.5" thickBot="1" x14ac:dyDescent="0.25">
      <c r="A563" s="102"/>
      <c r="B563" s="103"/>
      <c r="C563" s="103"/>
      <c r="D563" s="103"/>
      <c r="E563" s="110"/>
      <c r="F563" s="110"/>
      <c r="G563" s="115"/>
      <c r="H563" s="113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325"/>
      <c r="T563" s="318">
        <f t="shared" si="65"/>
        <v>0</v>
      </c>
      <c r="U563" s="214">
        <f t="shared" si="62"/>
        <v>0</v>
      </c>
      <c r="V563" s="99">
        <f>D526</f>
        <v>2080</v>
      </c>
      <c r="W563" s="272" t="s">
        <v>175</v>
      </c>
      <c r="X563" s="93">
        <f t="shared" si="64"/>
        <v>0</v>
      </c>
      <c r="Y563" s="101"/>
    </row>
    <row r="564" spans="1:25" ht="16.5" thickBot="1" x14ac:dyDescent="0.25">
      <c r="A564" s="102"/>
      <c r="B564" s="103"/>
      <c r="C564" s="103"/>
      <c r="D564" s="103"/>
      <c r="E564" s="110"/>
      <c r="F564" s="110"/>
      <c r="G564" s="115"/>
      <c r="H564" s="113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325"/>
      <c r="T564" s="318">
        <f t="shared" si="65"/>
        <v>0</v>
      </c>
      <c r="U564" s="214">
        <f t="shared" si="62"/>
        <v>0</v>
      </c>
      <c r="V564" s="99">
        <f>D526</f>
        <v>2080</v>
      </c>
      <c r="W564" s="268" t="s">
        <v>13</v>
      </c>
      <c r="X564" s="93">
        <f t="shared" si="64"/>
        <v>0</v>
      </c>
      <c r="Y564" s="101"/>
    </row>
    <row r="565" spans="1:25" ht="16.5" thickBot="1" x14ac:dyDescent="0.25">
      <c r="A565" s="123"/>
      <c r="B565" s="124"/>
      <c r="C565" s="124"/>
      <c r="D565" s="124"/>
      <c r="E565" s="125"/>
      <c r="F565" s="125"/>
      <c r="G565" s="126"/>
      <c r="H565" s="113">
        <v>2</v>
      </c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325"/>
      <c r="T565" s="318">
        <f t="shared" si="65"/>
        <v>2</v>
      </c>
      <c r="U565" s="409">
        <f t="shared" si="62"/>
        <v>9.6153846153846159E-4</v>
      </c>
      <c r="V565" s="99">
        <f>D526</f>
        <v>2080</v>
      </c>
      <c r="W565" s="270" t="s">
        <v>161</v>
      </c>
      <c r="X565" s="275">
        <f>T565</f>
        <v>2</v>
      </c>
      <c r="Y565" s="281"/>
    </row>
    <row r="566" spans="1:25" ht="15.75" thickBot="1" x14ac:dyDescent="0.25">
      <c r="A566" s="128"/>
      <c r="B566" s="128"/>
      <c r="C566" s="128"/>
      <c r="D566" s="128"/>
      <c r="E566" s="128"/>
      <c r="F566" s="128"/>
      <c r="G566" s="51" t="s">
        <v>5</v>
      </c>
      <c r="H566" s="129">
        <f>SUM(H527:H565)</f>
        <v>160</v>
      </c>
      <c r="I566" s="129">
        <f t="shared" ref="I566:S566" si="66">SUM(I527:I565)</f>
        <v>46</v>
      </c>
      <c r="J566" s="129">
        <f t="shared" si="66"/>
        <v>29</v>
      </c>
      <c r="K566" s="129">
        <f t="shared" si="66"/>
        <v>0</v>
      </c>
      <c r="L566" s="129">
        <f t="shared" si="66"/>
        <v>0</v>
      </c>
      <c r="M566" s="129">
        <f t="shared" si="66"/>
        <v>0</v>
      </c>
      <c r="N566" s="129">
        <f t="shared" si="66"/>
        <v>0</v>
      </c>
      <c r="O566" s="129">
        <f t="shared" si="66"/>
        <v>0</v>
      </c>
      <c r="P566" s="129">
        <f t="shared" si="66"/>
        <v>0</v>
      </c>
      <c r="Q566" s="129">
        <f t="shared" si="66"/>
        <v>0</v>
      </c>
      <c r="R566" s="129">
        <f t="shared" si="66"/>
        <v>0</v>
      </c>
      <c r="S566" s="129">
        <f t="shared" si="66"/>
        <v>26</v>
      </c>
      <c r="T566" s="258">
        <f>SUM(H566,J566,L566,N566,P566,R566,S566)</f>
        <v>215</v>
      </c>
      <c r="U566" s="465">
        <f t="shared" si="62"/>
        <v>0.10336538461538461</v>
      </c>
      <c r="V566" s="99">
        <f>D526</f>
        <v>2080</v>
      </c>
      <c r="W566" s="44"/>
    </row>
    <row r="568" spans="1:25" ht="15.75" thickBot="1" x14ac:dyDescent="0.3"/>
    <row r="569" spans="1:25" ht="75.75" thickBot="1" x14ac:dyDescent="0.3">
      <c r="A569" s="46" t="s">
        <v>23</v>
      </c>
      <c r="B569" s="46" t="s">
        <v>49</v>
      </c>
      <c r="C569" s="47" t="s">
        <v>54</v>
      </c>
      <c r="D569" s="47" t="s">
        <v>18</v>
      </c>
      <c r="E569" s="46" t="s">
        <v>17</v>
      </c>
      <c r="F569" s="48" t="s">
        <v>1</v>
      </c>
      <c r="G569" s="49" t="s">
        <v>24</v>
      </c>
      <c r="H569" s="50" t="s">
        <v>75</v>
      </c>
      <c r="I569" s="50" t="s">
        <v>76</v>
      </c>
      <c r="J569" s="50" t="s">
        <v>55</v>
      </c>
      <c r="K569" s="50" t="s">
        <v>60</v>
      </c>
      <c r="L569" s="50" t="s">
        <v>56</v>
      </c>
      <c r="M569" s="50" t="s">
        <v>61</v>
      </c>
      <c r="N569" s="50" t="s">
        <v>57</v>
      </c>
      <c r="O569" s="50" t="s">
        <v>62</v>
      </c>
      <c r="P569" s="50" t="s">
        <v>58</v>
      </c>
      <c r="Q569" s="50" t="s">
        <v>77</v>
      </c>
      <c r="R569" s="50" t="s">
        <v>127</v>
      </c>
      <c r="S569" s="50" t="s">
        <v>42</v>
      </c>
      <c r="T569" s="50" t="s">
        <v>5</v>
      </c>
      <c r="U569" s="46" t="s">
        <v>2</v>
      </c>
      <c r="V569" s="84" t="s">
        <v>72</v>
      </c>
      <c r="W569" s="85" t="s">
        <v>21</v>
      </c>
      <c r="X569" s="47" t="s">
        <v>18</v>
      </c>
      <c r="Y569" s="86" t="s">
        <v>7</v>
      </c>
    </row>
    <row r="570" spans="1:25" ht="15.75" thickBot="1" x14ac:dyDescent="0.3">
      <c r="A570" s="438">
        <v>1491190</v>
      </c>
      <c r="B570" s="274" t="s">
        <v>121</v>
      </c>
      <c r="C570" s="438">
        <v>1920</v>
      </c>
      <c r="D570" s="438">
        <v>2100</v>
      </c>
      <c r="E570" s="443">
        <v>1854</v>
      </c>
      <c r="F570" s="444">
        <f>E570/D570</f>
        <v>0.8828571428571429</v>
      </c>
      <c r="G570" s="52">
        <v>45181</v>
      </c>
      <c r="H570" s="87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9"/>
      <c r="T570" s="405"/>
      <c r="U570" s="121"/>
      <c r="V570" s="89"/>
      <c r="W570" s="91" t="s">
        <v>78</v>
      </c>
      <c r="X570" s="275">
        <v>578.5</v>
      </c>
      <c r="Y570" s="82" t="s">
        <v>338</v>
      </c>
    </row>
    <row r="571" spans="1:25" ht="16.5" thickBot="1" x14ac:dyDescent="0.25">
      <c r="A571" s="92"/>
      <c r="B571" s="93"/>
      <c r="C571" s="93"/>
      <c r="D571" s="93"/>
      <c r="E571" s="93"/>
      <c r="F571" s="93"/>
      <c r="G571" s="94"/>
      <c r="H571" s="95">
        <v>17</v>
      </c>
      <c r="I571" s="96"/>
      <c r="J571" s="96">
        <v>4</v>
      </c>
      <c r="K571" s="96"/>
      <c r="L571" s="96">
        <v>2</v>
      </c>
      <c r="M571" s="96"/>
      <c r="N571" s="96"/>
      <c r="O571" s="96"/>
      <c r="P571" s="96"/>
      <c r="Q571" s="96"/>
      <c r="R571" s="96"/>
      <c r="S571" s="321">
        <v>8</v>
      </c>
      <c r="T571" s="320">
        <f>SUM(H571,J571,L571,N571,P571,R571,S571)</f>
        <v>31</v>
      </c>
      <c r="U571" s="485">
        <f>($T571)/$D$570</f>
        <v>1.4761904761904763E-2</v>
      </c>
      <c r="V571" s="99">
        <f>D570</f>
        <v>2100</v>
      </c>
      <c r="W571" s="267" t="s">
        <v>16</v>
      </c>
      <c r="X571" s="93">
        <f>T571</f>
        <v>31</v>
      </c>
      <c r="Y571" s="276" t="s">
        <v>133</v>
      </c>
    </row>
    <row r="572" spans="1:25" ht="16.5" thickBot="1" x14ac:dyDescent="0.25">
      <c r="A572" s="102"/>
      <c r="B572" s="103"/>
      <c r="C572" s="103"/>
      <c r="D572" s="103"/>
      <c r="E572" s="103"/>
      <c r="F572" s="103"/>
      <c r="G572" s="104"/>
      <c r="H572" s="484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324"/>
      <c r="T572" s="320">
        <f>SUM(H572,J572,L572,N572,P572,R572,S572)</f>
        <v>0</v>
      </c>
      <c r="U572" s="409">
        <f t="shared" ref="U572:U610" si="67">($T572)/$D$570</f>
        <v>0</v>
      </c>
      <c r="V572" s="99"/>
      <c r="W572" s="271" t="s">
        <v>44</v>
      </c>
      <c r="X572" s="93"/>
      <c r="Y572" s="276" t="s">
        <v>169</v>
      </c>
    </row>
    <row r="573" spans="1:25" ht="16.5" thickBot="1" x14ac:dyDescent="0.25">
      <c r="A573" s="102"/>
      <c r="B573" s="103"/>
      <c r="C573" s="103"/>
      <c r="D573" s="103"/>
      <c r="E573" s="103"/>
      <c r="F573" s="103"/>
      <c r="G573" s="104"/>
      <c r="H573" s="105">
        <v>12</v>
      </c>
      <c r="I573" s="67"/>
      <c r="J573" s="67">
        <v>5</v>
      </c>
      <c r="K573" s="67"/>
      <c r="L573" s="67"/>
      <c r="M573" s="67"/>
      <c r="N573" s="67"/>
      <c r="O573" s="67"/>
      <c r="P573" s="67"/>
      <c r="Q573" s="67"/>
      <c r="R573" s="67"/>
      <c r="S573" s="322"/>
      <c r="T573" s="318">
        <f t="shared" ref="T573:T599" si="68">SUM(H573,J573,L573,N573,P573,R573,S573)</f>
        <v>17</v>
      </c>
      <c r="U573" s="98">
        <f t="shared" si="67"/>
        <v>8.0952380952380946E-3</v>
      </c>
      <c r="V573" s="99">
        <f>D570</f>
        <v>2100</v>
      </c>
      <c r="W573" s="268" t="s">
        <v>6</v>
      </c>
      <c r="X573" s="93">
        <f t="shared" ref="X573:X608" si="69">T573</f>
        <v>17</v>
      </c>
      <c r="Y573" s="499"/>
    </row>
    <row r="574" spans="1:25" ht="16.5" thickBot="1" x14ac:dyDescent="0.25">
      <c r="A574" s="102"/>
      <c r="B574" s="103"/>
      <c r="C574" s="103"/>
      <c r="D574" s="103"/>
      <c r="E574" s="110"/>
      <c r="F574" s="110"/>
      <c r="G574" s="104"/>
      <c r="H574" s="105">
        <v>26</v>
      </c>
      <c r="I574" s="67"/>
      <c r="J574" s="67">
        <v>2</v>
      </c>
      <c r="K574" s="67"/>
      <c r="L574" s="67"/>
      <c r="M574" s="67"/>
      <c r="N574" s="67"/>
      <c r="O574" s="67"/>
      <c r="P574" s="67"/>
      <c r="Q574" s="67"/>
      <c r="R574" s="67"/>
      <c r="S574" s="322"/>
      <c r="T574" s="318">
        <f t="shared" si="68"/>
        <v>28</v>
      </c>
      <c r="U574" s="98">
        <f t="shared" si="67"/>
        <v>1.3333333333333334E-2</v>
      </c>
      <c r="V574" s="99">
        <f>D570</f>
        <v>2100</v>
      </c>
      <c r="W574" s="268" t="s">
        <v>14</v>
      </c>
      <c r="X574" s="93">
        <f t="shared" si="69"/>
        <v>28</v>
      </c>
      <c r="Y574" s="314"/>
    </row>
    <row r="575" spans="1:25" ht="16.5" thickBot="1" x14ac:dyDescent="0.25">
      <c r="A575" s="102"/>
      <c r="B575" s="103"/>
      <c r="C575" s="103"/>
      <c r="D575" s="103"/>
      <c r="E575" s="110"/>
      <c r="F575" s="110"/>
      <c r="G575" s="104"/>
      <c r="H575" s="105">
        <v>8</v>
      </c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322"/>
      <c r="T575" s="318">
        <f t="shared" si="68"/>
        <v>8</v>
      </c>
      <c r="U575" s="98">
        <f t="shared" si="67"/>
        <v>3.8095238095238095E-3</v>
      </c>
      <c r="V575" s="99">
        <f>D570</f>
        <v>2100</v>
      </c>
      <c r="W575" s="268" t="s">
        <v>15</v>
      </c>
      <c r="X575" s="93">
        <f t="shared" si="69"/>
        <v>8</v>
      </c>
      <c r="Y575" s="431"/>
    </row>
    <row r="576" spans="1:25" ht="16.5" thickBot="1" x14ac:dyDescent="0.25">
      <c r="A576" s="102"/>
      <c r="B576" s="103"/>
      <c r="C576" s="103"/>
      <c r="D576" s="103"/>
      <c r="E576" s="110"/>
      <c r="F576" s="110"/>
      <c r="G576" s="104"/>
      <c r="H576" s="105">
        <v>4</v>
      </c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322"/>
      <c r="T576" s="318">
        <f t="shared" si="68"/>
        <v>4</v>
      </c>
      <c r="U576" s="98">
        <f t="shared" si="67"/>
        <v>1.9047619047619048E-3</v>
      </c>
      <c r="V576" s="99">
        <f>D570</f>
        <v>2100</v>
      </c>
      <c r="W576" s="268" t="s">
        <v>31</v>
      </c>
      <c r="X576" s="93">
        <f t="shared" si="69"/>
        <v>4</v>
      </c>
      <c r="Y576" s="431"/>
    </row>
    <row r="577" spans="1:25" ht="16.5" thickBot="1" x14ac:dyDescent="0.25">
      <c r="A577" s="102"/>
      <c r="B577" s="103"/>
      <c r="C577" s="103"/>
      <c r="D577" s="103"/>
      <c r="E577" s="110"/>
      <c r="F577" s="110"/>
      <c r="G577" s="104"/>
      <c r="H577" s="105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322"/>
      <c r="T577" s="318">
        <f t="shared" si="68"/>
        <v>0</v>
      </c>
      <c r="U577" s="98">
        <f t="shared" si="67"/>
        <v>0</v>
      </c>
      <c r="V577" s="99">
        <f>D570</f>
        <v>2100</v>
      </c>
      <c r="W577" s="268" t="s">
        <v>32</v>
      </c>
      <c r="X577" s="93">
        <f t="shared" si="69"/>
        <v>0</v>
      </c>
      <c r="Y577" s="111"/>
    </row>
    <row r="578" spans="1:25" ht="16.5" thickBot="1" x14ac:dyDescent="0.25">
      <c r="A578" s="102"/>
      <c r="B578" s="103"/>
      <c r="C578" s="103"/>
      <c r="D578" s="103"/>
      <c r="E578" s="110"/>
      <c r="F578" s="110"/>
      <c r="G578" s="104"/>
      <c r="H578" s="105"/>
      <c r="I578" s="67"/>
      <c r="J578" s="67"/>
      <c r="K578" s="67"/>
      <c r="L578" s="67">
        <v>1</v>
      </c>
      <c r="M578" s="67"/>
      <c r="N578" s="67"/>
      <c r="O578" s="67"/>
      <c r="P578" s="67"/>
      <c r="Q578" s="67"/>
      <c r="R578" s="67"/>
      <c r="S578" s="322"/>
      <c r="T578" s="318">
        <f t="shared" si="68"/>
        <v>1</v>
      </c>
      <c r="U578" s="98">
        <f t="shared" si="67"/>
        <v>4.7619047619047619E-4</v>
      </c>
      <c r="V578" s="99">
        <f>D570</f>
        <v>2100</v>
      </c>
      <c r="W578" s="269" t="s">
        <v>27</v>
      </c>
      <c r="X578" s="93">
        <f t="shared" si="69"/>
        <v>1</v>
      </c>
      <c r="Y578" s="446"/>
    </row>
    <row r="579" spans="1:25" ht="16.5" thickBot="1" x14ac:dyDescent="0.25">
      <c r="A579" s="102"/>
      <c r="B579" s="103"/>
      <c r="C579" s="103"/>
      <c r="D579" s="103"/>
      <c r="E579" s="110"/>
      <c r="F579" s="110"/>
      <c r="G579" s="104"/>
      <c r="H579" s="105">
        <v>1</v>
      </c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322"/>
      <c r="T579" s="318">
        <f t="shared" si="68"/>
        <v>1</v>
      </c>
      <c r="U579" s="98">
        <f t="shared" si="67"/>
        <v>4.7619047619047619E-4</v>
      </c>
      <c r="V579" s="99">
        <f>D570</f>
        <v>2100</v>
      </c>
      <c r="W579" s="268" t="s">
        <v>30</v>
      </c>
      <c r="X579" s="93">
        <f t="shared" si="69"/>
        <v>1</v>
      </c>
      <c r="Y579" s="111"/>
    </row>
    <row r="580" spans="1:25" ht="16.5" thickBot="1" x14ac:dyDescent="0.25">
      <c r="A580" s="102"/>
      <c r="B580" s="103"/>
      <c r="C580" s="103"/>
      <c r="D580" s="103"/>
      <c r="E580" s="110"/>
      <c r="F580" s="110"/>
      <c r="G580" s="104"/>
      <c r="H580" s="105">
        <v>5</v>
      </c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322">
        <v>3</v>
      </c>
      <c r="T580" s="318">
        <f t="shared" si="68"/>
        <v>8</v>
      </c>
      <c r="U580" s="98">
        <f t="shared" si="67"/>
        <v>3.8095238095238095E-3</v>
      </c>
      <c r="V580" s="99">
        <f>D570</f>
        <v>2100</v>
      </c>
      <c r="W580" s="268" t="s">
        <v>0</v>
      </c>
      <c r="X580" s="93">
        <f t="shared" si="69"/>
        <v>8</v>
      </c>
      <c r="Y580" s="314"/>
    </row>
    <row r="581" spans="1:25" ht="16.5" thickBot="1" x14ac:dyDescent="0.25">
      <c r="A581" s="102"/>
      <c r="B581" s="103"/>
      <c r="C581" s="103"/>
      <c r="D581" s="103"/>
      <c r="E581" s="110"/>
      <c r="F581" s="110"/>
      <c r="G581" s="104"/>
      <c r="H581" s="105">
        <v>8</v>
      </c>
      <c r="I581" s="67"/>
      <c r="J581" s="67">
        <v>4</v>
      </c>
      <c r="K581" s="67"/>
      <c r="L581" s="67"/>
      <c r="M581" s="67"/>
      <c r="N581" s="67"/>
      <c r="O581" s="67"/>
      <c r="P581" s="67"/>
      <c r="Q581" s="67"/>
      <c r="R581" s="67"/>
      <c r="S581" s="322">
        <v>4</v>
      </c>
      <c r="T581" s="318">
        <f t="shared" si="68"/>
        <v>16</v>
      </c>
      <c r="U581" s="98">
        <f t="shared" si="67"/>
        <v>7.619047619047619E-3</v>
      </c>
      <c r="V581" s="99">
        <f>D570</f>
        <v>2100</v>
      </c>
      <c r="W581" s="268" t="s">
        <v>12</v>
      </c>
      <c r="X581" s="93">
        <f t="shared" si="69"/>
        <v>16</v>
      </c>
      <c r="Y581" s="112"/>
    </row>
    <row r="582" spans="1:25" ht="16.5" thickBot="1" x14ac:dyDescent="0.25">
      <c r="A582" s="102"/>
      <c r="B582" s="103"/>
      <c r="C582" s="103"/>
      <c r="D582" s="103"/>
      <c r="E582" s="110"/>
      <c r="F582" s="110" t="s">
        <v>108</v>
      </c>
      <c r="G582" s="104"/>
      <c r="H582" s="105">
        <v>12</v>
      </c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322">
        <v>4</v>
      </c>
      <c r="T582" s="318">
        <f t="shared" si="68"/>
        <v>16</v>
      </c>
      <c r="U582" s="98">
        <f t="shared" si="67"/>
        <v>7.619047619047619E-3</v>
      </c>
      <c r="V582" s="99">
        <f>D570</f>
        <v>2100</v>
      </c>
      <c r="W582" s="268" t="s">
        <v>34</v>
      </c>
      <c r="X582" s="93">
        <f t="shared" si="69"/>
        <v>16</v>
      </c>
      <c r="Y582" s="112"/>
    </row>
    <row r="583" spans="1:25" ht="16.5" thickBot="1" x14ac:dyDescent="0.25">
      <c r="A583" s="102"/>
      <c r="B583" s="103"/>
      <c r="C583" s="103"/>
      <c r="D583" s="103"/>
      <c r="E583" s="110"/>
      <c r="F583" s="110"/>
      <c r="G583" s="104"/>
      <c r="H583" s="105"/>
      <c r="I583" s="67"/>
      <c r="J583" s="67"/>
      <c r="K583" s="67"/>
      <c r="L583" s="67">
        <v>9</v>
      </c>
      <c r="M583" s="67"/>
      <c r="N583" s="67"/>
      <c r="O583" s="67"/>
      <c r="P583" s="67"/>
      <c r="Q583" s="67"/>
      <c r="R583" s="67"/>
      <c r="S583" s="322"/>
      <c r="T583" s="318">
        <f t="shared" si="68"/>
        <v>9</v>
      </c>
      <c r="U583" s="98">
        <f t="shared" si="67"/>
        <v>4.2857142857142859E-3</v>
      </c>
      <c r="V583" s="99">
        <f>D570</f>
        <v>2100</v>
      </c>
      <c r="W583" s="269" t="s">
        <v>28</v>
      </c>
      <c r="X583" s="93">
        <f t="shared" si="69"/>
        <v>9</v>
      </c>
      <c r="Y583" s="111" t="s">
        <v>485</v>
      </c>
    </row>
    <row r="584" spans="1:25" ht="16.5" thickBot="1" x14ac:dyDescent="0.25">
      <c r="A584" s="102"/>
      <c r="B584" s="103"/>
      <c r="C584" s="103"/>
      <c r="D584" s="103"/>
      <c r="E584" s="110"/>
      <c r="F584" s="110"/>
      <c r="G584" s="115"/>
      <c r="H584" s="116"/>
      <c r="I584" s="67"/>
      <c r="J584" s="67">
        <v>1</v>
      </c>
      <c r="K584" s="67"/>
      <c r="L584" s="67"/>
      <c r="M584" s="67"/>
      <c r="N584" s="67"/>
      <c r="O584" s="67"/>
      <c r="P584" s="67"/>
      <c r="Q584" s="67"/>
      <c r="R584" s="67"/>
      <c r="S584" s="322"/>
      <c r="T584" s="318">
        <f t="shared" si="68"/>
        <v>1</v>
      </c>
      <c r="U584" s="98">
        <f t="shared" si="67"/>
        <v>4.7619047619047619E-4</v>
      </c>
      <c r="V584" s="99">
        <f>D570</f>
        <v>2100</v>
      </c>
      <c r="W584" s="269" t="s">
        <v>46</v>
      </c>
      <c r="X584" s="93">
        <f t="shared" si="69"/>
        <v>1</v>
      </c>
      <c r="Y584" s="101" t="s">
        <v>483</v>
      </c>
    </row>
    <row r="585" spans="1:25" ht="16.5" thickBot="1" x14ac:dyDescent="0.25">
      <c r="A585" s="102"/>
      <c r="B585" s="103"/>
      <c r="C585" s="103"/>
      <c r="D585" s="103"/>
      <c r="E585" s="110"/>
      <c r="F585" s="110"/>
      <c r="G585" s="115"/>
      <c r="H585" s="116">
        <v>5</v>
      </c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322"/>
      <c r="T585" s="318">
        <f t="shared" si="68"/>
        <v>5</v>
      </c>
      <c r="U585" s="98">
        <f t="shared" si="67"/>
        <v>2.3809523809523812E-3</v>
      </c>
      <c r="V585" s="99">
        <f>D570</f>
        <v>2100</v>
      </c>
      <c r="W585" s="269" t="s">
        <v>185</v>
      </c>
      <c r="X585" s="93">
        <f t="shared" si="69"/>
        <v>5</v>
      </c>
      <c r="Y585" s="101" t="s">
        <v>484</v>
      </c>
    </row>
    <row r="586" spans="1:25" ht="16.5" thickBot="1" x14ac:dyDescent="0.25">
      <c r="A586" s="102"/>
      <c r="B586" s="103"/>
      <c r="C586" s="103"/>
      <c r="D586" s="103"/>
      <c r="E586" s="110"/>
      <c r="F586" s="110"/>
      <c r="G586" s="115"/>
      <c r="H586" s="217">
        <v>2</v>
      </c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323"/>
      <c r="T586" s="319">
        <f t="shared" si="68"/>
        <v>2</v>
      </c>
      <c r="U586" s="316">
        <f t="shared" si="67"/>
        <v>9.5238095238095238E-4</v>
      </c>
      <c r="V586" s="307">
        <f>D570</f>
        <v>2100</v>
      </c>
      <c r="W586" s="270" t="s">
        <v>161</v>
      </c>
      <c r="X586" s="93">
        <f t="shared" si="69"/>
        <v>2</v>
      </c>
      <c r="Y586" s="278"/>
    </row>
    <row r="587" spans="1:25" ht="16.5" thickBot="1" x14ac:dyDescent="0.25">
      <c r="A587" s="102"/>
      <c r="B587" s="103"/>
      <c r="C587" s="103"/>
      <c r="D587" s="103"/>
      <c r="E587" s="110"/>
      <c r="F587" s="110"/>
      <c r="G587" s="104"/>
      <c r="H587" s="95"/>
      <c r="I587" s="117">
        <v>4</v>
      </c>
      <c r="J587" s="117"/>
      <c r="K587" s="117"/>
      <c r="L587" s="117"/>
      <c r="M587" s="117"/>
      <c r="N587" s="117"/>
      <c r="O587" s="117"/>
      <c r="P587" s="117"/>
      <c r="Q587" s="117"/>
      <c r="R587" s="117"/>
      <c r="S587" s="324"/>
      <c r="T587" s="320">
        <f t="shared" si="68"/>
        <v>0</v>
      </c>
      <c r="U587" s="214">
        <f t="shared" si="67"/>
        <v>0</v>
      </c>
      <c r="V587" s="99">
        <f>D570</f>
        <v>2100</v>
      </c>
      <c r="W587" s="271" t="s">
        <v>11</v>
      </c>
      <c r="X587" s="93">
        <f t="shared" si="69"/>
        <v>0</v>
      </c>
      <c r="Y587" s="112"/>
    </row>
    <row r="588" spans="1:25" ht="16.5" thickBot="1" x14ac:dyDescent="0.25">
      <c r="A588" s="102"/>
      <c r="B588" s="103"/>
      <c r="C588" s="103"/>
      <c r="D588" s="103"/>
      <c r="E588" s="110"/>
      <c r="F588" s="110"/>
      <c r="G588" s="104"/>
      <c r="H588" s="105"/>
      <c r="I588" s="279">
        <v>2</v>
      </c>
      <c r="J588" s="67"/>
      <c r="K588" s="67">
        <v>3</v>
      </c>
      <c r="L588" s="67"/>
      <c r="M588" s="67"/>
      <c r="N588" s="67"/>
      <c r="O588" s="67"/>
      <c r="P588" s="67"/>
      <c r="Q588" s="67"/>
      <c r="R588" s="67"/>
      <c r="S588" s="322"/>
      <c r="T588" s="318">
        <f t="shared" si="68"/>
        <v>0</v>
      </c>
      <c r="U588" s="98">
        <f t="shared" si="67"/>
        <v>0</v>
      </c>
      <c r="V588" s="99">
        <f>D570</f>
        <v>2100</v>
      </c>
      <c r="W588" s="462" t="s">
        <v>101</v>
      </c>
      <c r="X588" s="93">
        <f t="shared" si="69"/>
        <v>0</v>
      </c>
      <c r="Y588" s="112"/>
    </row>
    <row r="589" spans="1:25" ht="16.5" thickBot="1" x14ac:dyDescent="0.25">
      <c r="A589" s="102"/>
      <c r="B589" s="103"/>
      <c r="C589" s="103"/>
      <c r="D589" s="103"/>
      <c r="E589" s="110"/>
      <c r="F589" s="110"/>
      <c r="G589" s="104"/>
      <c r="H589" s="105"/>
      <c r="I589" s="280">
        <v>13</v>
      </c>
      <c r="J589" s="67"/>
      <c r="K589" s="67"/>
      <c r="L589" s="67"/>
      <c r="M589" s="67"/>
      <c r="N589" s="67"/>
      <c r="O589" s="67"/>
      <c r="P589" s="67"/>
      <c r="Q589" s="67"/>
      <c r="R589" s="67"/>
      <c r="S589" s="322">
        <v>8</v>
      </c>
      <c r="T589" s="318">
        <f t="shared" si="68"/>
        <v>8</v>
      </c>
      <c r="U589" s="98">
        <f t="shared" si="67"/>
        <v>3.8095238095238095E-3</v>
      </c>
      <c r="V589" s="99">
        <f>D570</f>
        <v>2100</v>
      </c>
      <c r="W589" s="268" t="s">
        <v>3</v>
      </c>
      <c r="X589" s="93">
        <f t="shared" si="69"/>
        <v>8</v>
      </c>
      <c r="Y589" s="111"/>
    </row>
    <row r="590" spans="1:25" ht="16.5" thickBot="1" x14ac:dyDescent="0.25">
      <c r="A590" s="102"/>
      <c r="B590" s="103"/>
      <c r="C590" s="103"/>
      <c r="D590" s="103"/>
      <c r="E590" s="103"/>
      <c r="F590" s="110"/>
      <c r="G590" s="104"/>
      <c r="H590" s="105"/>
      <c r="I590" s="280">
        <v>149</v>
      </c>
      <c r="J590" s="67">
        <v>48</v>
      </c>
      <c r="K590" s="67"/>
      <c r="L590" s="67">
        <v>9</v>
      </c>
      <c r="M590" s="67"/>
      <c r="N590" s="67"/>
      <c r="O590" s="67"/>
      <c r="P590" s="67"/>
      <c r="Q590" s="67"/>
      <c r="R590" s="67"/>
      <c r="S590" s="322">
        <v>7</v>
      </c>
      <c r="T590" s="318">
        <f t="shared" si="68"/>
        <v>64</v>
      </c>
      <c r="U590" s="98">
        <f t="shared" si="67"/>
        <v>3.0476190476190476E-2</v>
      </c>
      <c r="V590" s="99">
        <f>D570</f>
        <v>2100</v>
      </c>
      <c r="W590" s="268" t="s">
        <v>8</v>
      </c>
      <c r="X590" s="93">
        <f t="shared" si="69"/>
        <v>64</v>
      </c>
      <c r="Y590" s="112"/>
    </row>
    <row r="591" spans="1:25" ht="16.5" thickBot="1" x14ac:dyDescent="0.25">
      <c r="A591" s="102"/>
      <c r="B591" s="103"/>
      <c r="C591" s="103"/>
      <c r="D591" s="103"/>
      <c r="E591" s="103"/>
      <c r="F591" s="110"/>
      <c r="G591" s="104"/>
      <c r="H591" s="105"/>
      <c r="I591" s="280">
        <v>2</v>
      </c>
      <c r="J591" s="67">
        <v>1</v>
      </c>
      <c r="K591" s="67"/>
      <c r="L591" s="67"/>
      <c r="M591" s="67"/>
      <c r="N591" s="67"/>
      <c r="O591" s="67"/>
      <c r="P591" s="67"/>
      <c r="Q591" s="67"/>
      <c r="R591" s="67"/>
      <c r="S591" s="322">
        <v>9</v>
      </c>
      <c r="T591" s="318">
        <f t="shared" si="68"/>
        <v>10</v>
      </c>
      <c r="U591" s="98">
        <f t="shared" si="67"/>
        <v>4.7619047619047623E-3</v>
      </c>
      <c r="V591" s="99">
        <f>D570</f>
        <v>2100</v>
      </c>
      <c r="W591" s="268" t="s">
        <v>9</v>
      </c>
      <c r="X591" s="93">
        <f t="shared" si="69"/>
        <v>10</v>
      </c>
      <c r="Y591" s="112"/>
    </row>
    <row r="592" spans="1:25" ht="16.5" thickBot="1" x14ac:dyDescent="0.25">
      <c r="A592" s="102"/>
      <c r="B592" s="103"/>
      <c r="C592" s="103"/>
      <c r="D592" s="103"/>
      <c r="E592" s="103"/>
      <c r="F592" s="110"/>
      <c r="G592" s="104"/>
      <c r="H592" s="105"/>
      <c r="I592" s="280">
        <v>3</v>
      </c>
      <c r="J592" s="67"/>
      <c r="K592" s="67"/>
      <c r="L592" s="67"/>
      <c r="M592" s="67"/>
      <c r="N592" s="67"/>
      <c r="O592" s="67"/>
      <c r="P592" s="67"/>
      <c r="Q592" s="67"/>
      <c r="R592" s="67"/>
      <c r="S592" s="322"/>
      <c r="T592" s="318">
        <f t="shared" si="68"/>
        <v>0</v>
      </c>
      <c r="U592" s="98">
        <f t="shared" si="67"/>
        <v>0</v>
      </c>
      <c r="V592" s="99">
        <f>D570</f>
        <v>2100</v>
      </c>
      <c r="W592" s="268" t="s">
        <v>80</v>
      </c>
      <c r="X592" s="93">
        <f t="shared" si="69"/>
        <v>0</v>
      </c>
      <c r="Y592" s="112"/>
    </row>
    <row r="593" spans="1:25" ht="16.5" thickBot="1" x14ac:dyDescent="0.25">
      <c r="A593" s="102"/>
      <c r="B593" s="103"/>
      <c r="C593" s="103"/>
      <c r="D593" s="103"/>
      <c r="E593" s="103"/>
      <c r="F593" s="110"/>
      <c r="G593" s="104"/>
      <c r="H593" s="105"/>
      <c r="I593" s="280">
        <v>5</v>
      </c>
      <c r="J593" s="67"/>
      <c r="K593" s="67"/>
      <c r="L593" s="67"/>
      <c r="M593" s="67"/>
      <c r="N593" s="67"/>
      <c r="O593" s="67"/>
      <c r="P593" s="67"/>
      <c r="Q593" s="67"/>
      <c r="R593" s="67"/>
      <c r="S593" s="322"/>
      <c r="T593" s="318">
        <f t="shared" si="68"/>
        <v>0</v>
      </c>
      <c r="U593" s="98">
        <f t="shared" si="67"/>
        <v>0</v>
      </c>
      <c r="V593" s="99">
        <f>D570</f>
        <v>2100</v>
      </c>
      <c r="W593" s="268" t="s">
        <v>20</v>
      </c>
      <c r="X593" s="93">
        <f t="shared" si="69"/>
        <v>0</v>
      </c>
      <c r="Y593" s="112"/>
    </row>
    <row r="594" spans="1:25" ht="16.5" thickBot="1" x14ac:dyDescent="0.25">
      <c r="A594" s="102"/>
      <c r="B594" s="103"/>
      <c r="C594" s="103"/>
      <c r="D594" s="103"/>
      <c r="E594" s="103"/>
      <c r="F594" s="110"/>
      <c r="G594" s="104"/>
      <c r="H594" s="105"/>
      <c r="I594" s="280">
        <v>1</v>
      </c>
      <c r="J594" s="67"/>
      <c r="K594" s="67"/>
      <c r="L594" s="67"/>
      <c r="M594" s="67"/>
      <c r="N594" s="67"/>
      <c r="O594" s="67"/>
      <c r="P594" s="67"/>
      <c r="Q594" s="67"/>
      <c r="R594" s="67"/>
      <c r="S594" s="322"/>
      <c r="T594" s="318">
        <f t="shared" si="68"/>
        <v>0</v>
      </c>
      <c r="U594" s="98">
        <f t="shared" si="67"/>
        <v>0</v>
      </c>
      <c r="V594" s="99">
        <f>D570</f>
        <v>2100</v>
      </c>
      <c r="W594" s="268" t="s">
        <v>81</v>
      </c>
      <c r="X594" s="93">
        <f t="shared" si="69"/>
        <v>0</v>
      </c>
      <c r="Y594" s="112"/>
    </row>
    <row r="595" spans="1:25" ht="16.5" thickBot="1" x14ac:dyDescent="0.25">
      <c r="A595" s="102"/>
      <c r="B595" s="103"/>
      <c r="C595" s="103"/>
      <c r="D595" s="103"/>
      <c r="E595" s="103"/>
      <c r="F595" s="110"/>
      <c r="G595" s="104"/>
      <c r="H595" s="105"/>
      <c r="I595" s="280"/>
      <c r="J595" s="67"/>
      <c r="K595" s="67"/>
      <c r="L595" s="67"/>
      <c r="M595" s="67"/>
      <c r="N595" s="67"/>
      <c r="O595" s="67"/>
      <c r="P595" s="67"/>
      <c r="Q595" s="67"/>
      <c r="R595" s="67"/>
      <c r="S595" s="322"/>
      <c r="T595" s="318">
        <f t="shared" si="68"/>
        <v>0</v>
      </c>
      <c r="U595" s="98">
        <f t="shared" si="67"/>
        <v>0</v>
      </c>
      <c r="V595" s="99">
        <f>D570</f>
        <v>2100</v>
      </c>
      <c r="W595" s="463" t="s">
        <v>425</v>
      </c>
      <c r="X595" s="93">
        <f t="shared" si="69"/>
        <v>0</v>
      </c>
      <c r="Y595" s="101" t="s">
        <v>482</v>
      </c>
    </row>
    <row r="596" spans="1:25" ht="16.5" thickBot="1" x14ac:dyDescent="0.25">
      <c r="A596" s="102"/>
      <c r="B596" s="103"/>
      <c r="C596" s="103"/>
      <c r="D596" s="103"/>
      <c r="E596" s="110"/>
      <c r="F596" s="110"/>
      <c r="G596" s="104"/>
      <c r="H596" s="105"/>
      <c r="I596" s="280">
        <v>14</v>
      </c>
      <c r="J596" s="67"/>
      <c r="K596" s="67">
        <v>3</v>
      </c>
      <c r="L596" s="67"/>
      <c r="M596" s="67"/>
      <c r="N596" s="67"/>
      <c r="O596" s="67"/>
      <c r="P596" s="67"/>
      <c r="Q596" s="67"/>
      <c r="R596" s="67"/>
      <c r="S596" s="322"/>
      <c r="T596" s="318">
        <f t="shared" si="68"/>
        <v>0</v>
      </c>
      <c r="U596" s="98">
        <f t="shared" si="67"/>
        <v>0</v>
      </c>
      <c r="V596" s="99">
        <f>D570</f>
        <v>2100</v>
      </c>
      <c r="W596" s="268" t="s">
        <v>13</v>
      </c>
      <c r="X596" s="93">
        <f t="shared" si="69"/>
        <v>0</v>
      </c>
      <c r="Y596" s="112"/>
    </row>
    <row r="597" spans="1:25" ht="16.5" thickBot="1" x14ac:dyDescent="0.25">
      <c r="A597" s="102"/>
      <c r="B597" s="103"/>
      <c r="C597" s="103"/>
      <c r="D597" s="103"/>
      <c r="E597" s="110"/>
      <c r="F597" s="110"/>
      <c r="G597" s="104"/>
      <c r="H597" s="105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322"/>
      <c r="T597" s="318">
        <f t="shared" si="68"/>
        <v>0</v>
      </c>
      <c r="U597" s="98">
        <f t="shared" si="67"/>
        <v>0</v>
      </c>
      <c r="V597" s="99">
        <f>D570</f>
        <v>2100</v>
      </c>
      <c r="W597" s="269" t="s">
        <v>99</v>
      </c>
      <c r="X597" s="93">
        <f t="shared" si="69"/>
        <v>0</v>
      </c>
      <c r="Y597" s="101" t="s">
        <v>333</v>
      </c>
    </row>
    <row r="598" spans="1:25" ht="16.5" thickBot="1" x14ac:dyDescent="0.25">
      <c r="A598" s="102"/>
      <c r="B598" s="103"/>
      <c r="C598" s="103"/>
      <c r="D598" s="103"/>
      <c r="E598" s="110"/>
      <c r="F598" s="110"/>
      <c r="G598" s="104"/>
      <c r="H598" s="105"/>
      <c r="I598" s="67"/>
      <c r="J598" s="67"/>
      <c r="K598" s="67"/>
      <c r="L598" s="67"/>
      <c r="M598" s="67"/>
      <c r="N598" s="67"/>
      <c r="O598" s="67"/>
      <c r="P598" s="67"/>
      <c r="Q598" s="67"/>
      <c r="R598" s="67">
        <v>1</v>
      </c>
      <c r="S598" s="322"/>
      <c r="T598" s="318">
        <f t="shared" si="68"/>
        <v>1</v>
      </c>
      <c r="U598" s="98">
        <f t="shared" si="67"/>
        <v>4.7619047619047619E-4</v>
      </c>
      <c r="V598" s="99">
        <f>D570</f>
        <v>2100</v>
      </c>
      <c r="W598" s="269" t="s">
        <v>88</v>
      </c>
      <c r="X598" s="93">
        <f t="shared" si="69"/>
        <v>1</v>
      </c>
      <c r="Y598" s="101" t="s">
        <v>458</v>
      </c>
    </row>
    <row r="599" spans="1:25" ht="16.5" thickBot="1" x14ac:dyDescent="0.25">
      <c r="A599" s="102"/>
      <c r="B599" s="103"/>
      <c r="C599" s="103"/>
      <c r="D599" s="103"/>
      <c r="E599" s="110"/>
      <c r="F599" s="110"/>
      <c r="G599" s="104"/>
      <c r="H599" s="113"/>
      <c r="I599" s="106">
        <v>8</v>
      </c>
      <c r="J599" s="106"/>
      <c r="K599" s="106">
        <v>8</v>
      </c>
      <c r="L599" s="106"/>
      <c r="M599" s="106"/>
      <c r="N599" s="106"/>
      <c r="O599" s="106"/>
      <c r="P599" s="106"/>
      <c r="Q599" s="106"/>
      <c r="R599" s="106"/>
      <c r="S599" s="325">
        <v>1</v>
      </c>
      <c r="T599" s="319">
        <f t="shared" si="68"/>
        <v>1</v>
      </c>
      <c r="U599" s="409">
        <f t="shared" si="67"/>
        <v>4.7619047619047619E-4</v>
      </c>
      <c r="V599" s="99">
        <f>D570</f>
        <v>2100</v>
      </c>
      <c r="W599" s="272" t="s">
        <v>83</v>
      </c>
      <c r="X599" s="93">
        <f t="shared" si="69"/>
        <v>1</v>
      </c>
      <c r="Y599" s="452" t="s">
        <v>457</v>
      </c>
    </row>
    <row r="600" spans="1:25" ht="16.5" thickBot="1" x14ac:dyDescent="0.3">
      <c r="A600" s="102"/>
      <c r="B600" s="103"/>
      <c r="C600" s="103"/>
      <c r="D600" s="103"/>
      <c r="E600" s="110"/>
      <c r="F600" s="110"/>
      <c r="G600" s="104"/>
      <c r="H600" s="87"/>
      <c r="I600" s="88"/>
      <c r="J600" s="310"/>
      <c r="K600" s="88"/>
      <c r="L600" s="88"/>
      <c r="M600" s="88"/>
      <c r="N600" s="88"/>
      <c r="O600" s="88"/>
      <c r="P600" s="88"/>
      <c r="Q600" s="88"/>
      <c r="R600" s="88"/>
      <c r="S600" s="88"/>
      <c r="T600" s="317"/>
      <c r="U600" s="317"/>
      <c r="V600" s="121"/>
      <c r="W600" s="273" t="s">
        <v>168</v>
      </c>
      <c r="X600" s="93">
        <f t="shared" si="69"/>
        <v>0</v>
      </c>
      <c r="Y600" s="101"/>
    </row>
    <row r="601" spans="1:25" ht="16.5" thickBot="1" x14ac:dyDescent="0.25">
      <c r="A601" s="102"/>
      <c r="B601" s="103"/>
      <c r="C601" s="103"/>
      <c r="D601" s="103"/>
      <c r="E601" s="110"/>
      <c r="F601" s="110"/>
      <c r="G601" s="115"/>
      <c r="H601" s="95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321"/>
      <c r="T601" s="320">
        <f t="shared" ref="T601:T609" si="70">SUM(H601,J601,L601,N601,P601,R601,S601)</f>
        <v>0</v>
      </c>
      <c r="U601" s="214">
        <f t="shared" si="67"/>
        <v>0</v>
      </c>
      <c r="V601" s="99">
        <f>D570</f>
        <v>2100</v>
      </c>
      <c r="W601" s="267" t="s">
        <v>12</v>
      </c>
      <c r="X601" s="93">
        <f t="shared" si="69"/>
        <v>0</v>
      </c>
      <c r="Y601" s="101"/>
    </row>
    <row r="602" spans="1:25" ht="16.5" thickBot="1" x14ac:dyDescent="0.25">
      <c r="A602" s="102"/>
      <c r="B602" s="103"/>
      <c r="C602" s="103"/>
      <c r="D602" s="103"/>
      <c r="E602" s="110"/>
      <c r="F602" s="110"/>
      <c r="G602" s="115"/>
      <c r="H602" s="105">
        <v>1</v>
      </c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322"/>
      <c r="T602" s="318">
        <f t="shared" si="70"/>
        <v>1</v>
      </c>
      <c r="U602" s="214">
        <f t="shared" si="67"/>
        <v>4.7619047619047619E-4</v>
      </c>
      <c r="V602" s="99">
        <f>D570</f>
        <v>2100</v>
      </c>
      <c r="W602" s="268" t="s">
        <v>86</v>
      </c>
      <c r="X602" s="93">
        <f t="shared" si="69"/>
        <v>1</v>
      </c>
      <c r="Y602" s="101"/>
    </row>
    <row r="603" spans="1:25" ht="15.75" thickBot="1" x14ac:dyDescent="0.25">
      <c r="A603" s="102"/>
      <c r="B603" s="103"/>
      <c r="C603" s="103"/>
      <c r="D603" s="103"/>
      <c r="E603" s="110"/>
      <c r="F603" s="110"/>
      <c r="G603" s="115"/>
      <c r="H603" s="105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322"/>
      <c r="T603" s="318">
        <f t="shared" si="70"/>
        <v>0</v>
      </c>
      <c r="U603" s="214">
        <f t="shared" si="67"/>
        <v>0</v>
      </c>
      <c r="V603" s="99">
        <f>D570</f>
        <v>2100</v>
      </c>
      <c r="W603" s="470" t="s">
        <v>26</v>
      </c>
      <c r="X603" s="93">
        <f t="shared" si="69"/>
        <v>0</v>
      </c>
      <c r="Y603" s="101" t="s">
        <v>199</v>
      </c>
    </row>
    <row r="604" spans="1:25" ht="16.5" thickBot="1" x14ac:dyDescent="0.25">
      <c r="A604" s="102"/>
      <c r="B604" s="103"/>
      <c r="C604" s="103"/>
      <c r="D604" s="103"/>
      <c r="E604" s="110"/>
      <c r="F604" s="110"/>
      <c r="G604" s="115"/>
      <c r="H604" s="105">
        <v>2</v>
      </c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322"/>
      <c r="T604" s="318">
        <f t="shared" si="70"/>
        <v>2</v>
      </c>
      <c r="U604" s="214">
        <f t="shared" si="67"/>
        <v>9.5238095238095238E-4</v>
      </c>
      <c r="V604" s="99">
        <f>D570</f>
        <v>2100</v>
      </c>
      <c r="W604" s="268" t="s">
        <v>74</v>
      </c>
      <c r="X604" s="93">
        <f t="shared" si="69"/>
        <v>2</v>
      </c>
      <c r="Y604" s="101" t="s">
        <v>234</v>
      </c>
    </row>
    <row r="605" spans="1:25" ht="16.5" thickBot="1" x14ac:dyDescent="0.25">
      <c r="A605" s="102"/>
      <c r="B605" s="103"/>
      <c r="C605" s="103"/>
      <c r="D605" s="103"/>
      <c r="E605" s="110"/>
      <c r="F605" s="110"/>
      <c r="G605" s="115"/>
      <c r="H605" s="105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322"/>
      <c r="T605" s="318">
        <f t="shared" si="70"/>
        <v>0</v>
      </c>
      <c r="U605" s="214">
        <f t="shared" si="67"/>
        <v>0</v>
      </c>
      <c r="V605" s="99">
        <f>D570</f>
        <v>2100</v>
      </c>
      <c r="W605" s="269" t="s">
        <v>88</v>
      </c>
      <c r="X605" s="93">
        <f t="shared" si="69"/>
        <v>0</v>
      </c>
      <c r="Y605" s="453" t="s">
        <v>455</v>
      </c>
    </row>
    <row r="606" spans="1:25" ht="16.5" thickBot="1" x14ac:dyDescent="0.25">
      <c r="A606" s="102"/>
      <c r="B606" s="103"/>
      <c r="C606" s="103"/>
      <c r="D606" s="103"/>
      <c r="E606" s="110"/>
      <c r="F606" s="110"/>
      <c r="G606" s="115"/>
      <c r="H606" s="105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322"/>
      <c r="T606" s="318">
        <f t="shared" si="70"/>
        <v>0</v>
      </c>
      <c r="U606" s="214">
        <f t="shared" si="67"/>
        <v>0</v>
      </c>
      <c r="V606" s="99">
        <f>D570</f>
        <v>2100</v>
      </c>
      <c r="W606" s="269" t="s">
        <v>27</v>
      </c>
      <c r="X606" s="93">
        <f t="shared" si="69"/>
        <v>0</v>
      </c>
      <c r="Y606" s="101" t="s">
        <v>456</v>
      </c>
    </row>
    <row r="607" spans="1:25" ht="16.5" thickBot="1" x14ac:dyDescent="0.25">
      <c r="A607" s="102"/>
      <c r="B607" s="103"/>
      <c r="C607" s="103"/>
      <c r="D607" s="103"/>
      <c r="E607" s="110"/>
      <c r="F607" s="110"/>
      <c r="G607" s="115"/>
      <c r="H607" s="113">
        <v>2</v>
      </c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325"/>
      <c r="T607" s="318">
        <f t="shared" si="70"/>
        <v>2</v>
      </c>
      <c r="U607" s="214">
        <f t="shared" si="67"/>
        <v>9.5238095238095238E-4</v>
      </c>
      <c r="V607" s="99">
        <f>D570</f>
        <v>2100</v>
      </c>
      <c r="W607" s="272" t="s">
        <v>175</v>
      </c>
      <c r="X607" s="93">
        <f t="shared" si="69"/>
        <v>2</v>
      </c>
      <c r="Y607" s="101" t="s">
        <v>289</v>
      </c>
    </row>
    <row r="608" spans="1:25" ht="16.5" thickBot="1" x14ac:dyDescent="0.25">
      <c r="A608" s="102"/>
      <c r="B608" s="103"/>
      <c r="C608" s="103"/>
      <c r="D608" s="103"/>
      <c r="E608" s="110"/>
      <c r="F608" s="110"/>
      <c r="G608" s="115"/>
      <c r="H608" s="113">
        <v>1</v>
      </c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325"/>
      <c r="T608" s="318">
        <f t="shared" si="70"/>
        <v>1</v>
      </c>
      <c r="U608" s="214">
        <f t="shared" si="67"/>
        <v>4.7619047619047619E-4</v>
      </c>
      <c r="V608" s="99">
        <f>D570</f>
        <v>2100</v>
      </c>
      <c r="W608" s="268" t="s">
        <v>95</v>
      </c>
      <c r="X608" s="93">
        <f t="shared" si="69"/>
        <v>1</v>
      </c>
      <c r="Y608" s="101"/>
    </row>
    <row r="609" spans="1:25" ht="16.5" thickBot="1" x14ac:dyDescent="0.25">
      <c r="A609" s="123"/>
      <c r="B609" s="124"/>
      <c r="C609" s="124"/>
      <c r="D609" s="124"/>
      <c r="E609" s="125"/>
      <c r="F609" s="125"/>
      <c r="G609" s="126"/>
      <c r="H609" s="113">
        <v>9</v>
      </c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325"/>
      <c r="T609" s="318">
        <f t="shared" si="70"/>
        <v>9</v>
      </c>
      <c r="U609" s="409">
        <f t="shared" si="67"/>
        <v>4.2857142857142859E-3</v>
      </c>
      <c r="V609" s="99">
        <f>D570</f>
        <v>2100</v>
      </c>
      <c r="W609" s="270" t="s">
        <v>161</v>
      </c>
      <c r="X609" s="275">
        <f>T609</f>
        <v>9</v>
      </c>
      <c r="Y609" s="281"/>
    </row>
    <row r="610" spans="1:25" ht="15.75" thickBot="1" x14ac:dyDescent="0.25">
      <c r="A610" s="128"/>
      <c r="B610" s="128"/>
      <c r="C610" s="128"/>
      <c r="D610" s="128"/>
      <c r="E610" s="128"/>
      <c r="F610" s="128"/>
      <c r="G610" s="51" t="s">
        <v>5</v>
      </c>
      <c r="H610" s="129">
        <f>SUM(H571:H609)</f>
        <v>115</v>
      </c>
      <c r="I610" s="129">
        <f t="shared" ref="I610:S610" si="71">SUM(I571:I609)</f>
        <v>201</v>
      </c>
      <c r="J610" s="129">
        <f t="shared" si="71"/>
        <v>65</v>
      </c>
      <c r="K610" s="129">
        <f t="shared" si="71"/>
        <v>14</v>
      </c>
      <c r="L610" s="129">
        <f t="shared" si="71"/>
        <v>21</v>
      </c>
      <c r="M610" s="129">
        <f t="shared" si="71"/>
        <v>0</v>
      </c>
      <c r="N610" s="129">
        <f t="shared" si="71"/>
        <v>0</v>
      </c>
      <c r="O610" s="129">
        <f t="shared" si="71"/>
        <v>0</v>
      </c>
      <c r="P610" s="129">
        <f t="shared" si="71"/>
        <v>0</v>
      </c>
      <c r="Q610" s="129">
        <f t="shared" si="71"/>
        <v>0</v>
      </c>
      <c r="R610" s="129">
        <f t="shared" si="71"/>
        <v>1</v>
      </c>
      <c r="S610" s="129">
        <f t="shared" si="71"/>
        <v>44</v>
      </c>
      <c r="T610" s="258">
        <f>SUM(H610,J610,L610,N610,P610,R610,S610)</f>
        <v>246</v>
      </c>
      <c r="U610" s="465">
        <f t="shared" si="67"/>
        <v>0.11714285714285715</v>
      </c>
      <c r="V610" s="99">
        <f>D570</f>
        <v>2100</v>
      </c>
      <c r="W610" s="44"/>
    </row>
    <row r="612" spans="1:25" ht="15.75" thickBot="1" x14ac:dyDescent="0.3"/>
    <row r="613" spans="1:25" ht="75.75" thickBot="1" x14ac:dyDescent="0.3">
      <c r="A613" s="46" t="s">
        <v>23</v>
      </c>
      <c r="B613" s="46" t="s">
        <v>49</v>
      </c>
      <c r="C613" s="47" t="s">
        <v>54</v>
      </c>
      <c r="D613" s="47" t="s">
        <v>18</v>
      </c>
      <c r="E613" s="46" t="s">
        <v>17</v>
      </c>
      <c r="F613" s="48" t="s">
        <v>1</v>
      </c>
      <c r="G613" s="49" t="s">
        <v>24</v>
      </c>
      <c r="H613" s="50" t="s">
        <v>75</v>
      </c>
      <c r="I613" s="50" t="s">
        <v>76</v>
      </c>
      <c r="J613" s="50" t="s">
        <v>55</v>
      </c>
      <c r="K613" s="50" t="s">
        <v>60</v>
      </c>
      <c r="L613" s="50" t="s">
        <v>56</v>
      </c>
      <c r="M613" s="50" t="s">
        <v>61</v>
      </c>
      <c r="N613" s="50" t="s">
        <v>57</v>
      </c>
      <c r="O613" s="50" t="s">
        <v>62</v>
      </c>
      <c r="P613" s="50" t="s">
        <v>58</v>
      </c>
      <c r="Q613" s="50" t="s">
        <v>77</v>
      </c>
      <c r="R613" s="50" t="s">
        <v>127</v>
      </c>
      <c r="S613" s="50" t="s">
        <v>42</v>
      </c>
      <c r="T613" s="50" t="s">
        <v>5</v>
      </c>
      <c r="U613" s="46" t="s">
        <v>2</v>
      </c>
      <c r="V613" s="84" t="s">
        <v>72</v>
      </c>
      <c r="W613" s="85" t="s">
        <v>21</v>
      </c>
      <c r="X613" s="47" t="s">
        <v>18</v>
      </c>
      <c r="Y613" s="86" t="s">
        <v>7</v>
      </c>
    </row>
    <row r="614" spans="1:25" ht="15.75" thickBot="1" x14ac:dyDescent="0.3">
      <c r="A614" s="438">
        <v>1500740</v>
      </c>
      <c r="B614" s="274" t="s">
        <v>121</v>
      </c>
      <c r="C614" s="438">
        <v>1920</v>
      </c>
      <c r="D614" s="438">
        <v>2012</v>
      </c>
      <c r="E614" s="443">
        <v>1883</v>
      </c>
      <c r="F614" s="444">
        <f>E614/D614</f>
        <v>0.93588469184890655</v>
      </c>
      <c r="G614" s="52">
        <v>45183</v>
      </c>
      <c r="H614" s="87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9"/>
      <c r="T614" s="405"/>
      <c r="U614" s="121"/>
      <c r="V614" s="89"/>
      <c r="W614" s="91" t="s">
        <v>78</v>
      </c>
      <c r="X614" s="275">
        <v>578.5</v>
      </c>
      <c r="Y614" s="82" t="s">
        <v>73</v>
      </c>
    </row>
    <row r="615" spans="1:25" ht="16.5" thickBot="1" x14ac:dyDescent="0.25">
      <c r="A615" s="92"/>
      <c r="B615" s="93"/>
      <c r="C615" s="93"/>
      <c r="D615" s="93"/>
      <c r="E615" s="93"/>
      <c r="F615" s="93"/>
      <c r="G615" s="94"/>
      <c r="H615" s="95">
        <v>15</v>
      </c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321">
        <v>11</v>
      </c>
      <c r="T615" s="320">
        <f>SUM(H615,J615,L615,N615,P615,R615,S615)</f>
        <v>26</v>
      </c>
      <c r="U615" s="485">
        <f>($T615)/$D$614</f>
        <v>1.2922465208747515E-2</v>
      </c>
      <c r="V615" s="99">
        <f>D614</f>
        <v>2012</v>
      </c>
      <c r="W615" s="267" t="s">
        <v>16</v>
      </c>
      <c r="X615" s="93">
        <f>T615</f>
        <v>26</v>
      </c>
      <c r="Y615" s="276" t="s">
        <v>133</v>
      </c>
    </row>
    <row r="616" spans="1:25" ht="16.5" thickBot="1" x14ac:dyDescent="0.25">
      <c r="A616" s="102"/>
      <c r="B616" s="103"/>
      <c r="C616" s="103"/>
      <c r="D616" s="103"/>
      <c r="E616" s="103"/>
      <c r="F616" s="103"/>
      <c r="G616" s="104"/>
      <c r="H616" s="484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324"/>
      <c r="T616" s="320">
        <f>SUM(H616,J616,L616,N616,P616,R616,S616)</f>
        <v>0</v>
      </c>
      <c r="U616" s="409">
        <f t="shared" ref="U616:U654" si="72">($T616)/$D$614</f>
        <v>0</v>
      </c>
      <c r="V616" s="99"/>
      <c r="W616" s="271" t="s">
        <v>44</v>
      </c>
      <c r="X616" s="93"/>
      <c r="Y616" s="276" t="s">
        <v>169</v>
      </c>
    </row>
    <row r="617" spans="1:25" ht="16.5" thickBot="1" x14ac:dyDescent="0.25">
      <c r="A617" s="102"/>
      <c r="B617" s="103"/>
      <c r="C617" s="103"/>
      <c r="D617" s="103"/>
      <c r="E617" s="103"/>
      <c r="F617" s="103"/>
      <c r="G617" s="104"/>
      <c r="H617" s="105">
        <v>9</v>
      </c>
      <c r="I617" s="67"/>
      <c r="J617" s="67">
        <v>1</v>
      </c>
      <c r="K617" s="67"/>
      <c r="L617" s="67"/>
      <c r="M617" s="67"/>
      <c r="N617" s="67"/>
      <c r="O617" s="67"/>
      <c r="P617" s="67"/>
      <c r="Q617" s="67"/>
      <c r="R617" s="67"/>
      <c r="S617" s="322">
        <v>1</v>
      </c>
      <c r="T617" s="318">
        <f t="shared" ref="T617:T643" si="73">SUM(H617,J617,L617,N617,P617,R617,S617)</f>
        <v>11</v>
      </c>
      <c r="U617" s="98">
        <f t="shared" si="72"/>
        <v>5.4671968190854875E-3</v>
      </c>
      <c r="V617" s="99">
        <f>D614</f>
        <v>2012</v>
      </c>
      <c r="W617" s="268" t="s">
        <v>6</v>
      </c>
      <c r="X617" s="93">
        <f t="shared" ref="X617:X652" si="74">T617</f>
        <v>11</v>
      </c>
      <c r="Y617" s="499"/>
    </row>
    <row r="618" spans="1:25" ht="16.5" thickBot="1" x14ac:dyDescent="0.25">
      <c r="A618" s="102"/>
      <c r="B618" s="103"/>
      <c r="C618" s="103"/>
      <c r="D618" s="103"/>
      <c r="E618" s="110"/>
      <c r="F618" s="110"/>
      <c r="G618" s="104"/>
      <c r="H618" s="105">
        <v>25</v>
      </c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322">
        <v>1</v>
      </c>
      <c r="T618" s="318">
        <f t="shared" si="73"/>
        <v>26</v>
      </c>
      <c r="U618" s="98">
        <f t="shared" si="72"/>
        <v>1.2922465208747515E-2</v>
      </c>
      <c r="V618" s="99">
        <f>D614</f>
        <v>2012</v>
      </c>
      <c r="W618" s="268" t="s">
        <v>14</v>
      </c>
      <c r="X618" s="93">
        <f t="shared" si="74"/>
        <v>26</v>
      </c>
      <c r="Y618" s="314"/>
    </row>
    <row r="619" spans="1:25" ht="16.5" thickBot="1" x14ac:dyDescent="0.25">
      <c r="A619" s="102"/>
      <c r="B619" s="103"/>
      <c r="C619" s="103"/>
      <c r="D619" s="103"/>
      <c r="E619" s="110"/>
      <c r="F619" s="110"/>
      <c r="G619" s="104"/>
      <c r="H619" s="105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322"/>
      <c r="T619" s="318">
        <f t="shared" si="73"/>
        <v>0</v>
      </c>
      <c r="U619" s="98">
        <f t="shared" si="72"/>
        <v>0</v>
      </c>
      <c r="V619" s="99">
        <f>D614</f>
        <v>2012</v>
      </c>
      <c r="W619" s="268" t="s">
        <v>15</v>
      </c>
      <c r="X619" s="93">
        <f t="shared" si="74"/>
        <v>0</v>
      </c>
      <c r="Y619" s="431"/>
    </row>
    <row r="620" spans="1:25" ht="16.5" thickBot="1" x14ac:dyDescent="0.25">
      <c r="A620" s="102"/>
      <c r="B620" s="103"/>
      <c r="C620" s="103"/>
      <c r="D620" s="103"/>
      <c r="E620" s="110"/>
      <c r="F620" s="110"/>
      <c r="G620" s="104"/>
      <c r="H620" s="105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322"/>
      <c r="T620" s="318">
        <f t="shared" si="73"/>
        <v>0</v>
      </c>
      <c r="U620" s="98">
        <f t="shared" si="72"/>
        <v>0</v>
      </c>
      <c r="V620" s="99">
        <f>D614</f>
        <v>2012</v>
      </c>
      <c r="W620" s="268" t="s">
        <v>31</v>
      </c>
      <c r="X620" s="93">
        <f t="shared" si="74"/>
        <v>0</v>
      </c>
      <c r="Y620" s="431"/>
    </row>
    <row r="621" spans="1:25" ht="16.5" thickBot="1" x14ac:dyDescent="0.25">
      <c r="A621" s="102"/>
      <c r="B621" s="103"/>
      <c r="C621" s="103"/>
      <c r="D621" s="103"/>
      <c r="E621" s="110"/>
      <c r="F621" s="110"/>
      <c r="G621" s="104"/>
      <c r="H621" s="105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322"/>
      <c r="T621" s="318">
        <f t="shared" si="73"/>
        <v>0</v>
      </c>
      <c r="U621" s="98">
        <f t="shared" si="72"/>
        <v>0</v>
      </c>
      <c r="V621" s="99">
        <f>D614</f>
        <v>2012</v>
      </c>
      <c r="W621" s="268" t="s">
        <v>32</v>
      </c>
      <c r="X621" s="93">
        <f t="shared" si="74"/>
        <v>0</v>
      </c>
      <c r="Y621" s="111"/>
    </row>
    <row r="622" spans="1:25" ht="16.5" thickBot="1" x14ac:dyDescent="0.25">
      <c r="A622" s="102"/>
      <c r="B622" s="103"/>
      <c r="C622" s="103"/>
      <c r="D622" s="103"/>
      <c r="E622" s="110"/>
      <c r="F622" s="110"/>
      <c r="G622" s="104"/>
      <c r="H622" s="105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322"/>
      <c r="T622" s="318">
        <f t="shared" si="73"/>
        <v>0</v>
      </c>
      <c r="U622" s="98">
        <f t="shared" si="72"/>
        <v>0</v>
      </c>
      <c r="V622" s="99">
        <f>D614</f>
        <v>2012</v>
      </c>
      <c r="W622" s="269" t="s">
        <v>27</v>
      </c>
      <c r="X622" s="93">
        <f t="shared" si="74"/>
        <v>0</v>
      </c>
      <c r="Y622" s="446"/>
    </row>
    <row r="623" spans="1:25" ht="16.5" thickBot="1" x14ac:dyDescent="0.25">
      <c r="A623" s="102"/>
      <c r="B623" s="103"/>
      <c r="C623" s="103"/>
      <c r="D623" s="103"/>
      <c r="E623" s="110"/>
      <c r="F623" s="110"/>
      <c r="G623" s="104"/>
      <c r="H623" s="105">
        <v>2</v>
      </c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322"/>
      <c r="T623" s="318">
        <f t="shared" si="73"/>
        <v>2</v>
      </c>
      <c r="U623" s="98">
        <f t="shared" si="72"/>
        <v>9.9403578528827028E-4</v>
      </c>
      <c r="V623" s="99">
        <f>D614</f>
        <v>2012</v>
      </c>
      <c r="W623" s="268" t="s">
        <v>30</v>
      </c>
      <c r="X623" s="93">
        <f t="shared" si="74"/>
        <v>2</v>
      </c>
      <c r="Y623" s="111"/>
    </row>
    <row r="624" spans="1:25" ht="16.5" thickBot="1" x14ac:dyDescent="0.25">
      <c r="A624" s="102"/>
      <c r="B624" s="103"/>
      <c r="C624" s="103"/>
      <c r="D624" s="103"/>
      <c r="E624" s="110"/>
      <c r="F624" s="110"/>
      <c r="G624" s="104"/>
      <c r="H624" s="105">
        <v>4</v>
      </c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322">
        <v>6</v>
      </c>
      <c r="T624" s="318">
        <f t="shared" si="73"/>
        <v>10</v>
      </c>
      <c r="U624" s="98">
        <f t="shared" si="72"/>
        <v>4.970178926441352E-3</v>
      </c>
      <c r="V624" s="99">
        <f>D614</f>
        <v>2012</v>
      </c>
      <c r="W624" s="268" t="s">
        <v>0</v>
      </c>
      <c r="X624" s="93">
        <f t="shared" si="74"/>
        <v>10</v>
      </c>
      <c r="Y624" s="314"/>
    </row>
    <row r="625" spans="1:25" ht="16.5" thickBot="1" x14ac:dyDescent="0.25">
      <c r="A625" s="102"/>
      <c r="B625" s="103"/>
      <c r="C625" s="103"/>
      <c r="D625" s="103"/>
      <c r="E625" s="110"/>
      <c r="F625" s="110"/>
      <c r="G625" s="104"/>
      <c r="H625" s="105">
        <v>25</v>
      </c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322"/>
      <c r="T625" s="318">
        <f t="shared" si="73"/>
        <v>25</v>
      </c>
      <c r="U625" s="98">
        <f t="shared" si="72"/>
        <v>1.2425447316103381E-2</v>
      </c>
      <c r="V625" s="99">
        <f>D614</f>
        <v>2012</v>
      </c>
      <c r="W625" s="268" t="s">
        <v>12</v>
      </c>
      <c r="X625" s="93">
        <f t="shared" si="74"/>
        <v>25</v>
      </c>
      <c r="Y625" s="112"/>
    </row>
    <row r="626" spans="1:25" ht="16.5" thickBot="1" x14ac:dyDescent="0.25">
      <c r="A626" s="102"/>
      <c r="B626" s="103"/>
      <c r="C626" s="103"/>
      <c r="D626" s="103"/>
      <c r="E626" s="110"/>
      <c r="F626" s="110" t="s">
        <v>108</v>
      </c>
      <c r="G626" s="104"/>
      <c r="H626" s="105">
        <v>5</v>
      </c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322">
        <v>6</v>
      </c>
      <c r="T626" s="318">
        <f t="shared" si="73"/>
        <v>11</v>
      </c>
      <c r="U626" s="98">
        <f t="shared" si="72"/>
        <v>5.4671968190854875E-3</v>
      </c>
      <c r="V626" s="99">
        <f>D614</f>
        <v>2012</v>
      </c>
      <c r="W626" s="268" t="s">
        <v>34</v>
      </c>
      <c r="X626" s="93">
        <f t="shared" si="74"/>
        <v>11</v>
      </c>
      <c r="Y626" s="112"/>
    </row>
    <row r="627" spans="1:25" ht="16.5" thickBot="1" x14ac:dyDescent="0.25">
      <c r="A627" s="102"/>
      <c r="B627" s="103"/>
      <c r="C627" s="103"/>
      <c r="D627" s="103"/>
      <c r="E627" s="110"/>
      <c r="F627" s="110"/>
      <c r="G627" s="104"/>
      <c r="H627" s="105"/>
      <c r="I627" s="67"/>
      <c r="J627" s="67">
        <v>1</v>
      </c>
      <c r="K627" s="67"/>
      <c r="L627" s="67"/>
      <c r="M627" s="67"/>
      <c r="N627" s="67"/>
      <c r="O627" s="67"/>
      <c r="P627" s="67"/>
      <c r="Q627" s="67"/>
      <c r="R627" s="67"/>
      <c r="S627" s="322"/>
      <c r="T627" s="318">
        <f t="shared" si="73"/>
        <v>1</v>
      </c>
      <c r="U627" s="98">
        <f t="shared" si="72"/>
        <v>4.9701789264413514E-4</v>
      </c>
      <c r="V627" s="99">
        <f>D614</f>
        <v>2012</v>
      </c>
      <c r="W627" s="269" t="s">
        <v>28</v>
      </c>
      <c r="X627" s="93">
        <f t="shared" si="74"/>
        <v>1</v>
      </c>
      <c r="Y627" s="101"/>
    </row>
    <row r="628" spans="1:25" ht="16.5" thickBot="1" x14ac:dyDescent="0.25">
      <c r="A628" s="102"/>
      <c r="B628" s="103"/>
      <c r="C628" s="103"/>
      <c r="D628" s="103"/>
      <c r="E628" s="110"/>
      <c r="F628" s="110"/>
      <c r="G628" s="115"/>
      <c r="H628" s="116">
        <v>1</v>
      </c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322"/>
      <c r="T628" s="318">
        <f t="shared" si="73"/>
        <v>1</v>
      </c>
      <c r="U628" s="98">
        <f t="shared" si="72"/>
        <v>4.9701789264413514E-4</v>
      </c>
      <c r="V628" s="99">
        <f>D614</f>
        <v>2012</v>
      </c>
      <c r="W628" s="269" t="s">
        <v>27</v>
      </c>
      <c r="X628" s="93">
        <f t="shared" si="74"/>
        <v>1</v>
      </c>
      <c r="Y628" s="278"/>
    </row>
    <row r="629" spans="1:25" ht="16.5" thickBot="1" x14ac:dyDescent="0.25">
      <c r="A629" s="102"/>
      <c r="B629" s="103"/>
      <c r="C629" s="103"/>
      <c r="D629" s="103"/>
      <c r="E629" s="110"/>
      <c r="F629" s="110"/>
      <c r="G629" s="115"/>
      <c r="H629" s="116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322"/>
      <c r="T629" s="318">
        <f t="shared" si="73"/>
        <v>0</v>
      </c>
      <c r="U629" s="98">
        <f t="shared" si="72"/>
        <v>0</v>
      </c>
      <c r="V629" s="99">
        <f>D614</f>
        <v>2012</v>
      </c>
      <c r="W629" s="269" t="s">
        <v>185</v>
      </c>
      <c r="X629" s="93">
        <f t="shared" si="74"/>
        <v>0</v>
      </c>
      <c r="Y629" s="109"/>
    </row>
    <row r="630" spans="1:25" ht="16.5" thickBot="1" x14ac:dyDescent="0.25">
      <c r="A630" s="102"/>
      <c r="B630" s="103"/>
      <c r="C630" s="103"/>
      <c r="D630" s="103"/>
      <c r="E630" s="110"/>
      <c r="F630" s="110"/>
      <c r="G630" s="115"/>
      <c r="H630" s="217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323"/>
      <c r="T630" s="319">
        <f t="shared" si="73"/>
        <v>0</v>
      </c>
      <c r="U630" s="316">
        <f t="shared" si="72"/>
        <v>0</v>
      </c>
      <c r="V630" s="307">
        <f>D614</f>
        <v>2012</v>
      </c>
      <c r="W630" s="270" t="s">
        <v>123</v>
      </c>
      <c r="X630" s="93">
        <f t="shared" si="74"/>
        <v>0</v>
      </c>
      <c r="Y630" s="278"/>
    </row>
    <row r="631" spans="1:25" ht="16.5" thickBot="1" x14ac:dyDescent="0.25">
      <c r="A631" s="102"/>
      <c r="B631" s="103"/>
      <c r="C631" s="103"/>
      <c r="D631" s="103"/>
      <c r="E631" s="110"/>
      <c r="F631" s="110"/>
      <c r="G631" s="104"/>
      <c r="H631" s="95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324"/>
      <c r="T631" s="320">
        <f t="shared" si="73"/>
        <v>0</v>
      </c>
      <c r="U631" s="214">
        <f t="shared" si="72"/>
        <v>0</v>
      </c>
      <c r="V631" s="99">
        <f>D614</f>
        <v>2012</v>
      </c>
      <c r="W631" s="271" t="s">
        <v>11</v>
      </c>
      <c r="X631" s="93">
        <f t="shared" si="74"/>
        <v>0</v>
      </c>
      <c r="Y631" s="112"/>
    </row>
    <row r="632" spans="1:25" ht="16.5" thickBot="1" x14ac:dyDescent="0.25">
      <c r="A632" s="102"/>
      <c r="B632" s="103"/>
      <c r="C632" s="103"/>
      <c r="D632" s="103"/>
      <c r="E632" s="110"/>
      <c r="F632" s="110"/>
      <c r="G632" s="104"/>
      <c r="H632" s="105"/>
      <c r="I632" s="279"/>
      <c r="J632" s="67"/>
      <c r="K632" s="67"/>
      <c r="L632" s="67"/>
      <c r="M632" s="67"/>
      <c r="N632" s="67"/>
      <c r="O632" s="67"/>
      <c r="P632" s="67"/>
      <c r="Q632" s="67"/>
      <c r="R632" s="67"/>
      <c r="S632" s="322"/>
      <c r="T632" s="318">
        <f t="shared" si="73"/>
        <v>0</v>
      </c>
      <c r="U632" s="98">
        <f t="shared" si="72"/>
        <v>0</v>
      </c>
      <c r="V632" s="99">
        <f>D614</f>
        <v>2012</v>
      </c>
      <c r="W632" s="462" t="s">
        <v>101</v>
      </c>
      <c r="X632" s="93">
        <f t="shared" si="74"/>
        <v>0</v>
      </c>
      <c r="Y632" s="112"/>
    </row>
    <row r="633" spans="1:25" ht="16.5" thickBot="1" x14ac:dyDescent="0.25">
      <c r="A633" s="102"/>
      <c r="B633" s="103"/>
      <c r="C633" s="103"/>
      <c r="D633" s="103"/>
      <c r="E633" s="110"/>
      <c r="F633" s="110"/>
      <c r="G633" s="104"/>
      <c r="H633" s="105"/>
      <c r="I633" s="280">
        <v>1</v>
      </c>
      <c r="J633" s="67">
        <v>1</v>
      </c>
      <c r="K633" s="67"/>
      <c r="L633" s="67"/>
      <c r="M633" s="67"/>
      <c r="N633" s="67"/>
      <c r="O633" s="67"/>
      <c r="P633" s="67"/>
      <c r="Q633" s="67"/>
      <c r="R633" s="67"/>
      <c r="S633" s="322">
        <v>1</v>
      </c>
      <c r="T633" s="318">
        <f t="shared" si="73"/>
        <v>2</v>
      </c>
      <c r="U633" s="98">
        <f t="shared" si="72"/>
        <v>9.9403578528827028E-4</v>
      </c>
      <c r="V633" s="99">
        <f>D614</f>
        <v>2012</v>
      </c>
      <c r="W633" s="268" t="s">
        <v>3</v>
      </c>
      <c r="X633" s="93">
        <f t="shared" si="74"/>
        <v>2</v>
      </c>
      <c r="Y633" s="111"/>
    </row>
    <row r="634" spans="1:25" ht="16.5" thickBot="1" x14ac:dyDescent="0.25">
      <c r="A634" s="102"/>
      <c r="B634" s="103"/>
      <c r="C634" s="103"/>
      <c r="D634" s="103"/>
      <c r="E634" s="103"/>
      <c r="F634" s="110"/>
      <c r="G634" s="104"/>
      <c r="H634" s="105"/>
      <c r="I634" s="280">
        <v>12</v>
      </c>
      <c r="J634" s="67"/>
      <c r="K634" s="67"/>
      <c r="L634" s="67"/>
      <c r="M634" s="67"/>
      <c r="N634" s="67"/>
      <c r="O634" s="67"/>
      <c r="P634" s="67"/>
      <c r="Q634" s="67"/>
      <c r="R634" s="67"/>
      <c r="S634" s="322"/>
      <c r="T634" s="318">
        <f t="shared" si="73"/>
        <v>0</v>
      </c>
      <c r="U634" s="98">
        <f t="shared" si="72"/>
        <v>0</v>
      </c>
      <c r="V634" s="99">
        <f>D614</f>
        <v>2012</v>
      </c>
      <c r="W634" s="268" t="s">
        <v>8</v>
      </c>
      <c r="X634" s="93">
        <f t="shared" si="74"/>
        <v>0</v>
      </c>
      <c r="Y634" s="112"/>
    </row>
    <row r="635" spans="1:25" ht="16.5" thickBot="1" x14ac:dyDescent="0.25">
      <c r="A635" s="102"/>
      <c r="B635" s="103"/>
      <c r="C635" s="103"/>
      <c r="D635" s="103"/>
      <c r="E635" s="103"/>
      <c r="F635" s="110"/>
      <c r="G635" s="104"/>
      <c r="H635" s="105"/>
      <c r="I635" s="280">
        <v>3</v>
      </c>
      <c r="J635" s="67">
        <v>1</v>
      </c>
      <c r="K635" s="67"/>
      <c r="L635" s="67"/>
      <c r="M635" s="67"/>
      <c r="N635" s="67"/>
      <c r="O635" s="67"/>
      <c r="P635" s="67"/>
      <c r="Q635" s="67"/>
      <c r="R635" s="67"/>
      <c r="S635" s="322"/>
      <c r="T635" s="318">
        <f t="shared" si="73"/>
        <v>1</v>
      </c>
      <c r="U635" s="98">
        <f t="shared" si="72"/>
        <v>4.9701789264413514E-4</v>
      </c>
      <c r="V635" s="99">
        <f>D614</f>
        <v>2012</v>
      </c>
      <c r="W635" s="268" t="s">
        <v>9</v>
      </c>
      <c r="X635" s="93">
        <f t="shared" si="74"/>
        <v>1</v>
      </c>
      <c r="Y635" s="112"/>
    </row>
    <row r="636" spans="1:25" ht="16.5" thickBot="1" x14ac:dyDescent="0.25">
      <c r="A636" s="102"/>
      <c r="B636" s="103"/>
      <c r="C636" s="103"/>
      <c r="D636" s="103"/>
      <c r="E636" s="103"/>
      <c r="F636" s="110"/>
      <c r="G636" s="104"/>
      <c r="H636" s="105"/>
      <c r="I636" s="280">
        <v>2</v>
      </c>
      <c r="J636" s="67"/>
      <c r="K636" s="67"/>
      <c r="L636" s="67"/>
      <c r="M636" s="67"/>
      <c r="N636" s="67"/>
      <c r="O636" s="67"/>
      <c r="P636" s="67"/>
      <c r="Q636" s="67"/>
      <c r="R636" s="67"/>
      <c r="S636" s="322"/>
      <c r="T636" s="318">
        <f t="shared" si="73"/>
        <v>0</v>
      </c>
      <c r="U636" s="98">
        <f t="shared" si="72"/>
        <v>0</v>
      </c>
      <c r="V636" s="99">
        <f>D614</f>
        <v>2012</v>
      </c>
      <c r="W636" s="268" t="s">
        <v>80</v>
      </c>
      <c r="X636" s="93">
        <f t="shared" si="74"/>
        <v>0</v>
      </c>
      <c r="Y636" s="112"/>
    </row>
    <row r="637" spans="1:25" ht="16.5" thickBot="1" x14ac:dyDescent="0.25">
      <c r="A637" s="102"/>
      <c r="B637" s="103"/>
      <c r="C637" s="103"/>
      <c r="D637" s="103"/>
      <c r="E637" s="103"/>
      <c r="F637" s="110"/>
      <c r="G637" s="104"/>
      <c r="H637" s="105"/>
      <c r="I637" s="280">
        <v>3</v>
      </c>
      <c r="J637" s="67"/>
      <c r="K637" s="67"/>
      <c r="L637" s="67"/>
      <c r="M637" s="67"/>
      <c r="N637" s="67"/>
      <c r="O637" s="67"/>
      <c r="P637" s="67"/>
      <c r="Q637" s="67"/>
      <c r="R637" s="67"/>
      <c r="S637" s="322">
        <v>1</v>
      </c>
      <c r="T637" s="318">
        <f t="shared" si="73"/>
        <v>1</v>
      </c>
      <c r="U637" s="98">
        <f t="shared" si="72"/>
        <v>4.9701789264413514E-4</v>
      </c>
      <c r="V637" s="99">
        <f>D614</f>
        <v>2012</v>
      </c>
      <c r="W637" s="268" t="s">
        <v>20</v>
      </c>
      <c r="X637" s="93">
        <f t="shared" si="74"/>
        <v>1</v>
      </c>
      <c r="Y637" s="112"/>
    </row>
    <row r="638" spans="1:25" ht="16.5" thickBot="1" x14ac:dyDescent="0.25">
      <c r="A638" s="102"/>
      <c r="B638" s="103"/>
      <c r="C638" s="103"/>
      <c r="D638" s="103"/>
      <c r="E638" s="103"/>
      <c r="F638" s="110"/>
      <c r="G638" s="104"/>
      <c r="H638" s="105"/>
      <c r="I638" s="280"/>
      <c r="J638" s="67"/>
      <c r="K638" s="67"/>
      <c r="L638" s="67"/>
      <c r="M638" s="67"/>
      <c r="N638" s="67"/>
      <c r="O638" s="67"/>
      <c r="P638" s="67"/>
      <c r="Q638" s="67"/>
      <c r="R638" s="67"/>
      <c r="S638" s="322"/>
      <c r="T638" s="318">
        <f t="shared" si="73"/>
        <v>0</v>
      </c>
      <c r="U638" s="98">
        <f t="shared" si="72"/>
        <v>0</v>
      </c>
      <c r="V638" s="99">
        <f>D614</f>
        <v>2012</v>
      </c>
      <c r="W638" s="268" t="s">
        <v>81</v>
      </c>
      <c r="X638" s="93">
        <f t="shared" si="74"/>
        <v>0</v>
      </c>
      <c r="Y638" s="101" t="s">
        <v>279</v>
      </c>
    </row>
    <row r="639" spans="1:25" ht="16.5" thickBot="1" x14ac:dyDescent="0.25">
      <c r="A639" s="102"/>
      <c r="B639" s="103"/>
      <c r="C639" s="103"/>
      <c r="D639" s="103"/>
      <c r="E639" s="103"/>
      <c r="F639" s="110"/>
      <c r="G639" s="104"/>
      <c r="H639" s="105"/>
      <c r="I639" s="280"/>
      <c r="J639" s="67"/>
      <c r="K639" s="67"/>
      <c r="L639" s="67"/>
      <c r="M639" s="67"/>
      <c r="N639" s="67"/>
      <c r="O639" s="67"/>
      <c r="P639" s="67"/>
      <c r="Q639" s="67"/>
      <c r="R639" s="67"/>
      <c r="S639" s="322"/>
      <c r="T639" s="318">
        <f t="shared" si="73"/>
        <v>0</v>
      </c>
      <c r="U639" s="98">
        <f t="shared" si="72"/>
        <v>0</v>
      </c>
      <c r="V639" s="99">
        <f>D614</f>
        <v>2012</v>
      </c>
      <c r="W639" s="463" t="s">
        <v>425</v>
      </c>
      <c r="X639" s="93">
        <f t="shared" si="74"/>
        <v>0</v>
      </c>
      <c r="Y639" s="101" t="s">
        <v>502</v>
      </c>
    </row>
    <row r="640" spans="1:25" ht="16.5" thickBot="1" x14ac:dyDescent="0.25">
      <c r="A640" s="102"/>
      <c r="B640" s="103"/>
      <c r="C640" s="103"/>
      <c r="D640" s="103"/>
      <c r="E640" s="110"/>
      <c r="F640" s="110"/>
      <c r="G640" s="104"/>
      <c r="H640" s="105"/>
      <c r="I640" s="280">
        <v>10</v>
      </c>
      <c r="J640" s="67">
        <v>2</v>
      </c>
      <c r="K640" s="67"/>
      <c r="L640" s="67"/>
      <c r="M640" s="67"/>
      <c r="N640" s="67"/>
      <c r="O640" s="67"/>
      <c r="P640" s="67"/>
      <c r="Q640" s="67"/>
      <c r="R640" s="67"/>
      <c r="S640" s="322"/>
      <c r="T640" s="318">
        <f t="shared" si="73"/>
        <v>2</v>
      </c>
      <c r="U640" s="98">
        <f t="shared" si="72"/>
        <v>9.9403578528827028E-4</v>
      </c>
      <c r="V640" s="99">
        <f>D614</f>
        <v>2012</v>
      </c>
      <c r="W640" s="268" t="s">
        <v>13</v>
      </c>
      <c r="X640" s="93">
        <f t="shared" si="74"/>
        <v>2</v>
      </c>
      <c r="Y640" s="452" t="s">
        <v>503</v>
      </c>
    </row>
    <row r="641" spans="1:25" ht="16.5" thickBot="1" x14ac:dyDescent="0.25">
      <c r="A641" s="102"/>
      <c r="B641" s="103"/>
      <c r="C641" s="103"/>
      <c r="D641" s="103"/>
      <c r="E641" s="110"/>
      <c r="F641" s="110"/>
      <c r="G641" s="104"/>
      <c r="H641" s="105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322"/>
      <c r="T641" s="318">
        <f t="shared" si="73"/>
        <v>0</v>
      </c>
      <c r="U641" s="98">
        <f t="shared" si="72"/>
        <v>0</v>
      </c>
      <c r="V641" s="99">
        <f>D614</f>
        <v>2012</v>
      </c>
      <c r="W641" s="269" t="s">
        <v>99</v>
      </c>
      <c r="X641" s="93">
        <f t="shared" si="74"/>
        <v>0</v>
      </c>
      <c r="Y641" s="452"/>
    </row>
    <row r="642" spans="1:25" ht="16.5" thickBot="1" x14ac:dyDescent="0.25">
      <c r="A642" s="102"/>
      <c r="B642" s="103"/>
      <c r="C642" s="103"/>
      <c r="D642" s="103"/>
      <c r="E642" s="110"/>
      <c r="F642" s="110"/>
      <c r="G642" s="104"/>
      <c r="H642" s="105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322"/>
      <c r="T642" s="318">
        <f t="shared" si="73"/>
        <v>0</v>
      </c>
      <c r="U642" s="98">
        <f t="shared" si="72"/>
        <v>0</v>
      </c>
      <c r="V642" s="99">
        <f>D614</f>
        <v>2012</v>
      </c>
      <c r="W642" s="269" t="s">
        <v>10</v>
      </c>
      <c r="X642" s="93">
        <f t="shared" si="74"/>
        <v>0</v>
      </c>
      <c r="Y642" s="111"/>
    </row>
    <row r="643" spans="1:25" ht="16.5" thickBot="1" x14ac:dyDescent="0.25">
      <c r="A643" s="102"/>
      <c r="B643" s="103"/>
      <c r="C643" s="103"/>
      <c r="D643" s="103"/>
      <c r="E643" s="110"/>
      <c r="F643" s="110"/>
      <c r="G643" s="104"/>
      <c r="H643" s="113"/>
      <c r="I643" s="106">
        <v>7</v>
      </c>
      <c r="J643" s="106"/>
      <c r="K643" s="106"/>
      <c r="L643" s="106"/>
      <c r="M643" s="106"/>
      <c r="N643" s="106"/>
      <c r="O643" s="106"/>
      <c r="P643" s="106"/>
      <c r="Q643" s="106"/>
      <c r="R643" s="106"/>
      <c r="S643" s="325">
        <v>4</v>
      </c>
      <c r="T643" s="319">
        <f t="shared" si="73"/>
        <v>4</v>
      </c>
      <c r="U643" s="409">
        <f t="shared" si="72"/>
        <v>1.9880715705765406E-3</v>
      </c>
      <c r="V643" s="99">
        <f>D614</f>
        <v>2012</v>
      </c>
      <c r="W643" s="272" t="s">
        <v>83</v>
      </c>
      <c r="X643" s="93">
        <f t="shared" si="74"/>
        <v>4</v>
      </c>
      <c r="Y643" s="278"/>
    </row>
    <row r="644" spans="1:25" ht="16.5" thickBot="1" x14ac:dyDescent="0.3">
      <c r="A644" s="102"/>
      <c r="B644" s="103"/>
      <c r="C644" s="103"/>
      <c r="D644" s="103"/>
      <c r="E644" s="110"/>
      <c r="F644" s="110"/>
      <c r="G644" s="104"/>
      <c r="H644" s="87"/>
      <c r="I644" s="88"/>
      <c r="J644" s="310"/>
      <c r="K644" s="88"/>
      <c r="L644" s="88"/>
      <c r="M644" s="88"/>
      <c r="N644" s="88"/>
      <c r="O644" s="88"/>
      <c r="P644" s="88"/>
      <c r="Q644" s="88"/>
      <c r="R644" s="88"/>
      <c r="S644" s="88"/>
      <c r="T644" s="317"/>
      <c r="U644" s="317"/>
      <c r="V644" s="121"/>
      <c r="W644" s="273" t="s">
        <v>168</v>
      </c>
      <c r="X644" s="93">
        <f t="shared" si="74"/>
        <v>0</v>
      </c>
      <c r="Y644" s="101"/>
    </row>
    <row r="645" spans="1:25" ht="16.5" thickBot="1" x14ac:dyDescent="0.25">
      <c r="A645" s="102"/>
      <c r="B645" s="103"/>
      <c r="C645" s="103"/>
      <c r="D645" s="103"/>
      <c r="E645" s="110"/>
      <c r="F645" s="110"/>
      <c r="G645" s="115"/>
      <c r="H645" s="95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321"/>
      <c r="T645" s="320">
        <f t="shared" ref="T645:T653" si="75">SUM(H645,J645,L645,N645,P645,R645,S645)</f>
        <v>0</v>
      </c>
      <c r="U645" s="214">
        <f t="shared" si="72"/>
        <v>0</v>
      </c>
      <c r="V645" s="99">
        <f>D614</f>
        <v>2012</v>
      </c>
      <c r="W645" s="267" t="s">
        <v>12</v>
      </c>
      <c r="X645" s="93">
        <f t="shared" si="74"/>
        <v>0</v>
      </c>
      <c r="Y645" s="101"/>
    </row>
    <row r="646" spans="1:25" ht="16.5" thickBot="1" x14ac:dyDescent="0.25">
      <c r="A646" s="102"/>
      <c r="B646" s="103"/>
      <c r="C646" s="103"/>
      <c r="D646" s="103"/>
      <c r="E646" s="110"/>
      <c r="F646" s="110"/>
      <c r="G646" s="115"/>
      <c r="H646" s="105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322"/>
      <c r="T646" s="318">
        <f t="shared" si="75"/>
        <v>0</v>
      </c>
      <c r="U646" s="214">
        <f t="shared" si="72"/>
        <v>0</v>
      </c>
      <c r="V646" s="99">
        <f>D614</f>
        <v>2012</v>
      </c>
      <c r="W646" s="268" t="s">
        <v>86</v>
      </c>
      <c r="X646" s="93">
        <f t="shared" si="74"/>
        <v>0</v>
      </c>
      <c r="Y646" s="101"/>
    </row>
    <row r="647" spans="1:25" ht="15.75" thickBot="1" x14ac:dyDescent="0.25">
      <c r="A647" s="102"/>
      <c r="B647" s="103"/>
      <c r="C647" s="103"/>
      <c r="D647" s="103"/>
      <c r="E647" s="110"/>
      <c r="F647" s="110"/>
      <c r="G647" s="115"/>
      <c r="H647" s="105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322"/>
      <c r="T647" s="318">
        <f t="shared" si="75"/>
        <v>0</v>
      </c>
      <c r="U647" s="214">
        <f t="shared" si="72"/>
        <v>0</v>
      </c>
      <c r="V647" s="99">
        <f>D614</f>
        <v>2012</v>
      </c>
      <c r="W647" s="470" t="s">
        <v>26</v>
      </c>
      <c r="X647" s="93">
        <f t="shared" si="74"/>
        <v>0</v>
      </c>
      <c r="Y647" s="101"/>
    </row>
    <row r="648" spans="1:25" ht="16.5" thickBot="1" x14ac:dyDescent="0.25">
      <c r="A648" s="102"/>
      <c r="B648" s="103"/>
      <c r="C648" s="103"/>
      <c r="D648" s="103"/>
      <c r="E648" s="110"/>
      <c r="F648" s="110"/>
      <c r="G648" s="115"/>
      <c r="H648" s="105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322"/>
      <c r="T648" s="318">
        <f t="shared" si="75"/>
        <v>0</v>
      </c>
      <c r="U648" s="214">
        <f t="shared" si="72"/>
        <v>0</v>
      </c>
      <c r="V648" s="99">
        <f>D614</f>
        <v>2012</v>
      </c>
      <c r="W648" s="268" t="s">
        <v>74</v>
      </c>
      <c r="X648" s="93">
        <f t="shared" si="74"/>
        <v>0</v>
      </c>
      <c r="Y648" s="101" t="s">
        <v>479</v>
      </c>
    </row>
    <row r="649" spans="1:25" ht="16.5" thickBot="1" x14ac:dyDescent="0.25">
      <c r="A649" s="102"/>
      <c r="B649" s="103"/>
      <c r="C649" s="103"/>
      <c r="D649" s="103"/>
      <c r="E649" s="110"/>
      <c r="F649" s="110"/>
      <c r="G649" s="115"/>
      <c r="H649" s="105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322"/>
      <c r="T649" s="318">
        <f t="shared" si="75"/>
        <v>0</v>
      </c>
      <c r="U649" s="214">
        <f t="shared" si="72"/>
        <v>0</v>
      </c>
      <c r="V649" s="99">
        <f>D614</f>
        <v>2012</v>
      </c>
      <c r="W649" s="269" t="s">
        <v>88</v>
      </c>
      <c r="X649" s="93">
        <f t="shared" si="74"/>
        <v>0</v>
      </c>
      <c r="Y649" s="101" t="s">
        <v>245</v>
      </c>
    </row>
    <row r="650" spans="1:25" ht="16.5" thickBot="1" x14ac:dyDescent="0.25">
      <c r="A650" s="102"/>
      <c r="B650" s="103"/>
      <c r="C650" s="103"/>
      <c r="D650" s="103"/>
      <c r="E650" s="110"/>
      <c r="F650" s="110"/>
      <c r="G650" s="115"/>
      <c r="H650" s="105">
        <v>4</v>
      </c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322"/>
      <c r="T650" s="318">
        <f t="shared" si="75"/>
        <v>4</v>
      </c>
      <c r="U650" s="214">
        <f t="shared" si="72"/>
        <v>1.9880715705765406E-3</v>
      </c>
      <c r="V650" s="99">
        <f>D614</f>
        <v>2012</v>
      </c>
      <c r="W650" s="269" t="s">
        <v>27</v>
      </c>
      <c r="X650" s="93">
        <f t="shared" si="74"/>
        <v>4</v>
      </c>
      <c r="Y650" s="101" t="s">
        <v>254</v>
      </c>
    </row>
    <row r="651" spans="1:25" ht="16.5" thickBot="1" x14ac:dyDescent="0.25">
      <c r="A651" s="102"/>
      <c r="B651" s="103"/>
      <c r="C651" s="103"/>
      <c r="D651" s="103"/>
      <c r="E651" s="110"/>
      <c r="F651" s="110"/>
      <c r="G651" s="115"/>
      <c r="H651" s="113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325"/>
      <c r="T651" s="318">
        <f t="shared" si="75"/>
        <v>0</v>
      </c>
      <c r="U651" s="214">
        <f t="shared" si="72"/>
        <v>0</v>
      </c>
      <c r="V651" s="99">
        <f>D614</f>
        <v>2012</v>
      </c>
      <c r="W651" s="272" t="s">
        <v>175</v>
      </c>
      <c r="X651" s="93">
        <f t="shared" si="74"/>
        <v>0</v>
      </c>
      <c r="Y651" s="101" t="s">
        <v>480</v>
      </c>
    </row>
    <row r="652" spans="1:25" ht="16.5" thickBot="1" x14ac:dyDescent="0.25">
      <c r="A652" s="102"/>
      <c r="B652" s="103"/>
      <c r="C652" s="103"/>
      <c r="D652" s="103"/>
      <c r="E652" s="110"/>
      <c r="F652" s="110"/>
      <c r="G652" s="115"/>
      <c r="H652" s="113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325"/>
      <c r="T652" s="318">
        <f t="shared" si="75"/>
        <v>0</v>
      </c>
      <c r="U652" s="214">
        <f t="shared" si="72"/>
        <v>0</v>
      </c>
      <c r="V652" s="99">
        <f>D614</f>
        <v>2012</v>
      </c>
      <c r="W652" s="268" t="s">
        <v>95</v>
      </c>
      <c r="X652" s="93">
        <f t="shared" si="74"/>
        <v>0</v>
      </c>
      <c r="Y652" s="101"/>
    </row>
    <row r="653" spans="1:25" ht="16.5" thickBot="1" x14ac:dyDescent="0.25">
      <c r="A653" s="123"/>
      <c r="B653" s="124"/>
      <c r="C653" s="124"/>
      <c r="D653" s="124"/>
      <c r="E653" s="125"/>
      <c r="F653" s="125"/>
      <c r="G653" s="126"/>
      <c r="H653" s="113">
        <v>2</v>
      </c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325"/>
      <c r="T653" s="318">
        <f t="shared" si="75"/>
        <v>2</v>
      </c>
      <c r="U653" s="409">
        <f t="shared" si="72"/>
        <v>9.9403578528827028E-4</v>
      </c>
      <c r="V653" s="99">
        <f>D614</f>
        <v>2012</v>
      </c>
      <c r="W653" s="270" t="s">
        <v>161</v>
      </c>
      <c r="X653" s="275">
        <f>T653</f>
        <v>2</v>
      </c>
      <c r="Y653" s="281"/>
    </row>
    <row r="654" spans="1:25" ht="15.75" thickBot="1" x14ac:dyDescent="0.25">
      <c r="A654" s="128"/>
      <c r="B654" s="128"/>
      <c r="C654" s="128"/>
      <c r="D654" s="128"/>
      <c r="E654" s="128"/>
      <c r="F654" s="128"/>
      <c r="G654" s="51" t="s">
        <v>5</v>
      </c>
      <c r="H654" s="129">
        <f>SUM(H615:H653)</f>
        <v>92</v>
      </c>
      <c r="I654" s="129">
        <f t="shared" ref="I654:S654" si="76">SUM(I615:I653)</f>
        <v>38</v>
      </c>
      <c r="J654" s="129">
        <f t="shared" si="76"/>
        <v>6</v>
      </c>
      <c r="K654" s="129">
        <f t="shared" si="76"/>
        <v>0</v>
      </c>
      <c r="L654" s="129">
        <f t="shared" si="76"/>
        <v>0</v>
      </c>
      <c r="M654" s="129">
        <f t="shared" si="76"/>
        <v>0</v>
      </c>
      <c r="N654" s="129">
        <f t="shared" si="76"/>
        <v>0</v>
      </c>
      <c r="O654" s="129">
        <f t="shared" si="76"/>
        <v>0</v>
      </c>
      <c r="P654" s="129">
        <f t="shared" si="76"/>
        <v>0</v>
      </c>
      <c r="Q654" s="129">
        <f t="shared" si="76"/>
        <v>0</v>
      </c>
      <c r="R654" s="129">
        <f t="shared" si="76"/>
        <v>0</v>
      </c>
      <c r="S654" s="129">
        <f t="shared" si="76"/>
        <v>31</v>
      </c>
      <c r="T654" s="258">
        <f>SUM(H654,J654,L654,N654,P654,R654,S654)</f>
        <v>129</v>
      </c>
      <c r="U654" s="465">
        <f t="shared" si="72"/>
        <v>6.4115308151093439E-2</v>
      </c>
      <c r="V654" s="99">
        <f>D614</f>
        <v>2012</v>
      </c>
      <c r="W654" s="44"/>
    </row>
    <row r="655" spans="1:25" ht="15.75" thickBot="1" x14ac:dyDescent="0.3"/>
    <row r="656" spans="1:25" ht="75.75" thickBot="1" x14ac:dyDescent="0.3">
      <c r="A656" s="46" t="s">
        <v>23</v>
      </c>
      <c r="B656" s="46" t="s">
        <v>49</v>
      </c>
      <c r="C656" s="47" t="s">
        <v>54</v>
      </c>
      <c r="D656" s="47" t="s">
        <v>18</v>
      </c>
      <c r="E656" s="46" t="s">
        <v>17</v>
      </c>
      <c r="F656" s="48" t="s">
        <v>1</v>
      </c>
      <c r="G656" s="49" t="s">
        <v>24</v>
      </c>
      <c r="H656" s="50" t="s">
        <v>75</v>
      </c>
      <c r="I656" s="50" t="s">
        <v>76</v>
      </c>
      <c r="J656" s="50" t="s">
        <v>55</v>
      </c>
      <c r="K656" s="50" t="s">
        <v>60</v>
      </c>
      <c r="L656" s="50" t="s">
        <v>56</v>
      </c>
      <c r="M656" s="50" t="s">
        <v>61</v>
      </c>
      <c r="N656" s="50" t="s">
        <v>57</v>
      </c>
      <c r="O656" s="50" t="s">
        <v>62</v>
      </c>
      <c r="P656" s="50" t="s">
        <v>58</v>
      </c>
      <c r="Q656" s="50" t="s">
        <v>77</v>
      </c>
      <c r="R656" s="50" t="s">
        <v>127</v>
      </c>
      <c r="S656" s="50" t="s">
        <v>42</v>
      </c>
      <c r="T656" s="50" t="s">
        <v>5</v>
      </c>
      <c r="U656" s="46" t="s">
        <v>2</v>
      </c>
      <c r="V656" s="84" t="s">
        <v>72</v>
      </c>
      <c r="W656" s="85" t="s">
        <v>21</v>
      </c>
      <c r="X656" s="47" t="s">
        <v>18</v>
      </c>
      <c r="Y656" s="86" t="s">
        <v>7</v>
      </c>
    </row>
    <row r="657" spans="1:25" ht="15.75" thickBot="1" x14ac:dyDescent="0.3">
      <c r="A657" s="438">
        <v>1501099</v>
      </c>
      <c r="B657" s="274" t="s">
        <v>121</v>
      </c>
      <c r="C657" s="438">
        <v>1920</v>
      </c>
      <c r="D657" s="438">
        <v>2078</v>
      </c>
      <c r="E657" s="443">
        <v>1862</v>
      </c>
      <c r="F657" s="444">
        <f>E657/D657</f>
        <v>0.89605389797882584</v>
      </c>
      <c r="G657" s="52">
        <v>45188</v>
      </c>
      <c r="H657" s="87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9"/>
      <c r="T657" s="405"/>
      <c r="U657" s="121"/>
      <c r="V657" s="89"/>
      <c r="W657" s="91" t="s">
        <v>78</v>
      </c>
      <c r="X657" s="275">
        <v>578.5</v>
      </c>
      <c r="Y657" s="82" t="s">
        <v>73</v>
      </c>
    </row>
    <row r="658" spans="1:25" ht="16.5" thickBot="1" x14ac:dyDescent="0.25">
      <c r="A658" s="92"/>
      <c r="B658" s="93"/>
      <c r="C658" s="93"/>
      <c r="D658" s="93"/>
      <c r="E658" s="93"/>
      <c r="F658" s="93"/>
      <c r="G658" s="94"/>
      <c r="H658" s="95">
        <v>23</v>
      </c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321">
        <v>16</v>
      </c>
      <c r="T658" s="320">
        <f>SUM(H658,J658,L658,N658,P658,R658,S658)</f>
        <v>39</v>
      </c>
      <c r="U658" s="485">
        <f>($T658)/$D$657</f>
        <v>1.8768046198267566E-2</v>
      </c>
      <c r="V658" s="99">
        <f>D657</f>
        <v>2078</v>
      </c>
      <c r="W658" s="267" t="s">
        <v>16</v>
      </c>
      <c r="X658" s="93">
        <f>T658</f>
        <v>39</v>
      </c>
      <c r="Y658" s="276" t="s">
        <v>133</v>
      </c>
    </row>
    <row r="659" spans="1:25" ht="16.5" thickBot="1" x14ac:dyDescent="0.25">
      <c r="A659" s="102"/>
      <c r="B659" s="103"/>
      <c r="C659" s="103"/>
      <c r="D659" s="103"/>
      <c r="E659" s="103"/>
      <c r="F659" s="103"/>
      <c r="G659" s="104"/>
      <c r="H659" s="484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324"/>
      <c r="T659" s="320">
        <f>SUM(H659,J659,L659,N659,P659,R659,S659)</f>
        <v>0</v>
      </c>
      <c r="U659" s="409">
        <f t="shared" ref="U659:U697" si="77">($T659)/$D$657</f>
        <v>0</v>
      </c>
      <c r="V659" s="99"/>
      <c r="W659" s="271" t="s">
        <v>44</v>
      </c>
      <c r="X659" s="93"/>
      <c r="Y659" s="276" t="s">
        <v>169</v>
      </c>
    </row>
    <row r="660" spans="1:25" ht="16.5" thickBot="1" x14ac:dyDescent="0.25">
      <c r="A660" s="102"/>
      <c r="B660" s="103"/>
      <c r="C660" s="103"/>
      <c r="D660" s="103"/>
      <c r="E660" s="103"/>
      <c r="F660" s="103"/>
      <c r="G660" s="104"/>
      <c r="H660" s="105">
        <v>35</v>
      </c>
      <c r="I660" s="67"/>
      <c r="J660" s="67">
        <v>3</v>
      </c>
      <c r="K660" s="67"/>
      <c r="L660" s="67"/>
      <c r="M660" s="67"/>
      <c r="N660" s="67"/>
      <c r="O660" s="67"/>
      <c r="P660" s="67"/>
      <c r="Q660" s="67"/>
      <c r="R660" s="67"/>
      <c r="S660" s="322">
        <v>2</v>
      </c>
      <c r="T660" s="318">
        <f t="shared" ref="T660:T686" si="78">SUM(H660,J660,L660,N660,P660,R660,S660)</f>
        <v>40</v>
      </c>
      <c r="U660" s="98">
        <f t="shared" si="77"/>
        <v>1.9249278152069296E-2</v>
      </c>
      <c r="V660" s="99">
        <f>D657</f>
        <v>2078</v>
      </c>
      <c r="W660" s="268" t="s">
        <v>6</v>
      </c>
      <c r="X660" s="93">
        <f t="shared" ref="X660:X695" si="79">T660</f>
        <v>40</v>
      </c>
      <c r="Y660" s="499"/>
    </row>
    <row r="661" spans="1:25" ht="16.5" thickBot="1" x14ac:dyDescent="0.25">
      <c r="A661" s="102"/>
      <c r="B661" s="103"/>
      <c r="C661" s="103"/>
      <c r="D661" s="103"/>
      <c r="E661" s="110"/>
      <c r="F661" s="110"/>
      <c r="G661" s="104"/>
      <c r="H661" s="105">
        <v>28</v>
      </c>
      <c r="I661" s="67"/>
      <c r="J661" s="67">
        <v>3</v>
      </c>
      <c r="K661" s="67"/>
      <c r="L661" s="67"/>
      <c r="M661" s="67"/>
      <c r="N661" s="67"/>
      <c r="O661" s="67"/>
      <c r="P661" s="67"/>
      <c r="Q661" s="67"/>
      <c r="R661" s="67"/>
      <c r="S661" s="322">
        <v>8</v>
      </c>
      <c r="T661" s="318">
        <f t="shared" si="78"/>
        <v>39</v>
      </c>
      <c r="U661" s="98">
        <f t="shared" si="77"/>
        <v>1.8768046198267566E-2</v>
      </c>
      <c r="V661" s="99">
        <f>D657</f>
        <v>2078</v>
      </c>
      <c r="W661" s="268" t="s">
        <v>14</v>
      </c>
      <c r="X661" s="93">
        <f t="shared" si="79"/>
        <v>39</v>
      </c>
      <c r="Y661" s="314"/>
    </row>
    <row r="662" spans="1:25" ht="16.5" thickBot="1" x14ac:dyDescent="0.25">
      <c r="A662" s="102"/>
      <c r="B662" s="103"/>
      <c r="C662" s="103"/>
      <c r="D662" s="103"/>
      <c r="E662" s="110"/>
      <c r="F662" s="110"/>
      <c r="G662" s="104"/>
      <c r="H662" s="105">
        <v>3</v>
      </c>
      <c r="I662" s="67"/>
      <c r="J662" s="67">
        <v>1</v>
      </c>
      <c r="K662" s="67"/>
      <c r="L662" s="67"/>
      <c r="M662" s="67"/>
      <c r="N662" s="67"/>
      <c r="O662" s="67"/>
      <c r="P662" s="67"/>
      <c r="Q662" s="67"/>
      <c r="R662" s="67"/>
      <c r="S662" s="322"/>
      <c r="T662" s="318">
        <f t="shared" si="78"/>
        <v>4</v>
      </c>
      <c r="U662" s="98">
        <f t="shared" si="77"/>
        <v>1.9249278152069298E-3</v>
      </c>
      <c r="V662" s="99">
        <f>D657</f>
        <v>2078</v>
      </c>
      <c r="W662" s="268" t="s">
        <v>15</v>
      </c>
      <c r="X662" s="93">
        <f t="shared" si="79"/>
        <v>4</v>
      </c>
      <c r="Y662" s="431"/>
    </row>
    <row r="663" spans="1:25" ht="16.5" thickBot="1" x14ac:dyDescent="0.25">
      <c r="A663" s="102"/>
      <c r="B663" s="103"/>
      <c r="C663" s="103"/>
      <c r="D663" s="103"/>
      <c r="E663" s="110"/>
      <c r="F663" s="110"/>
      <c r="G663" s="104"/>
      <c r="H663" s="105">
        <v>1</v>
      </c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322"/>
      <c r="T663" s="318">
        <f t="shared" si="78"/>
        <v>1</v>
      </c>
      <c r="U663" s="98">
        <f t="shared" si="77"/>
        <v>4.8123195380173246E-4</v>
      </c>
      <c r="V663" s="99">
        <f>D657</f>
        <v>2078</v>
      </c>
      <c r="W663" s="268" t="s">
        <v>31</v>
      </c>
      <c r="X663" s="93">
        <f t="shared" si="79"/>
        <v>1</v>
      </c>
      <c r="Y663" s="431"/>
    </row>
    <row r="664" spans="1:25" ht="16.5" thickBot="1" x14ac:dyDescent="0.25">
      <c r="A664" s="102"/>
      <c r="B664" s="103"/>
      <c r="C664" s="103"/>
      <c r="D664" s="103"/>
      <c r="E664" s="110"/>
      <c r="F664" s="110"/>
      <c r="G664" s="104"/>
      <c r="H664" s="105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322"/>
      <c r="T664" s="318">
        <f t="shared" si="78"/>
        <v>0</v>
      </c>
      <c r="U664" s="98">
        <f t="shared" si="77"/>
        <v>0</v>
      </c>
      <c r="V664" s="99">
        <f>D657</f>
        <v>2078</v>
      </c>
      <c r="W664" s="268" t="s">
        <v>32</v>
      </c>
      <c r="X664" s="93">
        <f t="shared" si="79"/>
        <v>0</v>
      </c>
      <c r="Y664" s="111"/>
    </row>
    <row r="665" spans="1:25" ht="16.5" thickBot="1" x14ac:dyDescent="0.25">
      <c r="A665" s="102"/>
      <c r="B665" s="103"/>
      <c r="C665" s="103"/>
      <c r="D665" s="103"/>
      <c r="E665" s="110"/>
      <c r="F665" s="110"/>
      <c r="G665" s="104"/>
      <c r="H665" s="105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322"/>
      <c r="T665" s="318">
        <f t="shared" si="78"/>
        <v>0</v>
      </c>
      <c r="U665" s="98">
        <f t="shared" si="77"/>
        <v>0</v>
      </c>
      <c r="V665" s="99">
        <f>D657</f>
        <v>2078</v>
      </c>
      <c r="W665" s="269" t="s">
        <v>27</v>
      </c>
      <c r="X665" s="93">
        <f t="shared" si="79"/>
        <v>0</v>
      </c>
      <c r="Y665" s="446"/>
    </row>
    <row r="666" spans="1:25" ht="16.5" thickBot="1" x14ac:dyDescent="0.25">
      <c r="A666" s="102"/>
      <c r="B666" s="103"/>
      <c r="C666" s="103"/>
      <c r="D666" s="103"/>
      <c r="E666" s="110"/>
      <c r="F666" s="110"/>
      <c r="G666" s="104"/>
      <c r="H666" s="105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322"/>
      <c r="T666" s="318">
        <f t="shared" si="78"/>
        <v>0</v>
      </c>
      <c r="U666" s="98">
        <f t="shared" si="77"/>
        <v>0</v>
      </c>
      <c r="V666" s="99">
        <f>D657</f>
        <v>2078</v>
      </c>
      <c r="W666" s="268" t="s">
        <v>30</v>
      </c>
      <c r="X666" s="93">
        <f t="shared" si="79"/>
        <v>0</v>
      </c>
      <c r="Y666" s="111"/>
    </row>
    <row r="667" spans="1:25" ht="16.5" thickBot="1" x14ac:dyDescent="0.25">
      <c r="A667" s="102"/>
      <c r="B667" s="103"/>
      <c r="C667" s="103"/>
      <c r="D667" s="103"/>
      <c r="E667" s="110"/>
      <c r="F667" s="110"/>
      <c r="G667" s="104"/>
      <c r="H667" s="105">
        <v>5</v>
      </c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322">
        <v>3</v>
      </c>
      <c r="T667" s="318">
        <f t="shared" si="78"/>
        <v>8</v>
      </c>
      <c r="U667" s="98">
        <f t="shared" si="77"/>
        <v>3.8498556304138597E-3</v>
      </c>
      <c r="V667" s="99">
        <f>D657</f>
        <v>2078</v>
      </c>
      <c r="W667" s="268" t="s">
        <v>0</v>
      </c>
      <c r="X667" s="93">
        <f t="shared" si="79"/>
        <v>8</v>
      </c>
      <c r="Y667" s="314"/>
    </row>
    <row r="668" spans="1:25" ht="16.5" thickBot="1" x14ac:dyDescent="0.25">
      <c r="A668" s="102"/>
      <c r="B668" s="103"/>
      <c r="C668" s="103"/>
      <c r="D668" s="103"/>
      <c r="E668" s="110"/>
      <c r="F668" s="110"/>
      <c r="G668" s="104"/>
      <c r="H668" s="105">
        <v>20</v>
      </c>
      <c r="I668" s="67"/>
      <c r="J668" s="67">
        <v>1</v>
      </c>
      <c r="K668" s="67"/>
      <c r="L668" s="67"/>
      <c r="M668" s="67"/>
      <c r="N668" s="67"/>
      <c r="O668" s="67"/>
      <c r="P668" s="67"/>
      <c r="Q668" s="67"/>
      <c r="R668" s="67"/>
      <c r="S668" s="322">
        <v>7</v>
      </c>
      <c r="T668" s="318">
        <f t="shared" si="78"/>
        <v>28</v>
      </c>
      <c r="U668" s="98">
        <f t="shared" si="77"/>
        <v>1.3474494706448507E-2</v>
      </c>
      <c r="V668" s="99">
        <f>D657</f>
        <v>2078</v>
      </c>
      <c r="W668" s="268" t="s">
        <v>12</v>
      </c>
      <c r="X668" s="93">
        <f t="shared" si="79"/>
        <v>28</v>
      </c>
      <c r="Y668" s="112"/>
    </row>
    <row r="669" spans="1:25" ht="16.5" thickBot="1" x14ac:dyDescent="0.25">
      <c r="A669" s="102"/>
      <c r="B669" s="103"/>
      <c r="C669" s="103"/>
      <c r="D669" s="103"/>
      <c r="E669" s="110"/>
      <c r="F669" s="110" t="s">
        <v>108</v>
      </c>
      <c r="G669" s="104"/>
      <c r="H669" s="105">
        <v>17</v>
      </c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322">
        <v>2</v>
      </c>
      <c r="T669" s="318">
        <f t="shared" si="78"/>
        <v>19</v>
      </c>
      <c r="U669" s="98">
        <f t="shared" si="77"/>
        <v>9.1434071222329157E-3</v>
      </c>
      <c r="V669" s="99">
        <f>D657</f>
        <v>2078</v>
      </c>
      <c r="W669" s="268" t="s">
        <v>34</v>
      </c>
      <c r="X669" s="93">
        <f t="shared" si="79"/>
        <v>19</v>
      </c>
      <c r="Y669" s="112"/>
    </row>
    <row r="670" spans="1:25" ht="16.5" thickBot="1" x14ac:dyDescent="0.25">
      <c r="A670" s="102"/>
      <c r="B670" s="103"/>
      <c r="C670" s="103"/>
      <c r="D670" s="103"/>
      <c r="E670" s="110"/>
      <c r="F670" s="110"/>
      <c r="G670" s="104"/>
      <c r="H670" s="105"/>
      <c r="I670" s="67"/>
      <c r="J670" s="67">
        <v>3</v>
      </c>
      <c r="K670" s="67"/>
      <c r="L670" s="67"/>
      <c r="M670" s="67"/>
      <c r="N670" s="67"/>
      <c r="O670" s="67"/>
      <c r="P670" s="67"/>
      <c r="Q670" s="67"/>
      <c r="R670" s="67"/>
      <c r="S670" s="322"/>
      <c r="T670" s="318">
        <f t="shared" si="78"/>
        <v>3</v>
      </c>
      <c r="U670" s="98">
        <f t="shared" si="77"/>
        <v>1.4436958614051972E-3</v>
      </c>
      <c r="V670" s="99">
        <f>D657</f>
        <v>2078</v>
      </c>
      <c r="W670" s="269" t="s">
        <v>28</v>
      </c>
      <c r="X670" s="93">
        <f t="shared" si="79"/>
        <v>3</v>
      </c>
      <c r="Y670" s="101"/>
    </row>
    <row r="671" spans="1:25" ht="16.5" thickBot="1" x14ac:dyDescent="0.25">
      <c r="A671" s="102"/>
      <c r="B671" s="103"/>
      <c r="C671" s="103"/>
      <c r="D671" s="103"/>
      <c r="E671" s="110"/>
      <c r="F671" s="110"/>
      <c r="G671" s="115"/>
      <c r="H671" s="116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322"/>
      <c r="T671" s="318">
        <f t="shared" si="78"/>
        <v>0</v>
      </c>
      <c r="U671" s="98">
        <f t="shared" si="77"/>
        <v>0</v>
      </c>
      <c r="V671" s="99">
        <f>D657</f>
        <v>2078</v>
      </c>
      <c r="W671" s="269" t="s">
        <v>27</v>
      </c>
      <c r="X671" s="93">
        <f t="shared" si="79"/>
        <v>0</v>
      </c>
      <c r="Y671" s="278"/>
    </row>
    <row r="672" spans="1:25" ht="16.5" thickBot="1" x14ac:dyDescent="0.25">
      <c r="A672" s="102"/>
      <c r="B672" s="103"/>
      <c r="C672" s="103"/>
      <c r="D672" s="103"/>
      <c r="E672" s="110"/>
      <c r="F672" s="110"/>
      <c r="G672" s="115"/>
      <c r="H672" s="116">
        <v>4</v>
      </c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322"/>
      <c r="T672" s="318">
        <f t="shared" si="78"/>
        <v>4</v>
      </c>
      <c r="U672" s="98">
        <f t="shared" si="77"/>
        <v>1.9249278152069298E-3</v>
      </c>
      <c r="V672" s="99">
        <f>D657</f>
        <v>2078</v>
      </c>
      <c r="W672" s="269" t="s">
        <v>185</v>
      </c>
      <c r="X672" s="93">
        <f t="shared" si="79"/>
        <v>4</v>
      </c>
      <c r="Y672" s="109"/>
    </row>
    <row r="673" spans="1:25" ht="16.5" thickBot="1" x14ac:dyDescent="0.25">
      <c r="A673" s="102"/>
      <c r="B673" s="103"/>
      <c r="C673" s="103"/>
      <c r="D673" s="103"/>
      <c r="E673" s="110"/>
      <c r="F673" s="110"/>
      <c r="G673" s="115"/>
      <c r="H673" s="217">
        <v>2</v>
      </c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323"/>
      <c r="T673" s="319">
        <f t="shared" si="78"/>
        <v>2</v>
      </c>
      <c r="U673" s="316">
        <f t="shared" si="77"/>
        <v>9.6246390760346492E-4</v>
      </c>
      <c r="V673" s="307">
        <f>D657</f>
        <v>2078</v>
      </c>
      <c r="W673" s="270" t="s">
        <v>161</v>
      </c>
      <c r="X673" s="93">
        <f t="shared" si="79"/>
        <v>2</v>
      </c>
      <c r="Y673" s="278"/>
    </row>
    <row r="674" spans="1:25" ht="16.5" thickBot="1" x14ac:dyDescent="0.25">
      <c r="A674" s="102"/>
      <c r="B674" s="103"/>
      <c r="C674" s="103"/>
      <c r="D674" s="103"/>
      <c r="E674" s="110"/>
      <c r="F674" s="110"/>
      <c r="G674" s="104"/>
      <c r="H674" s="95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324"/>
      <c r="T674" s="320">
        <f t="shared" si="78"/>
        <v>0</v>
      </c>
      <c r="U674" s="214">
        <f t="shared" si="77"/>
        <v>0</v>
      </c>
      <c r="V674" s="99">
        <f>D657</f>
        <v>2078</v>
      </c>
      <c r="W674" s="271" t="s">
        <v>11</v>
      </c>
      <c r="X674" s="93">
        <f t="shared" si="79"/>
        <v>0</v>
      </c>
      <c r="Y674" s="112"/>
    </row>
    <row r="675" spans="1:25" ht="16.5" thickBot="1" x14ac:dyDescent="0.25">
      <c r="A675" s="102"/>
      <c r="B675" s="103"/>
      <c r="C675" s="103"/>
      <c r="D675" s="103"/>
      <c r="E675" s="110"/>
      <c r="F675" s="110"/>
      <c r="G675" s="104"/>
      <c r="H675" s="105"/>
      <c r="I675" s="279"/>
      <c r="J675" s="67"/>
      <c r="K675" s="67"/>
      <c r="L675" s="67"/>
      <c r="M675" s="67"/>
      <c r="N675" s="67"/>
      <c r="O675" s="67"/>
      <c r="P675" s="67"/>
      <c r="Q675" s="67"/>
      <c r="R675" s="67"/>
      <c r="S675" s="322"/>
      <c r="T675" s="318">
        <f t="shared" si="78"/>
        <v>0</v>
      </c>
      <c r="U675" s="98">
        <f t="shared" si="77"/>
        <v>0</v>
      </c>
      <c r="V675" s="99">
        <f>D657</f>
        <v>2078</v>
      </c>
      <c r="W675" s="462" t="s">
        <v>101</v>
      </c>
      <c r="X675" s="93">
        <f t="shared" si="79"/>
        <v>0</v>
      </c>
      <c r="Y675" s="112"/>
    </row>
    <row r="676" spans="1:25" ht="16.5" thickBot="1" x14ac:dyDescent="0.25">
      <c r="A676" s="102"/>
      <c r="B676" s="103"/>
      <c r="C676" s="103"/>
      <c r="D676" s="103"/>
      <c r="E676" s="110"/>
      <c r="F676" s="110"/>
      <c r="G676" s="104"/>
      <c r="H676" s="105"/>
      <c r="I676" s="280">
        <v>4</v>
      </c>
      <c r="J676" s="67">
        <v>1</v>
      </c>
      <c r="K676" s="67"/>
      <c r="L676" s="67"/>
      <c r="M676" s="67"/>
      <c r="N676" s="67"/>
      <c r="O676" s="67"/>
      <c r="P676" s="67"/>
      <c r="Q676" s="67"/>
      <c r="R676" s="67"/>
      <c r="S676" s="322">
        <v>3</v>
      </c>
      <c r="T676" s="318">
        <f t="shared" si="78"/>
        <v>4</v>
      </c>
      <c r="U676" s="98">
        <f t="shared" si="77"/>
        <v>1.9249278152069298E-3</v>
      </c>
      <c r="V676" s="99">
        <f>D657</f>
        <v>2078</v>
      </c>
      <c r="W676" s="268" t="s">
        <v>3</v>
      </c>
      <c r="X676" s="93">
        <f t="shared" si="79"/>
        <v>4</v>
      </c>
      <c r="Y676" s="111"/>
    </row>
    <row r="677" spans="1:25" ht="16.5" thickBot="1" x14ac:dyDescent="0.25">
      <c r="A677" s="102"/>
      <c r="B677" s="103"/>
      <c r="C677" s="103"/>
      <c r="D677" s="103"/>
      <c r="E677" s="103"/>
      <c r="F677" s="110"/>
      <c r="G677" s="104"/>
      <c r="H677" s="105"/>
      <c r="I677" s="280">
        <v>18</v>
      </c>
      <c r="J677" s="67">
        <v>1</v>
      </c>
      <c r="K677" s="67"/>
      <c r="L677" s="67"/>
      <c r="M677" s="67"/>
      <c r="N677" s="67"/>
      <c r="O677" s="67"/>
      <c r="P677" s="67"/>
      <c r="Q677" s="67"/>
      <c r="R677" s="67"/>
      <c r="S677" s="322"/>
      <c r="T677" s="318">
        <f t="shared" si="78"/>
        <v>1</v>
      </c>
      <c r="U677" s="98">
        <f t="shared" si="77"/>
        <v>4.8123195380173246E-4</v>
      </c>
      <c r="V677" s="99">
        <f>D657</f>
        <v>2078</v>
      </c>
      <c r="W677" s="268" t="s">
        <v>8</v>
      </c>
      <c r="X677" s="93">
        <f t="shared" si="79"/>
        <v>1</v>
      </c>
      <c r="Y677" s="112"/>
    </row>
    <row r="678" spans="1:25" ht="16.5" thickBot="1" x14ac:dyDescent="0.25">
      <c r="A678" s="102"/>
      <c r="B678" s="103"/>
      <c r="C678" s="103"/>
      <c r="D678" s="103"/>
      <c r="E678" s="103"/>
      <c r="F678" s="110"/>
      <c r="G678" s="104"/>
      <c r="H678" s="105"/>
      <c r="I678" s="280">
        <v>7</v>
      </c>
      <c r="J678" s="67">
        <v>2</v>
      </c>
      <c r="K678" s="67"/>
      <c r="L678" s="67"/>
      <c r="M678" s="67"/>
      <c r="N678" s="67"/>
      <c r="O678" s="67"/>
      <c r="P678" s="67"/>
      <c r="Q678" s="67"/>
      <c r="R678" s="67"/>
      <c r="S678" s="322"/>
      <c r="T678" s="318">
        <f t="shared" si="78"/>
        <v>2</v>
      </c>
      <c r="U678" s="98">
        <f t="shared" si="77"/>
        <v>9.6246390760346492E-4</v>
      </c>
      <c r="V678" s="99">
        <f>D657</f>
        <v>2078</v>
      </c>
      <c r="W678" s="268" t="s">
        <v>9</v>
      </c>
      <c r="X678" s="93">
        <f t="shared" si="79"/>
        <v>2</v>
      </c>
      <c r="Y678" s="112"/>
    </row>
    <row r="679" spans="1:25" ht="16.5" thickBot="1" x14ac:dyDescent="0.25">
      <c r="A679" s="102"/>
      <c r="B679" s="103"/>
      <c r="C679" s="103"/>
      <c r="D679" s="103"/>
      <c r="E679" s="103"/>
      <c r="F679" s="110"/>
      <c r="G679" s="104"/>
      <c r="H679" s="105"/>
      <c r="I679" s="280"/>
      <c r="J679" s="67"/>
      <c r="K679" s="67"/>
      <c r="L679" s="67"/>
      <c r="M679" s="67"/>
      <c r="N679" s="67"/>
      <c r="O679" s="67"/>
      <c r="P679" s="67"/>
      <c r="Q679" s="67"/>
      <c r="R679" s="67"/>
      <c r="S679" s="322"/>
      <c r="T679" s="318">
        <f t="shared" si="78"/>
        <v>0</v>
      </c>
      <c r="U679" s="98">
        <f t="shared" si="77"/>
        <v>0</v>
      </c>
      <c r="V679" s="99">
        <f>D657</f>
        <v>2078</v>
      </c>
      <c r="W679" s="268" t="s">
        <v>80</v>
      </c>
      <c r="X679" s="93">
        <f t="shared" si="79"/>
        <v>0</v>
      </c>
      <c r="Y679" s="112"/>
    </row>
    <row r="680" spans="1:25" ht="16.5" thickBot="1" x14ac:dyDescent="0.25">
      <c r="A680" s="102"/>
      <c r="B680" s="103"/>
      <c r="C680" s="103"/>
      <c r="D680" s="103"/>
      <c r="E680" s="103"/>
      <c r="F680" s="110"/>
      <c r="G680" s="104"/>
      <c r="H680" s="105"/>
      <c r="I680" s="280">
        <v>1</v>
      </c>
      <c r="J680" s="67"/>
      <c r="K680" s="67"/>
      <c r="L680" s="67"/>
      <c r="M680" s="67"/>
      <c r="N680" s="67"/>
      <c r="O680" s="67"/>
      <c r="P680" s="67"/>
      <c r="Q680" s="67"/>
      <c r="R680" s="67"/>
      <c r="S680" s="322"/>
      <c r="T680" s="318">
        <f t="shared" si="78"/>
        <v>0</v>
      </c>
      <c r="U680" s="98">
        <f t="shared" si="77"/>
        <v>0</v>
      </c>
      <c r="V680" s="99">
        <f>D657</f>
        <v>2078</v>
      </c>
      <c r="W680" s="268" t="s">
        <v>20</v>
      </c>
      <c r="X680" s="93">
        <f t="shared" si="79"/>
        <v>0</v>
      </c>
      <c r="Y680" s="112"/>
    </row>
    <row r="681" spans="1:25" ht="16.5" thickBot="1" x14ac:dyDescent="0.25">
      <c r="A681" s="102"/>
      <c r="B681" s="103"/>
      <c r="C681" s="103"/>
      <c r="D681" s="103"/>
      <c r="E681" s="103"/>
      <c r="F681" s="110"/>
      <c r="G681" s="104"/>
      <c r="H681" s="105"/>
      <c r="I681" s="280"/>
      <c r="J681" s="67"/>
      <c r="K681" s="67"/>
      <c r="L681" s="67"/>
      <c r="M681" s="67"/>
      <c r="N681" s="67"/>
      <c r="O681" s="67"/>
      <c r="P681" s="67"/>
      <c r="Q681" s="67"/>
      <c r="R681" s="67"/>
      <c r="S681" s="322"/>
      <c r="T681" s="318">
        <f t="shared" si="78"/>
        <v>0</v>
      </c>
      <c r="U681" s="98">
        <f t="shared" si="77"/>
        <v>0</v>
      </c>
      <c r="V681" s="99">
        <f>D657</f>
        <v>2078</v>
      </c>
      <c r="W681" s="268" t="s">
        <v>81</v>
      </c>
      <c r="X681" s="93">
        <f t="shared" si="79"/>
        <v>0</v>
      </c>
      <c r="Y681" s="101" t="s">
        <v>239</v>
      </c>
    </row>
    <row r="682" spans="1:25" ht="16.5" thickBot="1" x14ac:dyDescent="0.25">
      <c r="A682" s="102"/>
      <c r="B682" s="103"/>
      <c r="C682" s="103"/>
      <c r="D682" s="103"/>
      <c r="E682" s="103"/>
      <c r="F682" s="110"/>
      <c r="G682" s="104"/>
      <c r="H682" s="105"/>
      <c r="I682" s="280"/>
      <c r="J682" s="67"/>
      <c r="K682" s="67"/>
      <c r="L682" s="67"/>
      <c r="M682" s="67"/>
      <c r="N682" s="67"/>
      <c r="O682" s="67"/>
      <c r="P682" s="67"/>
      <c r="Q682" s="67"/>
      <c r="R682" s="67"/>
      <c r="S682" s="322"/>
      <c r="T682" s="318">
        <f t="shared" si="78"/>
        <v>0</v>
      </c>
      <c r="U682" s="98">
        <f t="shared" si="77"/>
        <v>0</v>
      </c>
      <c r="V682" s="99">
        <f>D657</f>
        <v>2078</v>
      </c>
      <c r="W682" s="463" t="s">
        <v>425</v>
      </c>
      <c r="X682" s="93">
        <f t="shared" si="79"/>
        <v>0</v>
      </c>
      <c r="Y682" s="101" t="s">
        <v>501</v>
      </c>
    </row>
    <row r="683" spans="1:25" ht="16.5" thickBot="1" x14ac:dyDescent="0.25">
      <c r="A683" s="102"/>
      <c r="B683" s="103"/>
      <c r="C683" s="103"/>
      <c r="D683" s="103"/>
      <c r="E683" s="110"/>
      <c r="F683" s="110"/>
      <c r="G683" s="104"/>
      <c r="H683" s="105"/>
      <c r="I683" s="280">
        <v>8</v>
      </c>
      <c r="J683" s="67"/>
      <c r="K683" s="67"/>
      <c r="L683" s="67"/>
      <c r="M683" s="67"/>
      <c r="N683" s="67"/>
      <c r="O683" s="67"/>
      <c r="P683" s="67"/>
      <c r="Q683" s="67"/>
      <c r="R683" s="67"/>
      <c r="S683" s="322"/>
      <c r="T683" s="318">
        <f t="shared" si="78"/>
        <v>0</v>
      </c>
      <c r="U683" s="98">
        <f t="shared" si="77"/>
        <v>0</v>
      </c>
      <c r="V683" s="99">
        <f>D657</f>
        <v>2078</v>
      </c>
      <c r="W683" s="268" t="s">
        <v>13</v>
      </c>
      <c r="X683" s="93">
        <f t="shared" si="79"/>
        <v>0</v>
      </c>
      <c r="Y683" s="452" t="s">
        <v>500</v>
      </c>
    </row>
    <row r="684" spans="1:25" ht="16.5" thickBot="1" x14ac:dyDescent="0.25">
      <c r="A684" s="102"/>
      <c r="B684" s="103"/>
      <c r="C684" s="103"/>
      <c r="D684" s="103"/>
      <c r="E684" s="110"/>
      <c r="F684" s="110"/>
      <c r="G684" s="104"/>
      <c r="H684" s="105"/>
      <c r="I684" s="67"/>
      <c r="J684" s="67">
        <v>1</v>
      </c>
      <c r="K684" s="67"/>
      <c r="L684" s="67"/>
      <c r="M684" s="67"/>
      <c r="N684" s="67"/>
      <c r="O684" s="67"/>
      <c r="P684" s="67"/>
      <c r="Q684" s="67"/>
      <c r="R684" s="67"/>
      <c r="S684" s="322"/>
      <c r="T684" s="318">
        <f t="shared" si="78"/>
        <v>1</v>
      </c>
      <c r="U684" s="98">
        <f t="shared" si="77"/>
        <v>4.8123195380173246E-4</v>
      </c>
      <c r="V684" s="99">
        <f>D657</f>
        <v>2078</v>
      </c>
      <c r="W684" s="269" t="s">
        <v>99</v>
      </c>
      <c r="X684" s="93">
        <f t="shared" si="79"/>
        <v>1</v>
      </c>
      <c r="Y684" s="452"/>
    </row>
    <row r="685" spans="1:25" ht="16.5" thickBot="1" x14ac:dyDescent="0.25">
      <c r="A685" s="102"/>
      <c r="B685" s="103"/>
      <c r="C685" s="103"/>
      <c r="D685" s="103"/>
      <c r="E685" s="110"/>
      <c r="F685" s="110"/>
      <c r="G685" s="104"/>
      <c r="H685" s="105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322"/>
      <c r="T685" s="318">
        <f t="shared" si="78"/>
        <v>0</v>
      </c>
      <c r="U685" s="98">
        <f t="shared" si="77"/>
        <v>0</v>
      </c>
      <c r="V685" s="99">
        <f>D657</f>
        <v>2078</v>
      </c>
      <c r="W685" s="269" t="s">
        <v>10</v>
      </c>
      <c r="X685" s="93">
        <f t="shared" si="79"/>
        <v>0</v>
      </c>
      <c r="Y685" s="111"/>
    </row>
    <row r="686" spans="1:25" ht="16.5" thickBot="1" x14ac:dyDescent="0.25">
      <c r="A686" s="102"/>
      <c r="B686" s="103"/>
      <c r="C686" s="103"/>
      <c r="D686" s="103"/>
      <c r="E686" s="110"/>
      <c r="F686" s="110"/>
      <c r="G686" s="104"/>
      <c r="H686" s="113"/>
      <c r="I686" s="106">
        <v>5</v>
      </c>
      <c r="J686" s="106"/>
      <c r="K686" s="106"/>
      <c r="L686" s="106"/>
      <c r="M686" s="106"/>
      <c r="N686" s="106"/>
      <c r="O686" s="106"/>
      <c r="P686" s="106"/>
      <c r="Q686" s="106"/>
      <c r="R686" s="106"/>
      <c r="S686" s="325"/>
      <c r="T686" s="319">
        <f t="shared" si="78"/>
        <v>0</v>
      </c>
      <c r="U686" s="409">
        <f t="shared" si="77"/>
        <v>0</v>
      </c>
      <c r="V686" s="99">
        <f>D657</f>
        <v>2078</v>
      </c>
      <c r="W686" s="272" t="s">
        <v>83</v>
      </c>
      <c r="X686" s="93">
        <f t="shared" si="79"/>
        <v>0</v>
      </c>
      <c r="Y686" s="278"/>
    </row>
    <row r="687" spans="1:25" ht="16.5" thickBot="1" x14ac:dyDescent="0.3">
      <c r="A687" s="102"/>
      <c r="B687" s="103"/>
      <c r="C687" s="103"/>
      <c r="D687" s="103"/>
      <c r="E687" s="110"/>
      <c r="F687" s="110"/>
      <c r="G687" s="104"/>
      <c r="H687" s="87"/>
      <c r="I687" s="88"/>
      <c r="J687" s="310"/>
      <c r="K687" s="88"/>
      <c r="L687" s="88"/>
      <c r="M687" s="88"/>
      <c r="N687" s="88"/>
      <c r="O687" s="88"/>
      <c r="P687" s="88"/>
      <c r="Q687" s="88"/>
      <c r="R687" s="88"/>
      <c r="S687" s="88"/>
      <c r="T687" s="317"/>
      <c r="U687" s="317"/>
      <c r="V687" s="121"/>
      <c r="W687" s="273" t="s">
        <v>168</v>
      </c>
      <c r="X687" s="93">
        <f t="shared" si="79"/>
        <v>0</v>
      </c>
      <c r="Y687" s="101"/>
    </row>
    <row r="688" spans="1:25" ht="16.5" thickBot="1" x14ac:dyDescent="0.25">
      <c r="A688" s="102"/>
      <c r="B688" s="103"/>
      <c r="C688" s="103"/>
      <c r="D688" s="103"/>
      <c r="E688" s="110"/>
      <c r="F688" s="110"/>
      <c r="G688" s="115"/>
      <c r="H688" s="95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321"/>
      <c r="T688" s="320">
        <f t="shared" ref="T688:T696" si="80">SUM(H688,J688,L688,N688,P688,R688,S688)</f>
        <v>0</v>
      </c>
      <c r="U688" s="214">
        <f t="shared" si="77"/>
        <v>0</v>
      </c>
      <c r="V688" s="99">
        <f>D657</f>
        <v>2078</v>
      </c>
      <c r="W688" s="267" t="s">
        <v>12</v>
      </c>
      <c r="X688" s="93">
        <f t="shared" si="79"/>
        <v>0</v>
      </c>
      <c r="Y688" s="101"/>
    </row>
    <row r="689" spans="1:25" ht="16.5" thickBot="1" x14ac:dyDescent="0.25">
      <c r="A689" s="102"/>
      <c r="B689" s="103"/>
      <c r="C689" s="103"/>
      <c r="D689" s="103"/>
      <c r="E689" s="110"/>
      <c r="F689" s="110"/>
      <c r="G689" s="115"/>
      <c r="H689" s="105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322"/>
      <c r="T689" s="318">
        <f t="shared" si="80"/>
        <v>0</v>
      </c>
      <c r="U689" s="214">
        <f t="shared" si="77"/>
        <v>0</v>
      </c>
      <c r="V689" s="99">
        <f>D657</f>
        <v>2078</v>
      </c>
      <c r="W689" s="268" t="s">
        <v>86</v>
      </c>
      <c r="X689" s="93">
        <f t="shared" si="79"/>
        <v>0</v>
      </c>
      <c r="Y689" s="101" t="s">
        <v>496</v>
      </c>
    </row>
    <row r="690" spans="1:25" ht="15.75" thickBot="1" x14ac:dyDescent="0.25">
      <c r="A690" s="102"/>
      <c r="B690" s="103"/>
      <c r="C690" s="103"/>
      <c r="D690" s="103"/>
      <c r="E690" s="110"/>
      <c r="F690" s="110"/>
      <c r="G690" s="115"/>
      <c r="H690" s="105">
        <v>4</v>
      </c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322"/>
      <c r="T690" s="318">
        <f t="shared" si="80"/>
        <v>4</v>
      </c>
      <c r="U690" s="214">
        <f t="shared" si="77"/>
        <v>1.9249278152069298E-3</v>
      </c>
      <c r="V690" s="99">
        <f>D657</f>
        <v>2078</v>
      </c>
      <c r="W690" s="470" t="s">
        <v>498</v>
      </c>
      <c r="X690" s="93">
        <f t="shared" si="79"/>
        <v>4</v>
      </c>
      <c r="Y690" s="101" t="s">
        <v>205</v>
      </c>
    </row>
    <row r="691" spans="1:25" ht="16.5" thickBot="1" x14ac:dyDescent="0.25">
      <c r="A691" s="102"/>
      <c r="B691" s="103"/>
      <c r="C691" s="103"/>
      <c r="D691" s="103"/>
      <c r="E691" s="110"/>
      <c r="F691" s="110"/>
      <c r="G691" s="115"/>
      <c r="H691" s="105">
        <v>1</v>
      </c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322"/>
      <c r="T691" s="318">
        <f t="shared" si="80"/>
        <v>1</v>
      </c>
      <c r="U691" s="214">
        <f t="shared" si="77"/>
        <v>4.8123195380173246E-4</v>
      </c>
      <c r="V691" s="99">
        <f>D657</f>
        <v>2078</v>
      </c>
      <c r="W691" s="268" t="s">
        <v>74</v>
      </c>
      <c r="X691" s="93">
        <f t="shared" si="79"/>
        <v>1</v>
      </c>
      <c r="Y691" s="101" t="s">
        <v>497</v>
      </c>
    </row>
    <row r="692" spans="1:25" ht="16.5" thickBot="1" x14ac:dyDescent="0.25">
      <c r="A692" s="102"/>
      <c r="B692" s="103"/>
      <c r="C692" s="103"/>
      <c r="D692" s="103"/>
      <c r="E692" s="110"/>
      <c r="F692" s="110"/>
      <c r="G692" s="115"/>
      <c r="H692" s="105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322">
        <v>1</v>
      </c>
      <c r="T692" s="318">
        <f t="shared" si="80"/>
        <v>1</v>
      </c>
      <c r="U692" s="214">
        <f t="shared" si="77"/>
        <v>4.8123195380173246E-4</v>
      </c>
      <c r="V692" s="99">
        <f>D657</f>
        <v>2078</v>
      </c>
      <c r="W692" s="269" t="s">
        <v>88</v>
      </c>
      <c r="X692" s="93">
        <f t="shared" si="79"/>
        <v>1</v>
      </c>
      <c r="Y692" s="101" t="s">
        <v>499</v>
      </c>
    </row>
    <row r="693" spans="1:25" ht="16.5" thickBot="1" x14ac:dyDescent="0.25">
      <c r="A693" s="102"/>
      <c r="B693" s="103"/>
      <c r="C693" s="103"/>
      <c r="D693" s="103"/>
      <c r="E693" s="110"/>
      <c r="F693" s="110"/>
      <c r="G693" s="115"/>
      <c r="H693" s="105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322"/>
      <c r="T693" s="318">
        <f t="shared" si="80"/>
        <v>0</v>
      </c>
      <c r="U693" s="214">
        <f t="shared" si="77"/>
        <v>0</v>
      </c>
      <c r="V693" s="99">
        <f>D657</f>
        <v>2078</v>
      </c>
      <c r="W693" s="269" t="s">
        <v>27</v>
      </c>
      <c r="X693" s="93">
        <f t="shared" si="79"/>
        <v>0</v>
      </c>
      <c r="Y693" s="101" t="s">
        <v>495</v>
      </c>
    </row>
    <row r="694" spans="1:25" ht="16.5" thickBot="1" x14ac:dyDescent="0.25">
      <c r="A694" s="102"/>
      <c r="B694" s="103"/>
      <c r="C694" s="103"/>
      <c r="D694" s="103"/>
      <c r="E694" s="110"/>
      <c r="F694" s="110"/>
      <c r="G694" s="115"/>
      <c r="H694" s="113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325"/>
      <c r="T694" s="318">
        <f t="shared" si="80"/>
        <v>0</v>
      </c>
      <c r="U694" s="214">
        <f t="shared" si="77"/>
        <v>0</v>
      </c>
      <c r="V694" s="99">
        <f>D657</f>
        <v>2078</v>
      </c>
      <c r="W694" s="272" t="s">
        <v>175</v>
      </c>
      <c r="X694" s="93">
        <f t="shared" si="79"/>
        <v>0</v>
      </c>
      <c r="Y694" s="101" t="s">
        <v>289</v>
      </c>
    </row>
    <row r="695" spans="1:25" ht="16.5" thickBot="1" x14ac:dyDescent="0.25">
      <c r="A695" s="102"/>
      <c r="B695" s="103"/>
      <c r="C695" s="103"/>
      <c r="D695" s="103"/>
      <c r="E695" s="110"/>
      <c r="F695" s="110"/>
      <c r="G695" s="115"/>
      <c r="H695" s="113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325"/>
      <c r="T695" s="318">
        <f t="shared" si="80"/>
        <v>0</v>
      </c>
      <c r="U695" s="214">
        <f t="shared" si="77"/>
        <v>0</v>
      </c>
      <c r="V695" s="99">
        <f>D657</f>
        <v>2078</v>
      </c>
      <c r="W695" s="268" t="s">
        <v>95</v>
      </c>
      <c r="X695" s="93">
        <f t="shared" si="79"/>
        <v>0</v>
      </c>
      <c r="Y695" s="101" t="s">
        <v>480</v>
      </c>
    </row>
    <row r="696" spans="1:25" ht="16.5" thickBot="1" x14ac:dyDescent="0.25">
      <c r="A696" s="123"/>
      <c r="B696" s="124"/>
      <c r="C696" s="124"/>
      <c r="D696" s="124"/>
      <c r="E696" s="125"/>
      <c r="F696" s="125"/>
      <c r="G696" s="126"/>
      <c r="H696" s="113">
        <v>15</v>
      </c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325"/>
      <c r="T696" s="318">
        <f t="shared" si="80"/>
        <v>15</v>
      </c>
      <c r="U696" s="409">
        <f t="shared" si="77"/>
        <v>7.2184793070259861E-3</v>
      </c>
      <c r="V696" s="99">
        <f>D657</f>
        <v>2078</v>
      </c>
      <c r="W696" s="270" t="s">
        <v>161</v>
      </c>
      <c r="X696" s="275">
        <f>T696</f>
        <v>15</v>
      </c>
      <c r="Y696" s="502" t="s">
        <v>449</v>
      </c>
    </row>
    <row r="697" spans="1:25" ht="15.75" thickBot="1" x14ac:dyDescent="0.25">
      <c r="A697" s="128"/>
      <c r="B697" s="128"/>
      <c r="C697" s="128"/>
      <c r="D697" s="128"/>
      <c r="E697" s="128"/>
      <c r="F697" s="128"/>
      <c r="G697" s="51" t="s">
        <v>5</v>
      </c>
      <c r="H697" s="129">
        <f>SUM(H658:H696)</f>
        <v>158</v>
      </c>
      <c r="I697" s="129">
        <f t="shared" ref="I697:S697" si="81">SUM(I658:I696)</f>
        <v>43</v>
      </c>
      <c r="J697" s="129">
        <f t="shared" si="81"/>
        <v>16</v>
      </c>
      <c r="K697" s="129">
        <f t="shared" si="81"/>
        <v>0</v>
      </c>
      <c r="L697" s="129">
        <f t="shared" si="81"/>
        <v>0</v>
      </c>
      <c r="M697" s="129">
        <f t="shared" si="81"/>
        <v>0</v>
      </c>
      <c r="N697" s="129">
        <f t="shared" si="81"/>
        <v>0</v>
      </c>
      <c r="O697" s="129">
        <f t="shared" si="81"/>
        <v>0</v>
      </c>
      <c r="P697" s="129">
        <f t="shared" si="81"/>
        <v>0</v>
      </c>
      <c r="Q697" s="129">
        <f t="shared" si="81"/>
        <v>0</v>
      </c>
      <c r="R697" s="129">
        <f t="shared" si="81"/>
        <v>0</v>
      </c>
      <c r="S697" s="129">
        <f t="shared" si="81"/>
        <v>42</v>
      </c>
      <c r="T697" s="258">
        <f>SUM(H697,J697,L697,N697,P697,R697,S697)</f>
        <v>216</v>
      </c>
      <c r="U697" s="465">
        <f t="shared" si="77"/>
        <v>0.1039461020211742</v>
      </c>
      <c r="V697" s="99">
        <f>D657</f>
        <v>2078</v>
      </c>
      <c r="W697" s="44"/>
    </row>
    <row r="699" spans="1:25" ht="15.75" thickBot="1" x14ac:dyDescent="0.3"/>
    <row r="700" spans="1:25" ht="75.75" thickBot="1" x14ac:dyDescent="0.3">
      <c r="A700" s="46" t="s">
        <v>23</v>
      </c>
      <c r="B700" s="46" t="s">
        <v>49</v>
      </c>
      <c r="C700" s="47" t="s">
        <v>54</v>
      </c>
      <c r="D700" s="47" t="s">
        <v>18</v>
      </c>
      <c r="E700" s="46" t="s">
        <v>17</v>
      </c>
      <c r="F700" s="48" t="s">
        <v>1</v>
      </c>
      <c r="G700" s="49" t="s">
        <v>24</v>
      </c>
      <c r="H700" s="50" t="s">
        <v>75</v>
      </c>
      <c r="I700" s="50" t="s">
        <v>76</v>
      </c>
      <c r="J700" s="50" t="s">
        <v>55</v>
      </c>
      <c r="K700" s="50" t="s">
        <v>60</v>
      </c>
      <c r="L700" s="50" t="s">
        <v>56</v>
      </c>
      <c r="M700" s="50" t="s">
        <v>61</v>
      </c>
      <c r="N700" s="50" t="s">
        <v>57</v>
      </c>
      <c r="O700" s="50" t="s">
        <v>62</v>
      </c>
      <c r="P700" s="50" t="s">
        <v>58</v>
      </c>
      <c r="Q700" s="50" t="s">
        <v>77</v>
      </c>
      <c r="R700" s="50" t="s">
        <v>127</v>
      </c>
      <c r="S700" s="50" t="s">
        <v>42</v>
      </c>
      <c r="T700" s="50" t="s">
        <v>5</v>
      </c>
      <c r="U700" s="46" t="s">
        <v>2</v>
      </c>
      <c r="V700" s="84" t="s">
        <v>72</v>
      </c>
      <c r="W700" s="85" t="s">
        <v>21</v>
      </c>
      <c r="X700" s="47" t="s">
        <v>18</v>
      </c>
      <c r="Y700" s="86" t="s">
        <v>7</v>
      </c>
    </row>
    <row r="701" spans="1:25" ht="15.75" thickBot="1" x14ac:dyDescent="0.3">
      <c r="A701" s="438">
        <v>1501430</v>
      </c>
      <c r="B701" s="274" t="s">
        <v>121</v>
      </c>
      <c r="C701" s="438">
        <v>1920</v>
      </c>
      <c r="D701" s="438">
        <v>2064</v>
      </c>
      <c r="E701" s="443">
        <v>1871</v>
      </c>
      <c r="F701" s="444">
        <f>E701/D701</f>
        <v>0.90649224806201545</v>
      </c>
      <c r="G701" s="52">
        <v>45192</v>
      </c>
      <c r="H701" s="87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9"/>
      <c r="T701" s="405"/>
      <c r="U701" s="121"/>
      <c r="V701" s="89"/>
      <c r="W701" s="91" t="s">
        <v>78</v>
      </c>
      <c r="X701" s="275">
        <v>578.5</v>
      </c>
      <c r="Y701" s="82" t="s">
        <v>73</v>
      </c>
    </row>
    <row r="702" spans="1:25" ht="16.5" thickBot="1" x14ac:dyDescent="0.25">
      <c r="A702" s="92"/>
      <c r="B702" s="93"/>
      <c r="C702" s="93"/>
      <c r="D702" s="93"/>
      <c r="E702" s="93"/>
      <c r="F702" s="93"/>
      <c r="G702" s="94"/>
      <c r="H702" s="95">
        <v>22</v>
      </c>
      <c r="I702" s="96"/>
      <c r="J702" s="96">
        <v>4</v>
      </c>
      <c r="K702" s="96"/>
      <c r="L702" s="96"/>
      <c r="M702" s="96"/>
      <c r="N702" s="96"/>
      <c r="O702" s="96"/>
      <c r="P702" s="96"/>
      <c r="Q702" s="96"/>
      <c r="R702" s="96"/>
      <c r="S702" s="321">
        <v>15</v>
      </c>
      <c r="T702" s="320">
        <f>SUM(H702,J702,L702,N702,P702,R702,S702)</f>
        <v>41</v>
      </c>
      <c r="U702" s="485">
        <f>($T702)/$D$701</f>
        <v>1.9864341085271318E-2</v>
      </c>
      <c r="V702" s="99">
        <f>D701</f>
        <v>2064</v>
      </c>
      <c r="W702" s="267" t="s">
        <v>16</v>
      </c>
      <c r="X702" s="93">
        <f>T702</f>
        <v>41</v>
      </c>
      <c r="Y702" s="276" t="s">
        <v>133</v>
      </c>
    </row>
    <row r="703" spans="1:25" ht="16.5" thickBot="1" x14ac:dyDescent="0.25">
      <c r="A703" s="102"/>
      <c r="B703" s="103"/>
      <c r="C703" s="103"/>
      <c r="D703" s="103"/>
      <c r="E703" s="103"/>
      <c r="F703" s="103"/>
      <c r="G703" s="104"/>
      <c r="H703" s="484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324"/>
      <c r="T703" s="320">
        <f>SUM(H703,J703,L703,N703,P703,R703,S703)</f>
        <v>0</v>
      </c>
      <c r="U703" s="409">
        <f t="shared" ref="U703:U741" si="82">($T703)/$D$701</f>
        <v>0</v>
      </c>
      <c r="V703" s="99"/>
      <c r="W703" s="271" t="s">
        <v>44</v>
      </c>
      <c r="X703" s="93"/>
      <c r="Y703" s="276" t="s">
        <v>169</v>
      </c>
    </row>
    <row r="704" spans="1:25" ht="16.5" thickBot="1" x14ac:dyDescent="0.25">
      <c r="A704" s="102"/>
      <c r="B704" s="103"/>
      <c r="C704" s="103"/>
      <c r="D704" s="103"/>
      <c r="E704" s="103"/>
      <c r="F704" s="103"/>
      <c r="G704" s="104"/>
      <c r="H704" s="105">
        <v>30</v>
      </c>
      <c r="I704" s="67"/>
      <c r="J704" s="67">
        <v>2</v>
      </c>
      <c r="K704" s="67"/>
      <c r="L704" s="67"/>
      <c r="M704" s="67"/>
      <c r="N704" s="67"/>
      <c r="O704" s="67"/>
      <c r="P704" s="67"/>
      <c r="Q704" s="67"/>
      <c r="R704" s="67"/>
      <c r="S704" s="322">
        <v>1</v>
      </c>
      <c r="T704" s="318">
        <f t="shared" ref="T704:T730" si="83">SUM(H704,J704,L704,N704,P704,R704,S704)</f>
        <v>33</v>
      </c>
      <c r="U704" s="98">
        <f t="shared" si="82"/>
        <v>1.5988372093023256E-2</v>
      </c>
      <c r="V704" s="99">
        <f>D701</f>
        <v>2064</v>
      </c>
      <c r="W704" s="268" t="s">
        <v>6</v>
      </c>
      <c r="X704" s="93">
        <f t="shared" ref="X704:X739" si="84">T704</f>
        <v>33</v>
      </c>
      <c r="Y704" s="499"/>
    </row>
    <row r="705" spans="1:25" ht="16.5" thickBot="1" x14ac:dyDescent="0.25">
      <c r="A705" s="102"/>
      <c r="B705" s="103"/>
      <c r="C705" s="103"/>
      <c r="D705" s="103"/>
      <c r="E705" s="110"/>
      <c r="F705" s="110"/>
      <c r="G705" s="104"/>
      <c r="H705" s="105">
        <v>32</v>
      </c>
      <c r="I705" s="67"/>
      <c r="J705" s="67">
        <v>3</v>
      </c>
      <c r="K705" s="67"/>
      <c r="L705" s="67"/>
      <c r="M705" s="67"/>
      <c r="N705" s="67"/>
      <c r="O705" s="67"/>
      <c r="P705" s="67"/>
      <c r="Q705" s="67"/>
      <c r="R705" s="67"/>
      <c r="S705" s="322">
        <v>1</v>
      </c>
      <c r="T705" s="318">
        <f t="shared" si="83"/>
        <v>36</v>
      </c>
      <c r="U705" s="98">
        <f t="shared" si="82"/>
        <v>1.7441860465116279E-2</v>
      </c>
      <c r="V705" s="99">
        <f>D701</f>
        <v>2064</v>
      </c>
      <c r="W705" s="268" t="s">
        <v>14</v>
      </c>
      <c r="X705" s="93">
        <f t="shared" si="84"/>
        <v>36</v>
      </c>
      <c r="Y705" s="314"/>
    </row>
    <row r="706" spans="1:25" ht="16.5" thickBot="1" x14ac:dyDescent="0.25">
      <c r="A706" s="102"/>
      <c r="B706" s="103"/>
      <c r="C706" s="103"/>
      <c r="D706" s="103"/>
      <c r="E706" s="110"/>
      <c r="F706" s="110"/>
      <c r="G706" s="104"/>
      <c r="H706" s="105">
        <v>6</v>
      </c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322"/>
      <c r="T706" s="318">
        <f t="shared" si="83"/>
        <v>6</v>
      </c>
      <c r="U706" s="98">
        <f t="shared" si="82"/>
        <v>2.9069767441860465E-3</v>
      </c>
      <c r="V706" s="99">
        <f>D701</f>
        <v>2064</v>
      </c>
      <c r="W706" s="268" t="s">
        <v>15</v>
      </c>
      <c r="X706" s="93">
        <f t="shared" si="84"/>
        <v>6</v>
      </c>
      <c r="Y706" s="431"/>
    </row>
    <row r="707" spans="1:25" ht="16.5" thickBot="1" x14ac:dyDescent="0.25">
      <c r="A707" s="102"/>
      <c r="B707" s="103"/>
      <c r="C707" s="103"/>
      <c r="D707" s="103"/>
      <c r="E707" s="110"/>
      <c r="F707" s="110"/>
      <c r="G707" s="104"/>
      <c r="H707" s="105">
        <v>1</v>
      </c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322"/>
      <c r="T707" s="318">
        <f t="shared" si="83"/>
        <v>1</v>
      </c>
      <c r="U707" s="98">
        <f t="shared" si="82"/>
        <v>4.8449612403100775E-4</v>
      </c>
      <c r="V707" s="99">
        <f>D701</f>
        <v>2064</v>
      </c>
      <c r="W707" s="268" t="s">
        <v>31</v>
      </c>
      <c r="X707" s="93">
        <f t="shared" si="84"/>
        <v>1</v>
      </c>
      <c r="Y707" s="431"/>
    </row>
    <row r="708" spans="1:25" ht="16.5" thickBot="1" x14ac:dyDescent="0.25">
      <c r="A708" s="102"/>
      <c r="B708" s="103"/>
      <c r="C708" s="103"/>
      <c r="D708" s="103"/>
      <c r="E708" s="110"/>
      <c r="F708" s="110"/>
      <c r="G708" s="104"/>
      <c r="H708" s="105">
        <v>1</v>
      </c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322"/>
      <c r="T708" s="318">
        <f t="shared" si="83"/>
        <v>1</v>
      </c>
      <c r="U708" s="98">
        <f t="shared" si="82"/>
        <v>4.8449612403100775E-4</v>
      </c>
      <c r="V708" s="99">
        <f>D701</f>
        <v>2064</v>
      </c>
      <c r="W708" s="268" t="s">
        <v>32</v>
      </c>
      <c r="X708" s="93">
        <f t="shared" si="84"/>
        <v>1</v>
      </c>
      <c r="Y708" s="111"/>
    </row>
    <row r="709" spans="1:25" ht="16.5" thickBot="1" x14ac:dyDescent="0.25">
      <c r="A709" s="102"/>
      <c r="B709" s="103"/>
      <c r="C709" s="103"/>
      <c r="D709" s="103"/>
      <c r="E709" s="110"/>
      <c r="F709" s="110"/>
      <c r="G709" s="104"/>
      <c r="H709" s="105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322"/>
      <c r="T709" s="318">
        <f t="shared" si="83"/>
        <v>0</v>
      </c>
      <c r="U709" s="98">
        <f t="shared" si="82"/>
        <v>0</v>
      </c>
      <c r="V709" s="99">
        <f>D701</f>
        <v>2064</v>
      </c>
      <c r="W709" s="269" t="s">
        <v>27</v>
      </c>
      <c r="X709" s="93">
        <f t="shared" si="84"/>
        <v>0</v>
      </c>
      <c r="Y709" s="446"/>
    </row>
    <row r="710" spans="1:25" ht="16.5" thickBot="1" x14ac:dyDescent="0.25">
      <c r="A710" s="102"/>
      <c r="B710" s="103"/>
      <c r="C710" s="103"/>
      <c r="D710" s="103"/>
      <c r="E710" s="110"/>
      <c r="F710" s="110"/>
      <c r="G710" s="104"/>
      <c r="H710" s="105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322"/>
      <c r="T710" s="318">
        <f t="shared" si="83"/>
        <v>0</v>
      </c>
      <c r="U710" s="98">
        <f t="shared" si="82"/>
        <v>0</v>
      </c>
      <c r="V710" s="99">
        <f>D701</f>
        <v>2064</v>
      </c>
      <c r="W710" s="268" t="s">
        <v>30</v>
      </c>
      <c r="X710" s="93">
        <f t="shared" si="84"/>
        <v>0</v>
      </c>
      <c r="Y710" s="111"/>
    </row>
    <row r="711" spans="1:25" ht="16.5" thickBot="1" x14ac:dyDescent="0.25">
      <c r="A711" s="102"/>
      <c r="B711" s="103"/>
      <c r="C711" s="103"/>
      <c r="D711" s="103"/>
      <c r="E711" s="110"/>
      <c r="F711" s="110"/>
      <c r="G711" s="104"/>
      <c r="H711" s="105">
        <v>2</v>
      </c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322">
        <v>4</v>
      </c>
      <c r="T711" s="318">
        <f t="shared" si="83"/>
        <v>6</v>
      </c>
      <c r="U711" s="98">
        <f t="shared" si="82"/>
        <v>2.9069767441860465E-3</v>
      </c>
      <c r="V711" s="99">
        <f>D701</f>
        <v>2064</v>
      </c>
      <c r="W711" s="268" t="s">
        <v>0</v>
      </c>
      <c r="X711" s="93">
        <f t="shared" si="84"/>
        <v>6</v>
      </c>
      <c r="Y711" s="314"/>
    </row>
    <row r="712" spans="1:25" ht="16.5" thickBot="1" x14ac:dyDescent="0.25">
      <c r="A712" s="102"/>
      <c r="B712" s="103"/>
      <c r="C712" s="103"/>
      <c r="D712" s="103"/>
      <c r="E712" s="110"/>
      <c r="F712" s="110"/>
      <c r="G712" s="104"/>
      <c r="H712" s="105">
        <v>13</v>
      </c>
      <c r="I712" s="67"/>
      <c r="J712" s="67">
        <v>1</v>
      </c>
      <c r="K712" s="67"/>
      <c r="L712" s="67"/>
      <c r="M712" s="67"/>
      <c r="N712" s="67"/>
      <c r="O712" s="67"/>
      <c r="P712" s="67"/>
      <c r="Q712" s="67"/>
      <c r="R712" s="67"/>
      <c r="S712" s="322">
        <v>4</v>
      </c>
      <c r="T712" s="318">
        <f t="shared" si="83"/>
        <v>18</v>
      </c>
      <c r="U712" s="98">
        <f t="shared" si="82"/>
        <v>8.7209302325581394E-3</v>
      </c>
      <c r="V712" s="99">
        <f>D701</f>
        <v>2064</v>
      </c>
      <c r="W712" s="268" t="s">
        <v>12</v>
      </c>
      <c r="X712" s="93">
        <f t="shared" si="84"/>
        <v>18</v>
      </c>
      <c r="Y712" s="112"/>
    </row>
    <row r="713" spans="1:25" ht="16.5" thickBot="1" x14ac:dyDescent="0.25">
      <c r="A713" s="102"/>
      <c r="B713" s="103"/>
      <c r="C713" s="103"/>
      <c r="D713" s="103"/>
      <c r="E713" s="110"/>
      <c r="F713" s="110" t="s">
        <v>108</v>
      </c>
      <c r="G713" s="104"/>
      <c r="H713" s="105">
        <v>6</v>
      </c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322"/>
      <c r="T713" s="318">
        <f t="shared" si="83"/>
        <v>6</v>
      </c>
      <c r="U713" s="98">
        <f t="shared" si="82"/>
        <v>2.9069767441860465E-3</v>
      </c>
      <c r="V713" s="99">
        <f>D701</f>
        <v>2064</v>
      </c>
      <c r="W713" s="268" t="s">
        <v>34</v>
      </c>
      <c r="X713" s="93">
        <f t="shared" si="84"/>
        <v>6</v>
      </c>
      <c r="Y713" s="112"/>
    </row>
    <row r="714" spans="1:25" ht="16.5" thickBot="1" x14ac:dyDescent="0.25">
      <c r="A714" s="102"/>
      <c r="B714" s="103"/>
      <c r="C714" s="103"/>
      <c r="D714" s="103"/>
      <c r="E714" s="110"/>
      <c r="F714" s="110"/>
      <c r="G714" s="104"/>
      <c r="H714" s="105"/>
      <c r="I714" s="67"/>
      <c r="J714" s="67">
        <v>2</v>
      </c>
      <c r="K714" s="67"/>
      <c r="L714" s="67"/>
      <c r="M714" s="67"/>
      <c r="N714" s="67"/>
      <c r="O714" s="67"/>
      <c r="P714" s="67"/>
      <c r="Q714" s="67"/>
      <c r="R714" s="67"/>
      <c r="S714" s="322"/>
      <c r="T714" s="318">
        <f t="shared" si="83"/>
        <v>2</v>
      </c>
      <c r="U714" s="98">
        <f t="shared" si="82"/>
        <v>9.6899224806201549E-4</v>
      </c>
      <c r="V714" s="99">
        <f>D701</f>
        <v>2064</v>
      </c>
      <c r="W714" s="269" t="s">
        <v>28</v>
      </c>
      <c r="X714" s="93">
        <f t="shared" si="84"/>
        <v>2</v>
      </c>
      <c r="Y714" s="101"/>
    </row>
    <row r="715" spans="1:25" ht="16.5" thickBot="1" x14ac:dyDescent="0.25">
      <c r="A715" s="102"/>
      <c r="B715" s="103"/>
      <c r="C715" s="103"/>
      <c r="D715" s="103"/>
      <c r="E715" s="110"/>
      <c r="F715" s="110"/>
      <c r="G715" s="115"/>
      <c r="H715" s="116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322"/>
      <c r="T715" s="318">
        <f t="shared" si="83"/>
        <v>0</v>
      </c>
      <c r="U715" s="98">
        <f t="shared" si="82"/>
        <v>0</v>
      </c>
      <c r="V715" s="99">
        <f>D701</f>
        <v>2064</v>
      </c>
      <c r="W715" s="269" t="s">
        <v>27</v>
      </c>
      <c r="X715" s="93">
        <f t="shared" si="84"/>
        <v>0</v>
      </c>
      <c r="Y715" s="278"/>
    </row>
    <row r="716" spans="1:25" ht="16.5" thickBot="1" x14ac:dyDescent="0.25">
      <c r="A716" s="102"/>
      <c r="B716" s="103"/>
      <c r="C716" s="103"/>
      <c r="D716" s="103"/>
      <c r="E716" s="110"/>
      <c r="F716" s="110"/>
      <c r="G716" s="115"/>
      <c r="H716" s="116">
        <v>8</v>
      </c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322"/>
      <c r="T716" s="318">
        <f t="shared" si="83"/>
        <v>8</v>
      </c>
      <c r="U716" s="98">
        <f t="shared" si="82"/>
        <v>3.875968992248062E-3</v>
      </c>
      <c r="V716" s="99">
        <f>D701</f>
        <v>2064</v>
      </c>
      <c r="W716" s="269" t="s">
        <v>185</v>
      </c>
      <c r="X716" s="93">
        <f t="shared" si="84"/>
        <v>8</v>
      </c>
      <c r="Y716" s="109"/>
    </row>
    <row r="717" spans="1:25" ht="16.5" thickBot="1" x14ac:dyDescent="0.25">
      <c r="A717" s="102"/>
      <c r="B717" s="103"/>
      <c r="C717" s="103"/>
      <c r="D717" s="103"/>
      <c r="E717" s="110"/>
      <c r="F717" s="110"/>
      <c r="G717" s="115"/>
      <c r="H717" s="217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323"/>
      <c r="T717" s="319">
        <f t="shared" si="83"/>
        <v>0</v>
      </c>
      <c r="U717" s="316">
        <f t="shared" si="82"/>
        <v>0</v>
      </c>
      <c r="V717" s="307">
        <f>D701</f>
        <v>2064</v>
      </c>
      <c r="W717" s="270" t="s">
        <v>161</v>
      </c>
      <c r="X717" s="93">
        <f t="shared" si="84"/>
        <v>0</v>
      </c>
      <c r="Y717" s="278"/>
    </row>
    <row r="718" spans="1:25" ht="16.5" thickBot="1" x14ac:dyDescent="0.25">
      <c r="A718" s="102"/>
      <c r="B718" s="103"/>
      <c r="C718" s="103"/>
      <c r="D718" s="103"/>
      <c r="E718" s="110"/>
      <c r="F718" s="110"/>
      <c r="G718" s="104"/>
      <c r="H718" s="95"/>
      <c r="I718" s="117">
        <v>1</v>
      </c>
      <c r="J718" s="117">
        <v>1</v>
      </c>
      <c r="K718" s="117"/>
      <c r="L718" s="117"/>
      <c r="M718" s="117"/>
      <c r="N718" s="117"/>
      <c r="O718" s="117"/>
      <c r="P718" s="117"/>
      <c r="Q718" s="117"/>
      <c r="R718" s="117"/>
      <c r="S718" s="324"/>
      <c r="T718" s="320">
        <f t="shared" si="83"/>
        <v>1</v>
      </c>
      <c r="U718" s="214">
        <f t="shared" si="82"/>
        <v>4.8449612403100775E-4</v>
      </c>
      <c r="V718" s="99">
        <f>D701</f>
        <v>2064</v>
      </c>
      <c r="W718" s="271" t="s">
        <v>11</v>
      </c>
      <c r="X718" s="93">
        <f t="shared" si="84"/>
        <v>1</v>
      </c>
      <c r="Y718" s="112"/>
    </row>
    <row r="719" spans="1:25" ht="16.5" thickBot="1" x14ac:dyDescent="0.25">
      <c r="A719" s="102"/>
      <c r="B719" s="103"/>
      <c r="C719" s="103"/>
      <c r="D719" s="103"/>
      <c r="E719" s="110"/>
      <c r="F719" s="110"/>
      <c r="G719" s="104"/>
      <c r="H719" s="105"/>
      <c r="I719" s="279">
        <v>2</v>
      </c>
      <c r="J719" s="67"/>
      <c r="K719" s="67"/>
      <c r="L719" s="67"/>
      <c r="M719" s="67"/>
      <c r="N719" s="67"/>
      <c r="O719" s="67"/>
      <c r="P719" s="67"/>
      <c r="Q719" s="67"/>
      <c r="R719" s="67"/>
      <c r="S719" s="322"/>
      <c r="T719" s="318">
        <f t="shared" si="83"/>
        <v>0</v>
      </c>
      <c r="U719" s="98">
        <f t="shared" si="82"/>
        <v>0</v>
      </c>
      <c r="V719" s="99">
        <f>D701</f>
        <v>2064</v>
      </c>
      <c r="W719" s="462" t="s">
        <v>101</v>
      </c>
      <c r="X719" s="93">
        <f t="shared" si="84"/>
        <v>0</v>
      </c>
      <c r="Y719" s="112"/>
    </row>
    <row r="720" spans="1:25" ht="16.5" thickBot="1" x14ac:dyDescent="0.25">
      <c r="A720" s="102"/>
      <c r="B720" s="103"/>
      <c r="C720" s="103"/>
      <c r="D720" s="103"/>
      <c r="E720" s="110"/>
      <c r="F720" s="110"/>
      <c r="G720" s="104"/>
      <c r="H720" s="105"/>
      <c r="I720" s="280">
        <v>1</v>
      </c>
      <c r="J720" s="67">
        <v>2</v>
      </c>
      <c r="K720" s="67"/>
      <c r="L720" s="67"/>
      <c r="M720" s="67"/>
      <c r="N720" s="67"/>
      <c r="O720" s="67"/>
      <c r="P720" s="67"/>
      <c r="Q720" s="67"/>
      <c r="R720" s="67"/>
      <c r="S720" s="322">
        <v>6</v>
      </c>
      <c r="T720" s="318">
        <f t="shared" si="83"/>
        <v>8</v>
      </c>
      <c r="U720" s="98">
        <f t="shared" si="82"/>
        <v>3.875968992248062E-3</v>
      </c>
      <c r="V720" s="99">
        <f>D701</f>
        <v>2064</v>
      </c>
      <c r="W720" s="268" t="s">
        <v>3</v>
      </c>
      <c r="X720" s="93">
        <f t="shared" si="84"/>
        <v>8</v>
      </c>
      <c r="Y720" s="111"/>
    </row>
    <row r="721" spans="1:25" ht="16.5" thickBot="1" x14ac:dyDescent="0.25">
      <c r="A721" s="102"/>
      <c r="B721" s="103"/>
      <c r="C721" s="103"/>
      <c r="D721" s="103"/>
      <c r="E721" s="103"/>
      <c r="F721" s="110"/>
      <c r="G721" s="104"/>
      <c r="H721" s="105"/>
      <c r="I721" s="280">
        <v>13</v>
      </c>
      <c r="J721" s="67"/>
      <c r="K721" s="67"/>
      <c r="L721" s="67"/>
      <c r="M721" s="67"/>
      <c r="N721" s="67"/>
      <c r="O721" s="67"/>
      <c r="P721" s="67"/>
      <c r="Q721" s="67"/>
      <c r="R721" s="67"/>
      <c r="S721" s="322"/>
      <c r="T721" s="318">
        <f t="shared" si="83"/>
        <v>0</v>
      </c>
      <c r="U721" s="98">
        <f t="shared" si="82"/>
        <v>0</v>
      </c>
      <c r="V721" s="99">
        <f>D701</f>
        <v>2064</v>
      </c>
      <c r="W721" s="268" t="s">
        <v>8</v>
      </c>
      <c r="X721" s="93">
        <f t="shared" si="84"/>
        <v>0</v>
      </c>
      <c r="Y721" s="112"/>
    </row>
    <row r="722" spans="1:25" ht="16.5" thickBot="1" x14ac:dyDescent="0.25">
      <c r="A722" s="102"/>
      <c r="B722" s="103"/>
      <c r="C722" s="103"/>
      <c r="D722" s="103"/>
      <c r="E722" s="103"/>
      <c r="F722" s="110"/>
      <c r="G722" s="104"/>
      <c r="H722" s="105"/>
      <c r="I722" s="280">
        <v>9</v>
      </c>
      <c r="J722" s="67">
        <v>1</v>
      </c>
      <c r="K722" s="67"/>
      <c r="L722" s="67"/>
      <c r="M722" s="67"/>
      <c r="N722" s="67"/>
      <c r="O722" s="67"/>
      <c r="P722" s="67"/>
      <c r="Q722" s="67"/>
      <c r="R722" s="67"/>
      <c r="S722" s="322"/>
      <c r="T722" s="318">
        <f t="shared" si="83"/>
        <v>1</v>
      </c>
      <c r="U722" s="98">
        <f t="shared" si="82"/>
        <v>4.8449612403100775E-4</v>
      </c>
      <c r="V722" s="99">
        <f>D701</f>
        <v>2064</v>
      </c>
      <c r="W722" s="268" t="s">
        <v>9</v>
      </c>
      <c r="X722" s="93">
        <f t="shared" si="84"/>
        <v>1</v>
      </c>
      <c r="Y722" s="112"/>
    </row>
    <row r="723" spans="1:25" ht="16.5" thickBot="1" x14ac:dyDescent="0.25">
      <c r="A723" s="102"/>
      <c r="B723" s="103"/>
      <c r="C723" s="103"/>
      <c r="D723" s="103"/>
      <c r="E723" s="103"/>
      <c r="F723" s="110"/>
      <c r="G723" s="104"/>
      <c r="H723" s="105"/>
      <c r="I723" s="280">
        <v>3</v>
      </c>
      <c r="J723" s="67"/>
      <c r="K723" s="67"/>
      <c r="L723" s="67"/>
      <c r="M723" s="67"/>
      <c r="N723" s="67"/>
      <c r="O723" s="67"/>
      <c r="P723" s="67"/>
      <c r="Q723" s="67"/>
      <c r="R723" s="67"/>
      <c r="S723" s="322"/>
      <c r="T723" s="318">
        <f t="shared" si="83"/>
        <v>0</v>
      </c>
      <c r="U723" s="98">
        <f t="shared" si="82"/>
        <v>0</v>
      </c>
      <c r="V723" s="99">
        <f>D701</f>
        <v>2064</v>
      </c>
      <c r="W723" s="268" t="s">
        <v>80</v>
      </c>
      <c r="X723" s="93">
        <f t="shared" si="84"/>
        <v>0</v>
      </c>
      <c r="Y723" s="112"/>
    </row>
    <row r="724" spans="1:25" ht="16.5" thickBot="1" x14ac:dyDescent="0.25">
      <c r="A724" s="102"/>
      <c r="B724" s="103"/>
      <c r="C724" s="103"/>
      <c r="D724" s="103"/>
      <c r="E724" s="103"/>
      <c r="F724" s="110"/>
      <c r="G724" s="104"/>
      <c r="H724" s="105"/>
      <c r="I724" s="280"/>
      <c r="J724" s="67"/>
      <c r="K724" s="67"/>
      <c r="L724" s="67"/>
      <c r="M724" s="67"/>
      <c r="N724" s="67"/>
      <c r="O724" s="67"/>
      <c r="P724" s="67"/>
      <c r="Q724" s="67"/>
      <c r="R724" s="67"/>
      <c r="S724" s="322"/>
      <c r="T724" s="318">
        <f t="shared" si="83"/>
        <v>0</v>
      </c>
      <c r="U724" s="98">
        <f t="shared" si="82"/>
        <v>0</v>
      </c>
      <c r="V724" s="99">
        <f>D701</f>
        <v>2064</v>
      </c>
      <c r="W724" s="268" t="s">
        <v>20</v>
      </c>
      <c r="X724" s="93">
        <f t="shared" si="84"/>
        <v>0</v>
      </c>
      <c r="Y724" s="112"/>
    </row>
    <row r="725" spans="1:25" ht="16.5" thickBot="1" x14ac:dyDescent="0.25">
      <c r="A725" s="102"/>
      <c r="B725" s="103"/>
      <c r="C725" s="103"/>
      <c r="D725" s="103"/>
      <c r="E725" s="103"/>
      <c r="F725" s="110"/>
      <c r="G725" s="104"/>
      <c r="H725" s="105"/>
      <c r="I725" s="280">
        <v>1</v>
      </c>
      <c r="J725" s="67"/>
      <c r="K725" s="67"/>
      <c r="L725" s="67"/>
      <c r="M725" s="67"/>
      <c r="N725" s="67"/>
      <c r="O725" s="67"/>
      <c r="P725" s="67"/>
      <c r="Q725" s="67"/>
      <c r="R725" s="67"/>
      <c r="S725" s="322"/>
      <c r="T725" s="318">
        <f t="shared" si="83"/>
        <v>0</v>
      </c>
      <c r="U725" s="98">
        <f t="shared" si="82"/>
        <v>0</v>
      </c>
      <c r="V725" s="99">
        <f>D701</f>
        <v>2064</v>
      </c>
      <c r="W725" s="268" t="s">
        <v>81</v>
      </c>
      <c r="X725" s="93">
        <f t="shared" si="84"/>
        <v>0</v>
      </c>
      <c r="Y725" s="101" t="s">
        <v>298</v>
      </c>
    </row>
    <row r="726" spans="1:25" ht="16.5" thickBot="1" x14ac:dyDescent="0.25">
      <c r="A726" s="102"/>
      <c r="B726" s="103"/>
      <c r="C726" s="103"/>
      <c r="D726" s="103"/>
      <c r="E726" s="103"/>
      <c r="F726" s="110"/>
      <c r="G726" s="104"/>
      <c r="H726" s="105"/>
      <c r="I726" s="280">
        <v>1</v>
      </c>
      <c r="J726" s="67"/>
      <c r="K726" s="67"/>
      <c r="L726" s="67"/>
      <c r="M726" s="67"/>
      <c r="N726" s="67"/>
      <c r="O726" s="67"/>
      <c r="P726" s="67"/>
      <c r="Q726" s="67"/>
      <c r="R726" s="67"/>
      <c r="S726" s="322"/>
      <c r="T726" s="318">
        <f t="shared" si="83"/>
        <v>0</v>
      </c>
      <c r="U726" s="98">
        <f t="shared" si="82"/>
        <v>0</v>
      </c>
      <c r="V726" s="99">
        <f>D701</f>
        <v>2064</v>
      </c>
      <c r="W726" s="463" t="s">
        <v>36</v>
      </c>
      <c r="X726" s="93">
        <f t="shared" si="84"/>
        <v>0</v>
      </c>
      <c r="Y726" s="101" t="s">
        <v>519</v>
      </c>
    </row>
    <row r="727" spans="1:25" ht="16.5" thickBot="1" x14ac:dyDescent="0.25">
      <c r="A727" s="102"/>
      <c r="B727" s="103"/>
      <c r="C727" s="103"/>
      <c r="D727" s="103"/>
      <c r="E727" s="110"/>
      <c r="F727" s="110"/>
      <c r="G727" s="104"/>
      <c r="H727" s="105"/>
      <c r="I727" s="280">
        <v>10</v>
      </c>
      <c r="J727" s="67"/>
      <c r="K727" s="67"/>
      <c r="L727" s="67"/>
      <c r="M727" s="67"/>
      <c r="N727" s="67"/>
      <c r="O727" s="67"/>
      <c r="P727" s="67"/>
      <c r="Q727" s="67"/>
      <c r="R727" s="67"/>
      <c r="S727" s="322"/>
      <c r="T727" s="318">
        <f t="shared" si="83"/>
        <v>0</v>
      </c>
      <c r="U727" s="98">
        <f t="shared" si="82"/>
        <v>0</v>
      </c>
      <c r="V727" s="99">
        <f>D701</f>
        <v>2064</v>
      </c>
      <c r="W727" s="268" t="s">
        <v>13</v>
      </c>
      <c r="X727" s="93">
        <f t="shared" si="84"/>
        <v>0</v>
      </c>
      <c r="Y727" s="452" t="s">
        <v>517</v>
      </c>
    </row>
    <row r="728" spans="1:25" ht="16.5" thickBot="1" x14ac:dyDescent="0.25">
      <c r="A728" s="102"/>
      <c r="B728" s="103"/>
      <c r="C728" s="103"/>
      <c r="D728" s="103"/>
      <c r="E728" s="110"/>
      <c r="F728" s="110"/>
      <c r="G728" s="104"/>
      <c r="H728" s="105"/>
      <c r="I728" s="67">
        <v>2</v>
      </c>
      <c r="J728" s="67"/>
      <c r="K728" s="67"/>
      <c r="L728" s="67"/>
      <c r="M728" s="67"/>
      <c r="N728" s="67"/>
      <c r="O728" s="67"/>
      <c r="P728" s="67"/>
      <c r="Q728" s="67"/>
      <c r="R728" s="67"/>
      <c r="S728" s="322"/>
      <c r="T728" s="318">
        <f t="shared" si="83"/>
        <v>0</v>
      </c>
      <c r="U728" s="98">
        <f t="shared" si="82"/>
        <v>0</v>
      </c>
      <c r="V728" s="99">
        <f>D701</f>
        <v>2064</v>
      </c>
      <c r="W728" s="269" t="s">
        <v>99</v>
      </c>
      <c r="X728" s="93">
        <f t="shared" si="84"/>
        <v>0</v>
      </c>
      <c r="Y728" s="452"/>
    </row>
    <row r="729" spans="1:25" ht="16.5" thickBot="1" x14ac:dyDescent="0.25">
      <c r="A729" s="102"/>
      <c r="B729" s="103"/>
      <c r="C729" s="103"/>
      <c r="D729" s="103"/>
      <c r="E729" s="110"/>
      <c r="F729" s="110"/>
      <c r="G729" s="104"/>
      <c r="H729" s="105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322"/>
      <c r="T729" s="318">
        <f t="shared" si="83"/>
        <v>0</v>
      </c>
      <c r="U729" s="98">
        <f t="shared" si="82"/>
        <v>0</v>
      </c>
      <c r="V729" s="99">
        <f>D701</f>
        <v>2064</v>
      </c>
      <c r="W729" s="269" t="s">
        <v>10</v>
      </c>
      <c r="X729" s="93">
        <f t="shared" si="84"/>
        <v>0</v>
      </c>
      <c r="Y729" s="111"/>
    </row>
    <row r="730" spans="1:25" ht="16.5" thickBot="1" x14ac:dyDescent="0.25">
      <c r="A730" s="102"/>
      <c r="B730" s="103"/>
      <c r="C730" s="103"/>
      <c r="D730" s="103"/>
      <c r="E730" s="110"/>
      <c r="F730" s="110"/>
      <c r="G730" s="104"/>
      <c r="H730" s="113"/>
      <c r="I730" s="106">
        <v>10</v>
      </c>
      <c r="J730" s="106"/>
      <c r="K730" s="106"/>
      <c r="L730" s="106"/>
      <c r="M730" s="106"/>
      <c r="N730" s="106"/>
      <c r="O730" s="106"/>
      <c r="P730" s="106"/>
      <c r="Q730" s="106"/>
      <c r="R730" s="106"/>
      <c r="S730" s="325">
        <v>2</v>
      </c>
      <c r="T730" s="319">
        <f t="shared" si="83"/>
        <v>2</v>
      </c>
      <c r="U730" s="409">
        <f t="shared" si="82"/>
        <v>9.6899224806201549E-4</v>
      </c>
      <c r="V730" s="99">
        <f>D701</f>
        <v>2064</v>
      </c>
      <c r="W730" s="272" t="s">
        <v>83</v>
      </c>
      <c r="X730" s="93">
        <f t="shared" si="84"/>
        <v>2</v>
      </c>
      <c r="Y730" s="278"/>
    </row>
    <row r="731" spans="1:25" ht="16.5" thickBot="1" x14ac:dyDescent="0.3">
      <c r="A731" s="102"/>
      <c r="B731" s="103"/>
      <c r="C731" s="103"/>
      <c r="D731" s="103"/>
      <c r="E731" s="110"/>
      <c r="F731" s="110"/>
      <c r="G731" s="104"/>
      <c r="H731" s="87"/>
      <c r="I731" s="88"/>
      <c r="J731" s="310"/>
      <c r="K731" s="88"/>
      <c r="L731" s="88"/>
      <c r="M731" s="88"/>
      <c r="N731" s="88"/>
      <c r="O731" s="88"/>
      <c r="P731" s="88"/>
      <c r="Q731" s="88"/>
      <c r="R731" s="88"/>
      <c r="S731" s="88"/>
      <c r="T731" s="317"/>
      <c r="U731" s="317"/>
      <c r="V731" s="121"/>
      <c r="W731" s="273" t="s">
        <v>168</v>
      </c>
      <c r="X731" s="93">
        <f t="shared" si="84"/>
        <v>0</v>
      </c>
      <c r="Y731" s="101"/>
    </row>
    <row r="732" spans="1:25" ht="16.5" thickBot="1" x14ac:dyDescent="0.25">
      <c r="A732" s="102"/>
      <c r="B732" s="103"/>
      <c r="C732" s="103"/>
      <c r="D732" s="103"/>
      <c r="E732" s="110"/>
      <c r="F732" s="110"/>
      <c r="G732" s="115"/>
      <c r="H732" s="95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321"/>
      <c r="T732" s="320">
        <f t="shared" ref="T732:T740" si="85">SUM(H732,J732,L732,N732,P732,R732,S732)</f>
        <v>0</v>
      </c>
      <c r="U732" s="214">
        <f t="shared" si="82"/>
        <v>0</v>
      </c>
      <c r="V732" s="99">
        <f>D701</f>
        <v>2064</v>
      </c>
      <c r="W732" s="267" t="s">
        <v>12</v>
      </c>
      <c r="X732" s="93">
        <f t="shared" si="84"/>
        <v>0</v>
      </c>
      <c r="Y732" s="101"/>
    </row>
    <row r="733" spans="1:25" ht="16.5" thickBot="1" x14ac:dyDescent="0.25">
      <c r="A733" s="102"/>
      <c r="B733" s="103"/>
      <c r="C733" s="103"/>
      <c r="D733" s="103"/>
      <c r="E733" s="110"/>
      <c r="F733" s="110"/>
      <c r="G733" s="115"/>
      <c r="H733" s="105">
        <v>1</v>
      </c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322"/>
      <c r="T733" s="318">
        <f t="shared" si="85"/>
        <v>1</v>
      </c>
      <c r="U733" s="214">
        <f t="shared" si="82"/>
        <v>4.8449612403100775E-4</v>
      </c>
      <c r="V733" s="99">
        <f>D701</f>
        <v>2064</v>
      </c>
      <c r="W733" s="268" t="s">
        <v>86</v>
      </c>
      <c r="X733" s="93">
        <f t="shared" si="84"/>
        <v>1</v>
      </c>
      <c r="Y733" s="101"/>
    </row>
    <row r="734" spans="1:25" ht="15.75" thickBot="1" x14ac:dyDescent="0.25">
      <c r="A734" s="102"/>
      <c r="B734" s="103"/>
      <c r="C734" s="103"/>
      <c r="D734" s="103"/>
      <c r="E734" s="110"/>
      <c r="F734" s="110"/>
      <c r="G734" s="115"/>
      <c r="H734" s="105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322"/>
      <c r="T734" s="318">
        <f t="shared" si="85"/>
        <v>0</v>
      </c>
      <c r="U734" s="214">
        <f t="shared" si="82"/>
        <v>0</v>
      </c>
      <c r="V734" s="99">
        <f>D701</f>
        <v>2064</v>
      </c>
      <c r="W734" s="470" t="s">
        <v>498</v>
      </c>
      <c r="X734" s="93">
        <f t="shared" si="84"/>
        <v>0</v>
      </c>
      <c r="Y734" s="101" t="s">
        <v>516</v>
      </c>
    </row>
    <row r="735" spans="1:25" ht="16.5" thickBot="1" x14ac:dyDescent="0.25">
      <c r="A735" s="102"/>
      <c r="B735" s="103"/>
      <c r="C735" s="103"/>
      <c r="D735" s="103"/>
      <c r="E735" s="110"/>
      <c r="F735" s="110"/>
      <c r="G735" s="115"/>
      <c r="H735" s="105">
        <v>15</v>
      </c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322"/>
      <c r="T735" s="318">
        <f t="shared" si="85"/>
        <v>15</v>
      </c>
      <c r="U735" s="214">
        <f t="shared" si="82"/>
        <v>7.2674418604651162E-3</v>
      </c>
      <c r="V735" s="99">
        <f>D701</f>
        <v>2064</v>
      </c>
      <c r="W735" s="268" t="s">
        <v>74</v>
      </c>
      <c r="X735" s="93">
        <f t="shared" si="84"/>
        <v>15</v>
      </c>
      <c r="Y735" s="101" t="s">
        <v>217</v>
      </c>
    </row>
    <row r="736" spans="1:25" ht="16.5" thickBot="1" x14ac:dyDescent="0.25">
      <c r="A736" s="102"/>
      <c r="B736" s="103"/>
      <c r="C736" s="103"/>
      <c r="D736" s="103"/>
      <c r="E736" s="110"/>
      <c r="F736" s="110"/>
      <c r="G736" s="115"/>
      <c r="H736" s="105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322"/>
      <c r="T736" s="318">
        <f t="shared" si="85"/>
        <v>0</v>
      </c>
      <c r="U736" s="214">
        <f t="shared" si="82"/>
        <v>0</v>
      </c>
      <c r="V736" s="99">
        <f>D701</f>
        <v>2064</v>
      </c>
      <c r="W736" s="269" t="s">
        <v>88</v>
      </c>
      <c r="X736" s="93">
        <f t="shared" si="84"/>
        <v>0</v>
      </c>
      <c r="Y736" s="101" t="s">
        <v>290</v>
      </c>
    </row>
    <row r="737" spans="1:25" ht="16.5" thickBot="1" x14ac:dyDescent="0.25">
      <c r="A737" s="102"/>
      <c r="B737" s="103"/>
      <c r="C737" s="103"/>
      <c r="D737" s="103"/>
      <c r="E737" s="110"/>
      <c r="F737" s="110"/>
      <c r="G737" s="115"/>
      <c r="H737" s="105">
        <v>2</v>
      </c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322"/>
      <c r="T737" s="318">
        <f t="shared" si="85"/>
        <v>2</v>
      </c>
      <c r="U737" s="214">
        <f t="shared" si="82"/>
        <v>9.6899224806201549E-4</v>
      </c>
      <c r="V737" s="99">
        <f>D701</f>
        <v>2064</v>
      </c>
      <c r="W737" s="269" t="s">
        <v>27</v>
      </c>
      <c r="X737" s="93">
        <f t="shared" si="84"/>
        <v>2</v>
      </c>
      <c r="Y737" s="101" t="s">
        <v>520</v>
      </c>
    </row>
    <row r="738" spans="1:25" ht="16.5" thickBot="1" x14ac:dyDescent="0.25">
      <c r="A738" s="102"/>
      <c r="B738" s="103"/>
      <c r="C738" s="103"/>
      <c r="D738" s="103"/>
      <c r="E738" s="110"/>
      <c r="F738" s="110"/>
      <c r="G738" s="115"/>
      <c r="H738" s="113">
        <v>1</v>
      </c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325"/>
      <c r="T738" s="318">
        <f t="shared" si="85"/>
        <v>1</v>
      </c>
      <c r="U738" s="214">
        <f t="shared" si="82"/>
        <v>4.8449612403100775E-4</v>
      </c>
      <c r="V738" s="99">
        <f>D701</f>
        <v>2064</v>
      </c>
      <c r="W738" s="272" t="s">
        <v>175</v>
      </c>
      <c r="X738" s="93">
        <f t="shared" si="84"/>
        <v>1</v>
      </c>
      <c r="Y738" s="101" t="s">
        <v>276</v>
      </c>
    </row>
    <row r="739" spans="1:25" ht="16.5" thickBot="1" x14ac:dyDescent="0.25">
      <c r="A739" s="102"/>
      <c r="B739" s="103"/>
      <c r="C739" s="103"/>
      <c r="D739" s="103"/>
      <c r="E739" s="110"/>
      <c r="F739" s="110"/>
      <c r="G739" s="115"/>
      <c r="H739" s="113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325"/>
      <c r="T739" s="318">
        <f t="shared" si="85"/>
        <v>0</v>
      </c>
      <c r="U739" s="214">
        <f t="shared" si="82"/>
        <v>0</v>
      </c>
      <c r="V739" s="99">
        <f>D701</f>
        <v>2064</v>
      </c>
      <c r="W739" s="268" t="s">
        <v>95</v>
      </c>
      <c r="X739" s="93">
        <f t="shared" si="84"/>
        <v>0</v>
      </c>
      <c r="Y739" s="101" t="s">
        <v>518</v>
      </c>
    </row>
    <row r="740" spans="1:25" ht="16.5" thickBot="1" x14ac:dyDescent="0.25">
      <c r="A740" s="123"/>
      <c r="B740" s="124"/>
      <c r="C740" s="124"/>
      <c r="D740" s="124"/>
      <c r="E740" s="125"/>
      <c r="F740" s="125"/>
      <c r="G740" s="126"/>
      <c r="H740" s="113">
        <v>4</v>
      </c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325"/>
      <c r="T740" s="318">
        <f t="shared" si="85"/>
        <v>4</v>
      </c>
      <c r="U740" s="409">
        <f t="shared" si="82"/>
        <v>1.937984496124031E-3</v>
      </c>
      <c r="V740" s="99">
        <f>D701</f>
        <v>2064</v>
      </c>
      <c r="W740" s="270" t="s">
        <v>161</v>
      </c>
      <c r="X740" s="275">
        <f>T740</f>
        <v>4</v>
      </c>
      <c r="Y740" s="502"/>
    </row>
    <row r="741" spans="1:25" ht="15.75" thickBot="1" x14ac:dyDescent="0.25">
      <c r="A741" s="128"/>
      <c r="B741" s="128"/>
      <c r="C741" s="128"/>
      <c r="D741" s="128"/>
      <c r="E741" s="128"/>
      <c r="F741" s="128"/>
      <c r="G741" s="51" t="s">
        <v>5</v>
      </c>
      <c r="H741" s="129">
        <f>SUM(H702:H740)</f>
        <v>144</v>
      </c>
      <c r="I741" s="129">
        <f t="shared" ref="I741:S741" si="86">SUM(I702:I740)</f>
        <v>53</v>
      </c>
      <c r="J741" s="129">
        <f t="shared" si="86"/>
        <v>16</v>
      </c>
      <c r="K741" s="129">
        <f t="shared" si="86"/>
        <v>0</v>
      </c>
      <c r="L741" s="129">
        <f t="shared" si="86"/>
        <v>0</v>
      </c>
      <c r="M741" s="129">
        <f t="shared" si="86"/>
        <v>0</v>
      </c>
      <c r="N741" s="129">
        <f t="shared" si="86"/>
        <v>0</v>
      </c>
      <c r="O741" s="129">
        <f t="shared" si="86"/>
        <v>0</v>
      </c>
      <c r="P741" s="129">
        <f t="shared" si="86"/>
        <v>0</v>
      </c>
      <c r="Q741" s="129">
        <f t="shared" si="86"/>
        <v>0</v>
      </c>
      <c r="R741" s="129">
        <f t="shared" si="86"/>
        <v>0</v>
      </c>
      <c r="S741" s="129">
        <f t="shared" si="86"/>
        <v>33</v>
      </c>
      <c r="T741" s="258">
        <f>SUM(H741,J741,L741,N741,P741,R741,S741)</f>
        <v>193</v>
      </c>
      <c r="U741" s="465">
        <f t="shared" si="82"/>
        <v>9.3507751937984496E-2</v>
      </c>
      <c r="V741" s="99">
        <f>D701</f>
        <v>2064</v>
      </c>
      <c r="W741" s="44"/>
    </row>
  </sheetData>
  <conditionalFormatting sqref="U43:V43 U86:V86 U129:V129 U172:V172 U215:V216 U259:V260 U303:V304 U347:V348 U391:V392 U435:V436 U479:V480 U523:V524 U567:V568 U611:V612 U655:V655 U698:V699 U742:V1048576">
    <cfRule type="cellIs" dxfId="92" priority="3415" operator="greaterThan">
      <formula>0.2</formula>
    </cfRule>
  </conditionalFormatting>
  <conditionalFormatting sqref="U3:U31">
    <cfRule type="cellIs" dxfId="91" priority="72" operator="greaterThan">
      <formula>0.2</formula>
    </cfRule>
  </conditionalFormatting>
  <conditionalFormatting sqref="U1:V2">
    <cfRule type="cellIs" dxfId="90" priority="71" operator="greaterThan">
      <formula>0.2</formula>
    </cfRule>
  </conditionalFormatting>
  <conditionalFormatting sqref="U33:U42">
    <cfRule type="cellIs" dxfId="89" priority="69" operator="greaterThan">
      <formula>0.2</formula>
    </cfRule>
  </conditionalFormatting>
  <conditionalFormatting sqref="U33:U42 U3:U31">
    <cfRule type="colorScale" priority="70">
      <colorScale>
        <cfvo type="min"/>
        <cfvo type="max"/>
        <color rgb="FFFCFCFF"/>
        <color rgb="FFF8696B"/>
      </colorScale>
    </cfRule>
  </conditionalFormatting>
  <conditionalFormatting sqref="U46:U74">
    <cfRule type="cellIs" dxfId="88" priority="68" operator="greaterThan">
      <formula>0.2</formula>
    </cfRule>
  </conditionalFormatting>
  <conditionalFormatting sqref="U44:V45">
    <cfRule type="cellIs" dxfId="87" priority="67" operator="greaterThan">
      <formula>0.2</formula>
    </cfRule>
  </conditionalFormatting>
  <conditionalFormatting sqref="U76:U85">
    <cfRule type="cellIs" dxfId="86" priority="65" operator="greaterThan">
      <formula>0.2</formula>
    </cfRule>
  </conditionalFormatting>
  <conditionalFormatting sqref="U76:U85 U46:U74">
    <cfRule type="colorScale" priority="66">
      <colorScale>
        <cfvo type="min"/>
        <cfvo type="max"/>
        <color rgb="FFFCFCFF"/>
        <color rgb="FFF8696B"/>
      </colorScale>
    </cfRule>
  </conditionalFormatting>
  <conditionalFormatting sqref="U89:U117">
    <cfRule type="cellIs" dxfId="85" priority="64" operator="greaterThan">
      <formula>0.2</formula>
    </cfRule>
  </conditionalFormatting>
  <conditionalFormatting sqref="U87:V88">
    <cfRule type="cellIs" dxfId="84" priority="63" operator="greaterThan">
      <formula>0.2</formula>
    </cfRule>
  </conditionalFormatting>
  <conditionalFormatting sqref="U119:U128">
    <cfRule type="cellIs" dxfId="83" priority="61" operator="greaterThan">
      <formula>0.2</formula>
    </cfRule>
  </conditionalFormatting>
  <conditionalFormatting sqref="U119:U128 U89:U117">
    <cfRule type="colorScale" priority="62">
      <colorScale>
        <cfvo type="min"/>
        <cfvo type="max"/>
        <color rgb="FFFCFCFF"/>
        <color rgb="FFF8696B"/>
      </colorScale>
    </cfRule>
  </conditionalFormatting>
  <conditionalFormatting sqref="U132:U160">
    <cfRule type="cellIs" dxfId="82" priority="60" operator="greaterThan">
      <formula>0.2</formula>
    </cfRule>
  </conditionalFormatting>
  <conditionalFormatting sqref="U130:V131">
    <cfRule type="cellIs" dxfId="81" priority="59" operator="greaterThan">
      <formula>0.2</formula>
    </cfRule>
  </conditionalFormatting>
  <conditionalFormatting sqref="U162:U171">
    <cfRule type="cellIs" dxfId="80" priority="57" operator="greaterThan">
      <formula>0.2</formula>
    </cfRule>
  </conditionalFormatting>
  <conditionalFormatting sqref="U162:U171 U132:U160">
    <cfRule type="colorScale" priority="58">
      <colorScale>
        <cfvo type="min"/>
        <cfvo type="max"/>
        <color rgb="FFFCFCFF"/>
        <color rgb="FFF8696B"/>
      </colorScale>
    </cfRule>
  </conditionalFormatting>
  <conditionalFormatting sqref="U175:U203">
    <cfRule type="cellIs" dxfId="79" priority="56" operator="greaterThan">
      <formula>0.2</formula>
    </cfRule>
  </conditionalFormatting>
  <conditionalFormatting sqref="U173:V174">
    <cfRule type="cellIs" dxfId="78" priority="55" operator="greaterThan">
      <formula>0.2</formula>
    </cfRule>
  </conditionalFormatting>
  <conditionalFormatting sqref="U205:U214">
    <cfRule type="cellIs" dxfId="77" priority="53" operator="greaterThan">
      <formula>0.2</formula>
    </cfRule>
  </conditionalFormatting>
  <conditionalFormatting sqref="U205:U214 U175:U203">
    <cfRule type="colorScale" priority="54">
      <colorScale>
        <cfvo type="min"/>
        <cfvo type="max"/>
        <color rgb="FFFCFCFF"/>
        <color rgb="FFF8696B"/>
      </colorScale>
    </cfRule>
  </conditionalFormatting>
  <conditionalFormatting sqref="U219:U247">
    <cfRule type="cellIs" dxfId="76" priority="52" operator="greaterThan">
      <formula>0.2</formula>
    </cfRule>
  </conditionalFormatting>
  <conditionalFormatting sqref="U217:V218">
    <cfRule type="cellIs" dxfId="75" priority="51" operator="greaterThan">
      <formula>0.2</formula>
    </cfRule>
  </conditionalFormatting>
  <conditionalFormatting sqref="U249:U258">
    <cfRule type="cellIs" dxfId="74" priority="49" operator="greaterThan">
      <formula>0.2</formula>
    </cfRule>
  </conditionalFormatting>
  <conditionalFormatting sqref="U249:U258 U219:U247">
    <cfRule type="colorScale" priority="50">
      <colorScale>
        <cfvo type="min"/>
        <cfvo type="max"/>
        <color rgb="FFFCFCFF"/>
        <color rgb="FFF8696B"/>
      </colorScale>
    </cfRule>
  </conditionalFormatting>
  <conditionalFormatting sqref="U263:U291">
    <cfRule type="cellIs" dxfId="73" priority="48" operator="greaterThan">
      <formula>0.2</formula>
    </cfRule>
  </conditionalFormatting>
  <conditionalFormatting sqref="U261:V262">
    <cfRule type="cellIs" dxfId="72" priority="47" operator="greaterThan">
      <formula>0.2</formula>
    </cfRule>
  </conditionalFormatting>
  <conditionalFormatting sqref="U293:U302">
    <cfRule type="cellIs" dxfId="71" priority="45" operator="greaterThan">
      <formula>0.2</formula>
    </cfRule>
  </conditionalFormatting>
  <conditionalFormatting sqref="U293:U302 U263:U291">
    <cfRule type="colorScale" priority="46">
      <colorScale>
        <cfvo type="min"/>
        <cfvo type="max"/>
        <color rgb="FFFCFCFF"/>
        <color rgb="FFF8696B"/>
      </colorScale>
    </cfRule>
  </conditionalFormatting>
  <conditionalFormatting sqref="U307:U335">
    <cfRule type="cellIs" dxfId="70" priority="44" operator="greaterThan">
      <formula>0.2</formula>
    </cfRule>
  </conditionalFormatting>
  <conditionalFormatting sqref="U305:V306">
    <cfRule type="cellIs" dxfId="69" priority="43" operator="greaterThan">
      <formula>0.2</formula>
    </cfRule>
  </conditionalFormatting>
  <conditionalFormatting sqref="U337:U346">
    <cfRule type="cellIs" dxfId="68" priority="41" operator="greaterThan">
      <formula>0.2</formula>
    </cfRule>
  </conditionalFormatting>
  <conditionalFormatting sqref="U337:U346 U307:U335">
    <cfRule type="colorScale" priority="42">
      <colorScale>
        <cfvo type="min"/>
        <cfvo type="max"/>
        <color rgb="FFFCFCFF"/>
        <color rgb="FFF8696B"/>
      </colorScale>
    </cfRule>
  </conditionalFormatting>
  <conditionalFormatting sqref="U351:U379">
    <cfRule type="cellIs" dxfId="67" priority="40" operator="greaterThan">
      <formula>0.2</formula>
    </cfRule>
  </conditionalFormatting>
  <conditionalFormatting sqref="U349:V350">
    <cfRule type="cellIs" dxfId="66" priority="39" operator="greaterThan">
      <formula>0.2</formula>
    </cfRule>
  </conditionalFormatting>
  <conditionalFormatting sqref="U381:U390">
    <cfRule type="cellIs" dxfId="65" priority="37" operator="greaterThan">
      <formula>0.2</formula>
    </cfRule>
  </conditionalFormatting>
  <conditionalFormatting sqref="U381:U390 U351:U379">
    <cfRule type="colorScale" priority="38">
      <colorScale>
        <cfvo type="min"/>
        <cfvo type="max"/>
        <color rgb="FFFCFCFF"/>
        <color rgb="FFF8696B"/>
      </colorScale>
    </cfRule>
  </conditionalFormatting>
  <conditionalFormatting sqref="U395:U423">
    <cfRule type="cellIs" dxfId="64" priority="36" operator="greaterThan">
      <formula>0.2</formula>
    </cfRule>
  </conditionalFormatting>
  <conditionalFormatting sqref="U393:V394">
    <cfRule type="cellIs" dxfId="63" priority="35" operator="greaterThan">
      <formula>0.2</formula>
    </cfRule>
  </conditionalFormatting>
  <conditionalFormatting sqref="U425:U434">
    <cfRule type="cellIs" dxfId="62" priority="33" operator="greaterThan">
      <formula>0.2</formula>
    </cfRule>
  </conditionalFormatting>
  <conditionalFormatting sqref="U425:U434 U395:U423">
    <cfRule type="colorScale" priority="34">
      <colorScale>
        <cfvo type="min"/>
        <cfvo type="max"/>
        <color rgb="FFFCFCFF"/>
        <color rgb="FFF8696B"/>
      </colorScale>
    </cfRule>
  </conditionalFormatting>
  <conditionalFormatting sqref="U439:U467">
    <cfRule type="cellIs" dxfId="61" priority="32" operator="greaterThan">
      <formula>0.2</formula>
    </cfRule>
  </conditionalFormatting>
  <conditionalFormatting sqref="U437:V438">
    <cfRule type="cellIs" dxfId="60" priority="31" operator="greaterThan">
      <formula>0.2</formula>
    </cfRule>
  </conditionalFormatting>
  <conditionalFormatting sqref="U469:U478">
    <cfRule type="cellIs" dxfId="59" priority="29" operator="greaterThan">
      <formula>0.2</formula>
    </cfRule>
  </conditionalFormatting>
  <conditionalFormatting sqref="U469:U478 U439:U467">
    <cfRule type="colorScale" priority="30">
      <colorScale>
        <cfvo type="min"/>
        <cfvo type="max"/>
        <color rgb="FFFCFCFF"/>
        <color rgb="FFF8696B"/>
      </colorScale>
    </cfRule>
  </conditionalFormatting>
  <conditionalFormatting sqref="U483:U511">
    <cfRule type="cellIs" dxfId="58" priority="28" operator="greaterThan">
      <formula>0.2</formula>
    </cfRule>
  </conditionalFormatting>
  <conditionalFormatting sqref="U481:V482">
    <cfRule type="cellIs" dxfId="57" priority="27" operator="greaterThan">
      <formula>0.2</formula>
    </cfRule>
  </conditionalFormatting>
  <conditionalFormatting sqref="U513:U522">
    <cfRule type="cellIs" dxfId="56" priority="25" operator="greaterThan">
      <formula>0.2</formula>
    </cfRule>
  </conditionalFormatting>
  <conditionalFormatting sqref="U513:U522 U483:U511">
    <cfRule type="colorScale" priority="26">
      <colorScale>
        <cfvo type="min"/>
        <cfvo type="max"/>
        <color rgb="FFFCFCFF"/>
        <color rgb="FFF8696B"/>
      </colorScale>
    </cfRule>
  </conditionalFormatting>
  <conditionalFormatting sqref="U527:U555">
    <cfRule type="cellIs" dxfId="55" priority="24" operator="greaterThan">
      <formula>0.2</formula>
    </cfRule>
  </conditionalFormatting>
  <conditionalFormatting sqref="U525:V526">
    <cfRule type="cellIs" dxfId="54" priority="23" operator="greaterThan">
      <formula>0.2</formula>
    </cfRule>
  </conditionalFormatting>
  <conditionalFormatting sqref="U557:U566">
    <cfRule type="cellIs" dxfId="53" priority="21" operator="greaterThan">
      <formula>0.2</formula>
    </cfRule>
  </conditionalFormatting>
  <conditionalFormatting sqref="U557:U566 U527:U555">
    <cfRule type="colorScale" priority="22">
      <colorScale>
        <cfvo type="min"/>
        <cfvo type="max"/>
        <color rgb="FFFCFCFF"/>
        <color rgb="FFF8696B"/>
      </colorScale>
    </cfRule>
  </conditionalFormatting>
  <conditionalFormatting sqref="U571:U599">
    <cfRule type="cellIs" dxfId="52" priority="20" operator="greaterThan">
      <formula>0.2</formula>
    </cfRule>
  </conditionalFormatting>
  <conditionalFormatting sqref="U569:V570">
    <cfRule type="cellIs" dxfId="51" priority="19" operator="greaterThan">
      <formula>0.2</formula>
    </cfRule>
  </conditionalFormatting>
  <conditionalFormatting sqref="U601:U610">
    <cfRule type="cellIs" dxfId="50" priority="17" operator="greaterThan">
      <formula>0.2</formula>
    </cfRule>
  </conditionalFormatting>
  <conditionalFormatting sqref="U601:U610 U571:U599">
    <cfRule type="colorScale" priority="18">
      <colorScale>
        <cfvo type="min"/>
        <cfvo type="max"/>
        <color rgb="FFFCFCFF"/>
        <color rgb="FFF8696B"/>
      </colorScale>
    </cfRule>
  </conditionalFormatting>
  <conditionalFormatting sqref="U615:U643">
    <cfRule type="cellIs" dxfId="49" priority="16" operator="greaterThan">
      <formula>0.2</formula>
    </cfRule>
  </conditionalFormatting>
  <conditionalFormatting sqref="U613:V614">
    <cfRule type="cellIs" dxfId="48" priority="15" operator="greaterThan">
      <formula>0.2</formula>
    </cfRule>
  </conditionalFormatting>
  <conditionalFormatting sqref="U645:U654">
    <cfRule type="cellIs" dxfId="47" priority="13" operator="greaterThan">
      <formula>0.2</formula>
    </cfRule>
  </conditionalFormatting>
  <conditionalFormatting sqref="U645:U654 U615:U643">
    <cfRule type="colorScale" priority="14">
      <colorScale>
        <cfvo type="min"/>
        <cfvo type="max"/>
        <color rgb="FFFCFCFF"/>
        <color rgb="FFF8696B"/>
      </colorScale>
    </cfRule>
  </conditionalFormatting>
  <conditionalFormatting sqref="U658:U686">
    <cfRule type="cellIs" dxfId="46" priority="12" operator="greaterThan">
      <formula>0.2</formula>
    </cfRule>
  </conditionalFormatting>
  <conditionalFormatting sqref="U656:V657">
    <cfRule type="cellIs" dxfId="45" priority="11" operator="greaterThan">
      <formula>0.2</formula>
    </cfRule>
  </conditionalFormatting>
  <conditionalFormatting sqref="U688:U697">
    <cfRule type="cellIs" dxfId="44" priority="9" operator="greaterThan">
      <formula>0.2</formula>
    </cfRule>
  </conditionalFormatting>
  <conditionalFormatting sqref="U688:U697 U658:U686">
    <cfRule type="colorScale" priority="10">
      <colorScale>
        <cfvo type="min"/>
        <cfvo type="max"/>
        <color rgb="FFFCFCFF"/>
        <color rgb="FFF8696B"/>
      </colorScale>
    </cfRule>
  </conditionalFormatting>
  <conditionalFormatting sqref="U702:U730">
    <cfRule type="cellIs" dxfId="43" priority="8" operator="greaterThan">
      <formula>0.2</formula>
    </cfRule>
  </conditionalFormatting>
  <conditionalFormatting sqref="U700:V701">
    <cfRule type="cellIs" dxfId="42" priority="7" operator="greaterThan">
      <formula>0.2</formula>
    </cfRule>
  </conditionalFormatting>
  <conditionalFormatting sqref="U732:U741">
    <cfRule type="cellIs" dxfId="41" priority="5" operator="greaterThan">
      <formula>0.2</formula>
    </cfRule>
  </conditionalFormatting>
  <conditionalFormatting sqref="U732:U741 U702:U730">
    <cfRule type="colorScale" priority="6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U29"/>
  <sheetViews>
    <sheetView showGridLines="0" zoomScaleNormal="100" workbookViewId="0">
      <selection activeCell="T14" sqref="T14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31" style="11" bestFit="1" customWidth="1"/>
    <col min="16" max="17" width="10.7109375" style="25" customWidth="1"/>
    <col min="18" max="18" width="10.42578125" style="25" customWidth="1"/>
    <col min="19" max="16384" width="9.140625" style="25"/>
  </cols>
  <sheetData>
    <row r="1" spans="1:21" ht="54" customHeight="1" x14ac:dyDescent="0.25">
      <c r="A1" s="506" t="s">
        <v>106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506"/>
      <c r="O1" s="506"/>
      <c r="P1" s="506"/>
      <c r="Q1" s="506"/>
      <c r="R1" s="506"/>
    </row>
    <row r="3" spans="1:21" ht="26.25" customHeight="1" x14ac:dyDescent="0.25">
      <c r="O3" s="507" t="s">
        <v>52</v>
      </c>
      <c r="P3" s="508"/>
      <c r="Q3" s="508"/>
      <c r="R3" s="508"/>
    </row>
    <row r="4" spans="1:21" x14ac:dyDescent="0.25">
      <c r="O4" s="509" t="s">
        <v>21</v>
      </c>
      <c r="P4" s="510"/>
      <c r="Q4" s="511"/>
      <c r="R4" s="32" t="s">
        <v>25</v>
      </c>
    </row>
    <row r="5" spans="1:21" x14ac:dyDescent="0.25">
      <c r="O5" s="424" t="s">
        <v>16</v>
      </c>
      <c r="P5" s="425"/>
      <c r="Q5" s="426"/>
      <c r="R5" s="327">
        <f ca="1">SUMIF('EB016-EB216'!$W$1:$X$201,O5,'EB016-EB216'!$X$1:$X$201)</f>
        <v>0</v>
      </c>
    </row>
    <row r="6" spans="1:21" x14ac:dyDescent="0.25">
      <c r="O6" s="424" t="s">
        <v>6</v>
      </c>
      <c r="P6" s="425"/>
      <c r="Q6" s="426"/>
      <c r="R6" s="327">
        <f ca="1">SUMIF('EB016-EB216'!$W$1:$X$201,O6,'EB016-EB216'!$X$1:$X$201)</f>
        <v>0</v>
      </c>
    </row>
    <row r="7" spans="1:21" x14ac:dyDescent="0.25">
      <c r="O7" s="424" t="s">
        <v>34</v>
      </c>
      <c r="P7" s="425"/>
      <c r="Q7" s="426"/>
      <c r="R7" s="327">
        <f ca="1">SUMIF('EB016-EB216'!$W$1:$X$201,O7,'EB016-EB216'!$X$1:$X$201)</f>
        <v>0</v>
      </c>
    </row>
    <row r="8" spans="1:21" x14ac:dyDescent="0.25">
      <c r="O8" s="424" t="s">
        <v>14</v>
      </c>
      <c r="P8" s="425"/>
      <c r="Q8" s="426"/>
      <c r="R8" s="327">
        <f ca="1">SUMIF('EB016-EB216'!$W$1:$X$201,O8,'EB016-EB216'!$X$1:$X$201)</f>
        <v>0</v>
      </c>
    </row>
    <row r="9" spans="1:21" x14ac:dyDescent="0.25">
      <c r="O9" s="424" t="s">
        <v>0</v>
      </c>
      <c r="P9" s="425"/>
      <c r="Q9" s="426"/>
      <c r="R9" s="327">
        <f ca="1">SUMIF('EB016-EB216'!$W$1:$X$201,O9,'EB016-EB216'!$X$1:$X$201)</f>
        <v>2</v>
      </c>
    </row>
    <row r="10" spans="1:21" ht="15.75" x14ac:dyDescent="0.25">
      <c r="O10" s="424" t="s">
        <v>12</v>
      </c>
      <c r="P10" s="425"/>
      <c r="Q10" s="426"/>
      <c r="R10" s="327">
        <f ca="1">SUMIF('EB016-EB216'!$W$1:$X$201,O10,'EB016-EB216'!$X$1:$X$201)</f>
        <v>1</v>
      </c>
      <c r="U10" s="131"/>
    </row>
    <row r="11" spans="1:21" x14ac:dyDescent="0.25">
      <c r="O11" s="424" t="s">
        <v>15</v>
      </c>
      <c r="P11" s="425"/>
      <c r="Q11" s="426"/>
      <c r="R11" s="327">
        <f ca="1">SUMIF('EB016-EB216'!$W$1:$X$201,O11,'EB016-EB216'!$X$1:$X$201)</f>
        <v>0</v>
      </c>
    </row>
    <row r="12" spans="1:21" x14ac:dyDescent="0.25">
      <c r="O12" s="424" t="s">
        <v>3</v>
      </c>
      <c r="P12" s="425"/>
      <c r="Q12" s="426"/>
      <c r="R12" s="327">
        <f ca="1">SUMIF('EB016-EB216'!$W$1:$X$201,O12,'EB016-EB216'!$X$1:$X$201)</f>
        <v>4</v>
      </c>
    </row>
    <row r="13" spans="1:21" x14ac:dyDescent="0.25">
      <c r="O13" s="424" t="s">
        <v>13</v>
      </c>
      <c r="P13" s="425"/>
      <c r="Q13" s="426"/>
      <c r="R13" s="327">
        <f ca="1">SUMIF('EB016-EB216'!$W$1:$X$201,O13,'EB016-EB216'!$X$1:$X$201)</f>
        <v>3</v>
      </c>
    </row>
    <row r="14" spans="1:21" x14ac:dyDescent="0.25">
      <c r="O14" s="424" t="s">
        <v>8</v>
      </c>
      <c r="P14" s="425"/>
      <c r="Q14" s="426"/>
      <c r="R14" s="327">
        <f ca="1">SUMIF('EB016-EB216'!$W$1:$X$201,O14,'EB016-EB216'!$X$1:$X$201)</f>
        <v>5</v>
      </c>
    </row>
    <row r="15" spans="1:21" x14ac:dyDescent="0.25">
      <c r="O15" s="424" t="s">
        <v>31</v>
      </c>
      <c r="P15" s="425"/>
      <c r="Q15" s="426"/>
      <c r="R15" s="327">
        <f ca="1">SUMIF('EB016-EB216'!$W$1:$X$201,O15,'EB016-EB216'!$X$1:$X$201)</f>
        <v>0</v>
      </c>
    </row>
    <row r="16" spans="1:21" x14ac:dyDescent="0.25">
      <c r="O16" s="424" t="s">
        <v>9</v>
      </c>
      <c r="P16" s="425"/>
      <c r="Q16" s="426"/>
      <c r="R16" s="327">
        <f ca="1">SUMIF('EB016-EB216'!$W$1:$X$201,O16,'EB016-EB216'!$X$1:$X$201)</f>
        <v>6</v>
      </c>
    </row>
    <row r="17" spans="1:18" x14ac:dyDescent="0.25">
      <c r="O17" s="424" t="s">
        <v>20</v>
      </c>
      <c r="P17" s="425"/>
      <c r="Q17" s="426"/>
      <c r="R17" s="327">
        <f ca="1">SUMIF('EB016-EB216'!$W$1:$X$201,O17,'EB016-EB216'!$X$1:$X$201)</f>
        <v>1</v>
      </c>
    </row>
    <row r="18" spans="1:18" x14ac:dyDescent="0.25">
      <c r="O18" s="424" t="s">
        <v>11</v>
      </c>
      <c r="P18" s="425"/>
      <c r="Q18" s="426"/>
      <c r="R18" s="327">
        <f ca="1">SUMIF('EB016-EB216'!$W$1:$X$201,O18,'EB016-EB216'!$X$1:$X$201)</f>
        <v>0</v>
      </c>
    </row>
    <row r="19" spans="1:18" x14ac:dyDescent="0.25">
      <c r="O19" s="424" t="s">
        <v>44</v>
      </c>
      <c r="P19" s="425"/>
      <c r="Q19" s="426"/>
      <c r="R19" s="327">
        <f ca="1">SUMIF('EB016-EB216'!$W$1:$X$201,O19,'EB016-EB216'!$X$1:$X$201)</f>
        <v>0</v>
      </c>
    </row>
    <row r="20" spans="1:18" ht="15.75" customHeight="1" x14ac:dyDescent="0.25">
      <c r="O20" s="424" t="s">
        <v>36</v>
      </c>
      <c r="P20" s="425"/>
      <c r="Q20" s="426"/>
      <c r="R20" s="327">
        <f ca="1">SUMIF('EB016-EB216'!$W$1:$X$201,O20,'EB016-EB216'!$X$1:$X$201)</f>
        <v>0</v>
      </c>
    </row>
    <row r="21" spans="1:18" ht="27.75" customHeight="1" x14ac:dyDescent="0.25">
      <c r="A21" s="513" t="s">
        <v>65</v>
      </c>
      <c r="B21" s="514"/>
      <c r="C21" s="514"/>
      <c r="D21" s="514"/>
      <c r="E21" s="515"/>
      <c r="O21" s="424" t="s">
        <v>45</v>
      </c>
      <c r="P21" s="425"/>
      <c r="Q21" s="426"/>
      <c r="R21" s="327">
        <f ca="1">SUMIF('EB016-EB216'!$W$1:$X$201,O21,'EB016-EB216'!$X$1:$X$201)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424" t="s">
        <v>32</v>
      </c>
      <c r="P22" s="425"/>
      <c r="Q22" s="426"/>
      <c r="R22" s="327">
        <f ca="1">SUMIF('EB016-EB216'!$W$1:$X$201,O22,'EB016-EB216'!$X$1:$X$201)</f>
        <v>0</v>
      </c>
    </row>
    <row r="23" spans="1:18" x14ac:dyDescent="0.25">
      <c r="A23" s="418"/>
      <c r="B23" s="136" t="e">
        <f>VLOOKUP(Table14312[[#This Row],[Shop Order]],'EB016-EB216'!A:AA,4,FALSE)</f>
        <v>#N/A</v>
      </c>
      <c r="C23" s="136" t="e">
        <f>VLOOKUP(Table14312[[#This Row],[Shop Order]],'EB016-EB216'!A:AA,5,FALSE)</f>
        <v>#N/A</v>
      </c>
      <c r="D23" s="137" t="e">
        <f>VLOOKUP(Table14312[[#This Row],[Shop Order]],'EB016-EB216'!A:AA,6,FALSE)</f>
        <v>#N/A</v>
      </c>
      <c r="E23" s="138" t="e">
        <f>VLOOKUP(Table14312[[#This Row],[Shop Order]],'EB016-EB216'!A:AA,7,FALSE)</f>
        <v>#N/A</v>
      </c>
      <c r="O23" s="424" t="s">
        <v>29</v>
      </c>
      <c r="P23" s="425"/>
      <c r="Q23" s="426"/>
      <c r="R23" s="327">
        <f ca="1">SUMIF('EB016-EB216'!$W$1:$X$201,O23,'EB016-EB216'!$X$1:$X$201)</f>
        <v>0</v>
      </c>
    </row>
    <row r="24" spans="1:18" x14ac:dyDescent="0.25">
      <c r="A24" s="418"/>
      <c r="B24" s="136" t="e">
        <f>VLOOKUP(Table14312[[#This Row],[Shop Order]],'EB016-EB216'!A:AA,4,FALSE)</f>
        <v>#N/A</v>
      </c>
      <c r="C24" s="136" t="e">
        <f>VLOOKUP(Table14312[[#This Row],[Shop Order]],'EB016-EB216'!A:AA,5,FALSE)</f>
        <v>#N/A</v>
      </c>
      <c r="D24" s="137" t="e">
        <f>VLOOKUP(Table14312[[#This Row],[Shop Order]],'EB016-EB216'!A:AA,6,FALSE)</f>
        <v>#N/A</v>
      </c>
      <c r="E24" s="138" t="e">
        <f>VLOOKUP(Table14312[[#This Row],[Shop Order]],'EB016-EB216'!A:AA,7,FALSE)</f>
        <v>#N/A</v>
      </c>
      <c r="G24" s="26"/>
      <c r="O24" s="424" t="s">
        <v>46</v>
      </c>
      <c r="P24" s="425"/>
      <c r="Q24" s="426"/>
      <c r="R24" s="327">
        <f ca="1">SUMIF('EB016-EB216'!$W$1:$X$201,O24,'EB016-EB216'!$X$1:$X$201)</f>
        <v>0</v>
      </c>
    </row>
    <row r="25" spans="1:18" x14ac:dyDescent="0.25">
      <c r="A25" s="418"/>
      <c r="B25" s="136" t="e">
        <f>VLOOKUP(Table14312[[#This Row],[Shop Order]],'EB016-EB216'!A:AA,4,FALSE)</f>
        <v>#N/A</v>
      </c>
      <c r="C25" s="136" t="e">
        <f>VLOOKUP(Table14312[[#This Row],[Shop Order]],'EB016-EB216'!A:AA,5,FALSE)</f>
        <v>#N/A</v>
      </c>
      <c r="D25" s="137" t="e">
        <f>VLOOKUP(Table14312[[#This Row],[Shop Order]],'EB016-EB216'!A:AA,6,FALSE)</f>
        <v>#N/A</v>
      </c>
      <c r="E25" s="138" t="e">
        <f>VLOOKUP(Table14312[[#This Row],[Shop Order]],'EB016-EB216'!A:AA,7,FALSE)</f>
        <v>#N/A</v>
      </c>
      <c r="O25" s="424" t="s">
        <v>126</v>
      </c>
      <c r="P25" s="425"/>
      <c r="Q25" s="426"/>
      <c r="R25" s="327">
        <f ca="1">SUMIF('EB016-EB216'!$W$1:$X$201,O25,'EB016-EB216'!$X$1:$X$201)</f>
        <v>0</v>
      </c>
    </row>
    <row r="26" spans="1:18" x14ac:dyDescent="0.25">
      <c r="A26" s="418"/>
      <c r="B26" s="136" t="e">
        <f>VLOOKUP(Table14312[[#This Row],[Shop Order]],'EB016-EB216'!A:AA,4,FALSE)</f>
        <v>#N/A</v>
      </c>
      <c r="C26" s="136" t="e">
        <f>VLOOKUP(Table14312[[#This Row],[Shop Order]],'EB016-EB216'!A:AA,5,FALSE)</f>
        <v>#N/A</v>
      </c>
      <c r="D26" s="137" t="e">
        <f>VLOOKUP(Table14312[[#This Row],[Shop Order]],'EB016-EB216'!A:AA,6,FALSE)</f>
        <v>#N/A</v>
      </c>
      <c r="E26" s="138" t="e">
        <f>VLOOKUP(Table14312[[#This Row],[Shop Order]],'EB016-EB216'!A:AA,7,FALSE)</f>
        <v>#N/A</v>
      </c>
      <c r="O26" s="424" t="s">
        <v>43</v>
      </c>
      <c r="P26" s="425"/>
      <c r="Q26" s="426"/>
      <c r="R26" s="327">
        <f ca="1">SUMIF('EB016-EB216'!$W$1:$X$201,O26,'EB016-EB216'!$X$1:$X$201)</f>
        <v>0</v>
      </c>
    </row>
    <row r="27" spans="1:18" x14ac:dyDescent="0.25">
      <c r="A27" s="418"/>
      <c r="B27" s="136" t="e">
        <f>VLOOKUP(Table14312[[#This Row],[Shop Order]],'EB016-EB216'!A:AA,4,FALSE)</f>
        <v>#N/A</v>
      </c>
      <c r="C27" s="136" t="e">
        <f>VLOOKUP(Table14312[[#This Row],[Shop Order]],'EB016-EB216'!A:AA,5,FALSE)</f>
        <v>#N/A</v>
      </c>
      <c r="D27" s="137" t="e">
        <f>VLOOKUP(Table14312[[#This Row],[Shop Order]],'EB016-EB216'!A:AA,6,FALSE)</f>
        <v>#N/A</v>
      </c>
      <c r="E27" s="138" t="e">
        <f>VLOOKUP(Table14312[[#This Row],[Shop Order]],'EB016-EB216'!A:AA,7,FALSE)</f>
        <v>#N/A</v>
      </c>
      <c r="O27" s="424" t="s">
        <v>41</v>
      </c>
      <c r="P27" s="425"/>
      <c r="Q27" s="426"/>
      <c r="R27" s="327">
        <f ca="1">SUMIF('EB016-EB216'!$W$1:$X$201,O27,'EB016-EB216'!$X$1:$X$201)</f>
        <v>0</v>
      </c>
    </row>
    <row r="28" spans="1:18" ht="15.75" thickBot="1" x14ac:dyDescent="0.3">
      <c r="A28" s="418"/>
      <c r="B28" s="136" t="e">
        <f>VLOOKUP(Table14312[[#This Row],[Shop Order]],'EB016-EB216'!A:AA,4,FALSE)</f>
        <v>#N/A</v>
      </c>
      <c r="C28" s="136" t="e">
        <f>VLOOKUP(Table14312[[#This Row],[Shop Order]],'EB016-EB216'!A:AA,5,FALSE)</f>
        <v>#N/A</v>
      </c>
      <c r="D28" s="137" t="e">
        <f>VLOOKUP(Table14312[[#This Row],[Shop Order]],'EB016-EB216'!A:AA,6,FALSE)</f>
        <v>#N/A</v>
      </c>
      <c r="E28" s="138" t="e">
        <f>VLOOKUP(Table14312[[#This Row],[Shop Order]],'EB016-EB216'!A:AA,7,FALSE)</f>
        <v>#N/A</v>
      </c>
      <c r="O28" s="424" t="s">
        <v>37</v>
      </c>
      <c r="P28" s="425"/>
      <c r="Q28" s="426"/>
      <c r="R28" s="327">
        <f ca="1">SUMIF('EB016-EB216'!$W$1:$X$201,O28,'EB016-EB216'!$X$1:$X$201)</f>
        <v>0</v>
      </c>
    </row>
    <row r="29" spans="1:18" ht="15.75" thickBot="1" x14ac:dyDescent="0.3">
      <c r="A29" s="516" t="s">
        <v>51</v>
      </c>
      <c r="B29" s="517"/>
      <c r="C29" s="518"/>
      <c r="D29" s="80" t="e">
        <f>AVERAGE(D23:D27)</f>
        <v>#N/A</v>
      </c>
      <c r="E29" s="28"/>
      <c r="O29" s="424"/>
      <c r="P29" s="425"/>
      <c r="Q29" s="426"/>
      <c r="R29" s="327"/>
    </row>
  </sheetData>
  <autoFilter ref="O4:R4">
    <filterColumn colId="0" showButton="0"/>
    <filterColumn colId="1" showButton="0"/>
    <sortState ref="O5:R28">
      <sortCondition descending="1" ref="R4"/>
    </sortState>
  </autoFilter>
  <dataConsolidate/>
  <mergeCells count="5">
    <mergeCell ref="A29:C29"/>
    <mergeCell ref="A1:R1"/>
    <mergeCell ref="O3:R3"/>
    <mergeCell ref="O4:Q4"/>
    <mergeCell ref="A21:E21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E42"/>
  <sheetViews>
    <sheetView zoomScale="70" zoomScaleNormal="70" zoomScaleSheetLayoutView="90" workbookViewId="0">
      <selection activeCell="Q50" sqref="Q50"/>
    </sheetView>
  </sheetViews>
  <sheetFormatPr defaultColWidth="9.140625" defaultRowHeight="15" x14ac:dyDescent="0.25"/>
  <cols>
    <col min="1" max="1" width="14.5703125" style="45" bestFit="1" customWidth="1"/>
    <col min="2" max="2" width="12.7109375" style="45" customWidth="1"/>
    <col min="3" max="3" width="7" style="45" customWidth="1"/>
    <col min="4" max="4" width="8.85546875" style="45" customWidth="1"/>
    <col min="5" max="5" width="8.140625" style="45" customWidth="1"/>
    <col min="6" max="6" width="10.5703125" style="45" bestFit="1" customWidth="1"/>
    <col min="7" max="7" width="12.7109375" style="15" bestFit="1" customWidth="1"/>
    <col min="8" max="19" width="16.28515625" style="7" customWidth="1"/>
    <col min="20" max="20" width="7.42578125" style="8" customWidth="1"/>
    <col min="21" max="21" width="9.5703125" style="9" customWidth="1"/>
    <col min="22" max="22" width="8.5703125" style="9" hidden="1" customWidth="1"/>
    <col min="23" max="23" width="40.7109375" style="45" customWidth="1"/>
    <col min="24" max="24" width="55.7109375" style="45" hidden="1" customWidth="1"/>
    <col min="25" max="25" width="55.7109375" style="10" customWidth="1"/>
    <col min="26" max="31" width="9.140625" style="14"/>
    <col min="32" max="16384" width="9.140625" style="45"/>
  </cols>
  <sheetData>
    <row r="1" spans="1:25" ht="75.75" thickBot="1" x14ac:dyDescent="0.3">
      <c r="A1" s="47" t="s">
        <v>23</v>
      </c>
      <c r="B1" s="47" t="s">
        <v>49</v>
      </c>
      <c r="C1" s="47" t="s">
        <v>54</v>
      </c>
      <c r="D1" s="47" t="s">
        <v>18</v>
      </c>
      <c r="E1" s="46" t="s">
        <v>17</v>
      </c>
      <c r="F1" s="48" t="s">
        <v>1</v>
      </c>
      <c r="G1" s="49" t="s">
        <v>24</v>
      </c>
      <c r="H1" s="50" t="s">
        <v>75</v>
      </c>
      <c r="I1" s="50" t="s">
        <v>76</v>
      </c>
      <c r="J1" s="50" t="s">
        <v>55</v>
      </c>
      <c r="K1" s="50" t="s">
        <v>60</v>
      </c>
      <c r="L1" s="50" t="s">
        <v>56</v>
      </c>
      <c r="M1" s="50" t="s">
        <v>61</v>
      </c>
      <c r="N1" s="50" t="s">
        <v>57</v>
      </c>
      <c r="O1" s="50" t="s">
        <v>62</v>
      </c>
      <c r="P1" s="50" t="s">
        <v>58</v>
      </c>
      <c r="Q1" s="50" t="s">
        <v>77</v>
      </c>
      <c r="R1" s="50" t="s">
        <v>128</v>
      </c>
      <c r="S1" s="47" t="s">
        <v>42</v>
      </c>
      <c r="T1" s="47" t="s">
        <v>5</v>
      </c>
      <c r="U1" s="46" t="s">
        <v>2</v>
      </c>
      <c r="V1" s="84" t="s">
        <v>72</v>
      </c>
      <c r="W1" s="85" t="s">
        <v>21</v>
      </c>
      <c r="Y1" s="86" t="s">
        <v>7</v>
      </c>
    </row>
    <row r="2" spans="1:25" ht="15.75" thickBot="1" x14ac:dyDescent="0.3">
      <c r="A2" s="441">
        <v>1500084</v>
      </c>
      <c r="B2" s="78" t="s">
        <v>351</v>
      </c>
      <c r="C2" s="439">
        <v>180</v>
      </c>
      <c r="D2" s="439">
        <v>180</v>
      </c>
      <c r="E2" s="442">
        <v>152</v>
      </c>
      <c r="F2" s="440">
        <f>E2/D2</f>
        <v>0.84444444444444444</v>
      </c>
      <c r="G2" s="52">
        <v>45139</v>
      </c>
      <c r="H2" s="87"/>
      <c r="I2" s="88"/>
      <c r="J2" s="88"/>
      <c r="K2" s="88"/>
      <c r="L2" s="88"/>
      <c r="M2" s="88"/>
      <c r="N2" s="88"/>
      <c r="O2" s="88"/>
      <c r="P2" s="88"/>
      <c r="Q2" s="88"/>
      <c r="R2" s="88"/>
      <c r="S2" s="89"/>
      <c r="T2" s="405"/>
      <c r="U2" s="121"/>
      <c r="V2" s="89"/>
      <c r="W2" s="91" t="s">
        <v>78</v>
      </c>
      <c r="Y2" s="82" t="s">
        <v>357</v>
      </c>
    </row>
    <row r="3" spans="1:25" x14ac:dyDescent="0.2">
      <c r="A3" s="92"/>
      <c r="B3" s="93"/>
      <c r="C3" s="93"/>
      <c r="D3" s="93"/>
      <c r="E3" s="93"/>
      <c r="F3" s="93"/>
      <c r="G3" s="94"/>
      <c r="H3" s="95"/>
      <c r="I3" s="96"/>
      <c r="J3" s="96"/>
      <c r="K3" s="96"/>
      <c r="L3" s="96"/>
      <c r="M3" s="96"/>
      <c r="N3" s="96"/>
      <c r="O3" s="96"/>
      <c r="P3" s="96"/>
      <c r="Q3" s="96"/>
      <c r="R3" s="96"/>
      <c r="S3" s="97"/>
      <c r="T3" s="320">
        <f>SUM(H3,J3,L3,N3,P3,R3,S3)</f>
        <v>0</v>
      </c>
      <c r="U3" s="214">
        <f>($T3)/$D$2</f>
        <v>0</v>
      </c>
      <c r="V3" s="99">
        <f>D2</f>
        <v>180</v>
      </c>
      <c r="W3" s="100" t="s">
        <v>16</v>
      </c>
      <c r="X3" s="45">
        <f>T3</f>
        <v>0</v>
      </c>
      <c r="Y3" s="276"/>
    </row>
    <row r="4" spans="1:25" x14ac:dyDescent="0.2">
      <c r="A4" s="102"/>
      <c r="B4" s="103"/>
      <c r="C4" s="103"/>
      <c r="D4" s="103"/>
      <c r="E4" s="103"/>
      <c r="F4" s="103"/>
      <c r="G4" s="104"/>
      <c r="H4" s="484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  <c r="T4" s="320">
        <f>SUM(H4,J4,L4,N4,P4,R4,S4)</f>
        <v>0</v>
      </c>
      <c r="U4" s="214">
        <f>($T4)/$D$2</f>
        <v>0</v>
      </c>
      <c r="V4" s="99"/>
      <c r="W4" s="119" t="s">
        <v>44</v>
      </c>
      <c r="Y4" s="276"/>
    </row>
    <row r="5" spans="1:25" x14ac:dyDescent="0.2">
      <c r="A5" s="102"/>
      <c r="B5" s="103"/>
      <c r="C5" s="103"/>
      <c r="D5" s="103"/>
      <c r="E5" s="103"/>
      <c r="F5" s="103"/>
      <c r="G5" s="104"/>
      <c r="H5" s="105"/>
      <c r="I5" s="67"/>
      <c r="J5" s="67"/>
      <c r="K5" s="67"/>
      <c r="L5" s="67"/>
      <c r="M5" s="67"/>
      <c r="N5" s="67"/>
      <c r="O5" s="67"/>
      <c r="P5" s="67"/>
      <c r="Q5" s="67"/>
      <c r="R5" s="67"/>
      <c r="S5" s="107"/>
      <c r="T5" s="318">
        <f>SUM(H5,J5,L5,N5,P5,R5,S5)</f>
        <v>0</v>
      </c>
      <c r="U5" s="214">
        <f t="shared" ref="U5:U32" si="0">($T5)/$D$2</f>
        <v>0</v>
      </c>
      <c r="V5" s="99">
        <f>D2</f>
        <v>180</v>
      </c>
      <c r="W5" s="108" t="s">
        <v>6</v>
      </c>
      <c r="X5" s="45">
        <f t="shared" ref="X5:X32" si="1">T5</f>
        <v>0</v>
      </c>
      <c r="Y5" s="276"/>
    </row>
    <row r="6" spans="1:25" x14ac:dyDescent="0.2">
      <c r="A6" s="102"/>
      <c r="B6" s="103"/>
      <c r="C6" s="103"/>
      <c r="D6" s="103"/>
      <c r="E6" s="110"/>
      <c r="F6" s="110"/>
      <c r="G6" s="104"/>
      <c r="H6" s="105"/>
      <c r="I6" s="67"/>
      <c r="J6" s="67"/>
      <c r="K6" s="67"/>
      <c r="L6" s="67"/>
      <c r="M6" s="67"/>
      <c r="N6" s="67"/>
      <c r="O6" s="67"/>
      <c r="P6" s="67"/>
      <c r="Q6" s="67"/>
      <c r="R6" s="67"/>
      <c r="S6" s="107"/>
      <c r="T6" s="318">
        <f>SUM(H6,J6,L6,N6,P6,R6,S6)</f>
        <v>0</v>
      </c>
      <c r="U6" s="214">
        <f t="shared" si="0"/>
        <v>0</v>
      </c>
      <c r="V6" s="99">
        <f>D2</f>
        <v>180</v>
      </c>
      <c r="W6" s="108" t="s">
        <v>14</v>
      </c>
      <c r="X6" s="45">
        <f t="shared" si="1"/>
        <v>0</v>
      </c>
      <c r="Y6" s="431"/>
    </row>
    <row r="7" spans="1:25" x14ac:dyDescent="0.2">
      <c r="A7" s="102"/>
      <c r="B7" s="103"/>
      <c r="C7" s="103"/>
      <c r="D7" s="103"/>
      <c r="E7" s="110"/>
      <c r="F7" s="110"/>
      <c r="G7" s="104"/>
      <c r="H7" s="105"/>
      <c r="I7" s="67"/>
      <c r="J7" s="67"/>
      <c r="K7" s="67"/>
      <c r="L7" s="67"/>
      <c r="M7" s="67"/>
      <c r="N7" s="67"/>
      <c r="O7" s="67"/>
      <c r="P7" s="67"/>
      <c r="Q7" s="67"/>
      <c r="R7" s="67"/>
      <c r="S7" s="107"/>
      <c r="T7" s="318">
        <f t="shared" ref="T7:T32" si="2">SUM(H7,J7,L7,N7,P7,R7,S7)</f>
        <v>0</v>
      </c>
      <c r="U7" s="214">
        <f t="shared" si="0"/>
        <v>0</v>
      </c>
      <c r="V7" s="99">
        <f>D2</f>
        <v>180</v>
      </c>
      <c r="W7" s="108" t="s">
        <v>15</v>
      </c>
      <c r="X7" s="45">
        <f t="shared" si="1"/>
        <v>0</v>
      </c>
      <c r="Y7" s="431"/>
    </row>
    <row r="8" spans="1:25" x14ac:dyDescent="0.2">
      <c r="A8" s="102"/>
      <c r="B8" s="103"/>
      <c r="C8" s="103"/>
      <c r="D8" s="103"/>
      <c r="E8" s="110"/>
      <c r="F8" s="110"/>
      <c r="G8" s="104"/>
      <c r="H8" s="105"/>
      <c r="I8" s="67"/>
      <c r="J8" s="67"/>
      <c r="K8" s="67"/>
      <c r="L8" s="67"/>
      <c r="M8" s="67"/>
      <c r="N8" s="67"/>
      <c r="O8" s="67"/>
      <c r="P8" s="67"/>
      <c r="Q8" s="67"/>
      <c r="R8" s="67"/>
      <c r="S8" s="107"/>
      <c r="T8" s="318">
        <f t="shared" si="2"/>
        <v>0</v>
      </c>
      <c r="U8" s="214">
        <f t="shared" si="0"/>
        <v>0</v>
      </c>
      <c r="V8" s="99">
        <f>D2</f>
        <v>180</v>
      </c>
      <c r="W8" s="108" t="s">
        <v>31</v>
      </c>
      <c r="X8" s="45">
        <f t="shared" si="1"/>
        <v>0</v>
      </c>
      <c r="Y8" s="111"/>
    </row>
    <row r="9" spans="1:25" x14ac:dyDescent="0.2">
      <c r="A9" s="102"/>
      <c r="B9" s="103"/>
      <c r="C9" s="103"/>
      <c r="D9" s="103"/>
      <c r="E9" s="110"/>
      <c r="F9" s="110"/>
      <c r="G9" s="104"/>
      <c r="H9" s="105"/>
      <c r="I9" s="67"/>
      <c r="J9" s="67"/>
      <c r="K9" s="67"/>
      <c r="L9" s="67"/>
      <c r="M9" s="67"/>
      <c r="N9" s="67"/>
      <c r="O9" s="67"/>
      <c r="P9" s="67"/>
      <c r="Q9" s="67"/>
      <c r="R9" s="67"/>
      <c r="S9" s="107"/>
      <c r="T9" s="318">
        <f t="shared" si="2"/>
        <v>0</v>
      </c>
      <c r="U9" s="214">
        <f t="shared" si="0"/>
        <v>0</v>
      </c>
      <c r="V9" s="99">
        <f>D2</f>
        <v>180</v>
      </c>
      <c r="W9" s="108" t="s">
        <v>32</v>
      </c>
      <c r="X9" s="45">
        <f t="shared" si="1"/>
        <v>0</v>
      </c>
      <c r="Y9" s="111"/>
    </row>
    <row r="10" spans="1:25" ht="15.75" x14ac:dyDescent="0.2">
      <c r="A10" s="102"/>
      <c r="B10" s="103"/>
      <c r="C10" s="103"/>
      <c r="D10" s="103"/>
      <c r="E10" s="110"/>
      <c r="F10" s="110"/>
      <c r="G10" s="104"/>
      <c r="H10" s="105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107"/>
      <c r="T10" s="318">
        <f t="shared" si="2"/>
        <v>0</v>
      </c>
      <c r="U10" s="214">
        <f t="shared" si="0"/>
        <v>0</v>
      </c>
      <c r="V10" s="99">
        <f>D2</f>
        <v>180</v>
      </c>
      <c r="W10" s="268" t="s">
        <v>189</v>
      </c>
      <c r="X10" s="45">
        <f t="shared" si="1"/>
        <v>0</v>
      </c>
      <c r="Y10" s="111"/>
    </row>
    <row r="11" spans="1:25" x14ac:dyDescent="0.2">
      <c r="A11" s="102"/>
      <c r="B11" s="103"/>
      <c r="C11" s="103"/>
      <c r="D11" s="103"/>
      <c r="E11" s="110"/>
      <c r="F11" s="110"/>
      <c r="G11" s="104"/>
      <c r="H11" s="105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107"/>
      <c r="T11" s="318">
        <f t="shared" si="2"/>
        <v>0</v>
      </c>
      <c r="U11" s="214">
        <f t="shared" si="0"/>
        <v>0</v>
      </c>
      <c r="V11" s="99">
        <f>D2</f>
        <v>180</v>
      </c>
      <c r="W11" s="351" t="s">
        <v>30</v>
      </c>
      <c r="X11" s="45">
        <f t="shared" si="1"/>
        <v>0</v>
      </c>
      <c r="Y11" s="111"/>
    </row>
    <row r="12" spans="1:25" x14ac:dyDescent="0.2">
      <c r="A12" s="102"/>
      <c r="B12" s="103"/>
      <c r="C12" s="103"/>
      <c r="D12" s="103"/>
      <c r="E12" s="110"/>
      <c r="F12" s="110"/>
      <c r="G12" s="104"/>
      <c r="H12" s="105">
        <v>2</v>
      </c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107"/>
      <c r="T12" s="318">
        <f t="shared" si="2"/>
        <v>2</v>
      </c>
      <c r="U12" s="214">
        <f t="shared" si="0"/>
        <v>1.1111111111111112E-2</v>
      </c>
      <c r="V12" s="99">
        <f>D2</f>
        <v>180</v>
      </c>
      <c r="W12" s="108" t="s">
        <v>0</v>
      </c>
      <c r="X12" s="45">
        <f t="shared" si="1"/>
        <v>2</v>
      </c>
      <c r="Y12" s="112"/>
    </row>
    <row r="13" spans="1:25" x14ac:dyDescent="0.2">
      <c r="A13" s="102"/>
      <c r="B13" s="103"/>
      <c r="C13" s="103"/>
      <c r="D13" s="103"/>
      <c r="E13" s="110"/>
      <c r="F13" s="110"/>
      <c r="G13" s="104"/>
      <c r="H13" s="105">
        <v>1</v>
      </c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107"/>
      <c r="T13" s="318">
        <f t="shared" si="2"/>
        <v>1</v>
      </c>
      <c r="U13" s="214">
        <f t="shared" si="0"/>
        <v>5.5555555555555558E-3</v>
      </c>
      <c r="V13" s="99">
        <f>D2</f>
        <v>180</v>
      </c>
      <c r="W13" s="108" t="s">
        <v>12</v>
      </c>
      <c r="X13" s="45">
        <f t="shared" si="1"/>
        <v>1</v>
      </c>
      <c r="Y13" s="112"/>
    </row>
    <row r="14" spans="1:25" x14ac:dyDescent="0.2">
      <c r="A14" s="102"/>
      <c r="B14" s="103"/>
      <c r="C14" s="103"/>
      <c r="D14" s="103"/>
      <c r="E14" s="110"/>
      <c r="F14" s="110"/>
      <c r="G14" s="104"/>
      <c r="H14" s="105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107"/>
      <c r="T14" s="318">
        <f t="shared" si="2"/>
        <v>0</v>
      </c>
      <c r="U14" s="214">
        <f t="shared" si="0"/>
        <v>0</v>
      </c>
      <c r="V14" s="99">
        <f>D2</f>
        <v>180</v>
      </c>
      <c r="W14" s="108" t="s">
        <v>34</v>
      </c>
      <c r="X14" s="45">
        <f t="shared" si="1"/>
        <v>0</v>
      </c>
      <c r="Y14" s="112"/>
    </row>
    <row r="15" spans="1:25" x14ac:dyDescent="0.2">
      <c r="A15" s="102"/>
      <c r="B15" s="103"/>
      <c r="C15" s="103"/>
      <c r="D15" s="103"/>
      <c r="E15" s="110"/>
      <c r="F15" s="110"/>
      <c r="G15" s="104"/>
      <c r="H15" s="105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107"/>
      <c r="T15" s="318">
        <f t="shared" si="2"/>
        <v>0</v>
      </c>
      <c r="U15" s="214">
        <f t="shared" si="0"/>
        <v>0</v>
      </c>
      <c r="V15" s="99">
        <f>D2</f>
        <v>180</v>
      </c>
      <c r="W15" s="108" t="s">
        <v>183</v>
      </c>
      <c r="X15" s="45">
        <f t="shared" si="1"/>
        <v>0</v>
      </c>
      <c r="Y15" s="109"/>
    </row>
    <row r="16" spans="1:25" x14ac:dyDescent="0.2">
      <c r="A16" s="102"/>
      <c r="B16" s="103"/>
      <c r="C16" s="103"/>
      <c r="D16" s="103"/>
      <c r="E16" s="110"/>
      <c r="F16" s="110"/>
      <c r="G16" s="104"/>
      <c r="H16" s="105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107"/>
      <c r="T16" s="318">
        <f t="shared" si="2"/>
        <v>0</v>
      </c>
      <c r="U16" s="214">
        <f t="shared" si="0"/>
        <v>0</v>
      </c>
      <c r="V16" s="99">
        <f>D2</f>
        <v>180</v>
      </c>
      <c r="W16" s="241" t="s">
        <v>167</v>
      </c>
      <c r="X16" s="45">
        <f t="shared" si="1"/>
        <v>0</v>
      </c>
      <c r="Y16" s="112"/>
    </row>
    <row r="17" spans="1:25" x14ac:dyDescent="0.2">
      <c r="A17" s="102"/>
      <c r="B17" s="103"/>
      <c r="C17" s="103"/>
      <c r="D17" s="103"/>
      <c r="E17" s="110"/>
      <c r="F17" s="110"/>
      <c r="G17" s="115"/>
      <c r="H17" s="11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107"/>
      <c r="T17" s="318">
        <f t="shared" si="2"/>
        <v>0</v>
      </c>
      <c r="U17" s="214">
        <f t="shared" si="0"/>
        <v>0</v>
      </c>
      <c r="V17" s="99">
        <f>D2</f>
        <v>180</v>
      </c>
      <c r="W17" s="67" t="s">
        <v>123</v>
      </c>
      <c r="X17" s="45">
        <f t="shared" si="1"/>
        <v>0</v>
      </c>
      <c r="Y17" s="112"/>
    </row>
    <row r="18" spans="1:25" x14ac:dyDescent="0.2">
      <c r="A18" s="102"/>
      <c r="B18" s="103"/>
      <c r="C18" s="103"/>
      <c r="D18" s="103"/>
      <c r="E18" s="110"/>
      <c r="F18" s="110"/>
      <c r="G18" s="115"/>
      <c r="H18" s="116">
        <v>2</v>
      </c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107"/>
      <c r="T18" s="318">
        <f t="shared" si="2"/>
        <v>2</v>
      </c>
      <c r="U18" s="214">
        <f t="shared" si="0"/>
        <v>1.1111111111111112E-2</v>
      </c>
      <c r="V18" s="99">
        <f>D2</f>
        <v>180</v>
      </c>
      <c r="W18" s="176" t="s">
        <v>173</v>
      </c>
      <c r="X18" s="45">
        <f t="shared" si="1"/>
        <v>2</v>
      </c>
      <c r="Y18" s="112"/>
    </row>
    <row r="19" spans="1:25" ht="15.75" thickBot="1" x14ac:dyDescent="0.25">
      <c r="A19" s="102"/>
      <c r="B19" s="103"/>
      <c r="C19" s="103"/>
      <c r="D19" s="103"/>
      <c r="E19" s="110"/>
      <c r="F19" s="110"/>
      <c r="G19" s="115"/>
      <c r="H19" s="217">
        <v>1</v>
      </c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42"/>
      <c r="T19" s="319">
        <f t="shared" si="2"/>
        <v>1</v>
      </c>
      <c r="U19" s="316">
        <f t="shared" si="0"/>
        <v>5.5555555555555558E-3</v>
      </c>
      <c r="V19" s="306">
        <f>D2</f>
        <v>180</v>
      </c>
      <c r="W19" s="218" t="s">
        <v>79</v>
      </c>
      <c r="X19" s="45">
        <f t="shared" si="1"/>
        <v>1</v>
      </c>
      <c r="Y19" s="109"/>
    </row>
    <row r="20" spans="1:25" x14ac:dyDescent="0.2">
      <c r="A20" s="102"/>
      <c r="B20" s="103"/>
      <c r="C20" s="103"/>
      <c r="D20" s="103"/>
      <c r="E20" s="110"/>
      <c r="F20" s="110"/>
      <c r="G20" s="104"/>
      <c r="H20" s="215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8"/>
      <c r="T20" s="320">
        <f t="shared" si="2"/>
        <v>0</v>
      </c>
      <c r="U20" s="214">
        <f t="shared" si="0"/>
        <v>0</v>
      </c>
      <c r="V20" s="99">
        <f>D2</f>
        <v>180</v>
      </c>
      <c r="W20" s="119" t="s">
        <v>11</v>
      </c>
      <c r="X20" s="45">
        <f t="shared" si="1"/>
        <v>0</v>
      </c>
      <c r="Y20" s="112"/>
    </row>
    <row r="21" spans="1:25" x14ac:dyDescent="0.2">
      <c r="A21" s="102"/>
      <c r="B21" s="103"/>
      <c r="C21" s="103"/>
      <c r="D21" s="103"/>
      <c r="E21" s="110"/>
      <c r="F21" s="110"/>
      <c r="G21" s="104"/>
      <c r="H21" s="216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107"/>
      <c r="T21" s="318">
        <f t="shared" si="2"/>
        <v>0</v>
      </c>
      <c r="U21" s="214">
        <f t="shared" si="0"/>
        <v>0</v>
      </c>
      <c r="V21" s="99">
        <f>D2</f>
        <v>180</v>
      </c>
      <c r="W21" s="108" t="s">
        <v>29</v>
      </c>
      <c r="X21" s="45">
        <f t="shared" si="1"/>
        <v>0</v>
      </c>
      <c r="Y21" s="112"/>
    </row>
    <row r="22" spans="1:25" x14ac:dyDescent="0.2">
      <c r="A22" s="102"/>
      <c r="B22" s="103"/>
      <c r="C22" s="103"/>
      <c r="D22" s="103"/>
      <c r="E22" s="110"/>
      <c r="F22" s="110"/>
      <c r="G22" s="104"/>
      <c r="H22" s="216">
        <v>4</v>
      </c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107"/>
      <c r="T22" s="318">
        <f t="shared" si="2"/>
        <v>4</v>
      </c>
      <c r="U22" s="214">
        <f t="shared" si="0"/>
        <v>2.2222222222222223E-2</v>
      </c>
      <c r="V22" s="99">
        <f>D2</f>
        <v>180</v>
      </c>
      <c r="W22" s="108" t="s">
        <v>3</v>
      </c>
      <c r="X22" s="45">
        <f t="shared" si="1"/>
        <v>4</v>
      </c>
      <c r="Y22" s="111"/>
    </row>
    <row r="23" spans="1:25" x14ac:dyDescent="0.2">
      <c r="A23" s="102"/>
      <c r="B23" s="103"/>
      <c r="C23" s="103"/>
      <c r="D23" s="103"/>
      <c r="E23" s="110"/>
      <c r="F23" s="110"/>
      <c r="G23" s="104"/>
      <c r="H23" s="216">
        <v>5</v>
      </c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107"/>
      <c r="T23" s="318">
        <f t="shared" si="2"/>
        <v>5</v>
      </c>
      <c r="U23" s="214">
        <f t="shared" si="0"/>
        <v>2.7777777777777776E-2</v>
      </c>
      <c r="V23" s="99">
        <f>D2</f>
        <v>180</v>
      </c>
      <c r="W23" s="108" t="s">
        <v>8</v>
      </c>
      <c r="X23" s="45">
        <f t="shared" si="1"/>
        <v>5</v>
      </c>
      <c r="Y23" s="112"/>
    </row>
    <row r="24" spans="1:25" x14ac:dyDescent="0.2">
      <c r="A24" s="102"/>
      <c r="B24" s="103"/>
      <c r="C24" s="103"/>
      <c r="D24" s="103"/>
      <c r="E24" s="110"/>
      <c r="F24" s="110"/>
      <c r="G24" s="104"/>
      <c r="H24" s="216">
        <v>6</v>
      </c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107"/>
      <c r="T24" s="318">
        <f t="shared" si="2"/>
        <v>6</v>
      </c>
      <c r="U24" s="214">
        <f t="shared" si="0"/>
        <v>3.3333333333333333E-2</v>
      </c>
      <c r="V24" s="99">
        <f>D2</f>
        <v>180</v>
      </c>
      <c r="W24" s="108" t="s">
        <v>9</v>
      </c>
      <c r="X24" s="45">
        <f t="shared" si="1"/>
        <v>6</v>
      </c>
      <c r="Y24" s="112"/>
    </row>
    <row r="25" spans="1:25" x14ac:dyDescent="0.2">
      <c r="A25" s="102"/>
      <c r="B25" s="103"/>
      <c r="C25" s="103"/>
      <c r="D25" s="103"/>
      <c r="E25" s="110"/>
      <c r="F25" s="110"/>
      <c r="G25" s="104"/>
      <c r="H25" s="216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107"/>
      <c r="T25" s="318">
        <f t="shared" si="2"/>
        <v>0</v>
      </c>
      <c r="U25" s="214">
        <f t="shared" si="0"/>
        <v>0</v>
      </c>
      <c r="V25" s="99">
        <f>D2</f>
        <v>180</v>
      </c>
      <c r="W25" s="108" t="s">
        <v>80</v>
      </c>
      <c r="X25" s="45">
        <f t="shared" si="1"/>
        <v>0</v>
      </c>
      <c r="Y25" s="112"/>
    </row>
    <row r="26" spans="1:25" x14ac:dyDescent="0.2">
      <c r="A26" s="102"/>
      <c r="B26" s="103"/>
      <c r="C26" s="103"/>
      <c r="D26" s="103"/>
      <c r="E26" s="110"/>
      <c r="F26" s="110"/>
      <c r="G26" s="104"/>
      <c r="H26" s="216">
        <v>1</v>
      </c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107"/>
      <c r="T26" s="318">
        <f t="shared" si="2"/>
        <v>1</v>
      </c>
      <c r="U26" s="214">
        <f t="shared" si="0"/>
        <v>5.5555555555555558E-3</v>
      </c>
      <c r="V26" s="99">
        <f>D2</f>
        <v>180</v>
      </c>
      <c r="W26" s="108" t="s">
        <v>20</v>
      </c>
      <c r="X26" s="45">
        <f t="shared" si="1"/>
        <v>1</v>
      </c>
      <c r="Y26" s="112"/>
    </row>
    <row r="27" spans="1:25" x14ac:dyDescent="0.2">
      <c r="A27" s="102"/>
      <c r="B27" s="103"/>
      <c r="C27" s="103"/>
      <c r="D27" s="103"/>
      <c r="E27" s="110"/>
      <c r="F27" s="110"/>
      <c r="G27" s="104"/>
      <c r="H27" s="216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107"/>
      <c r="T27" s="318">
        <f t="shared" si="2"/>
        <v>0</v>
      </c>
      <c r="U27" s="214">
        <f t="shared" si="0"/>
        <v>0</v>
      </c>
      <c r="V27" s="99">
        <f>D2</f>
        <v>180</v>
      </c>
      <c r="W27" s="108" t="s">
        <v>81</v>
      </c>
      <c r="X27" s="45">
        <f t="shared" si="1"/>
        <v>0</v>
      </c>
      <c r="Y27" s="112"/>
    </row>
    <row r="28" spans="1:25" x14ac:dyDescent="0.2">
      <c r="A28" s="102"/>
      <c r="B28" s="103"/>
      <c r="C28" s="103"/>
      <c r="D28" s="103"/>
      <c r="E28" s="110"/>
      <c r="F28" s="110"/>
      <c r="G28" s="104"/>
      <c r="H28" s="216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107"/>
      <c r="T28" s="318">
        <f t="shared" si="2"/>
        <v>0</v>
      </c>
      <c r="U28" s="214">
        <f t="shared" si="0"/>
        <v>0</v>
      </c>
      <c r="V28" s="99">
        <f>D2</f>
        <v>180</v>
      </c>
      <c r="W28" s="108" t="s">
        <v>99</v>
      </c>
      <c r="X28" s="45">
        <f t="shared" si="1"/>
        <v>0</v>
      </c>
      <c r="Y28" s="101"/>
    </row>
    <row r="29" spans="1:25" x14ac:dyDescent="0.2">
      <c r="A29" s="102"/>
      <c r="B29" s="103"/>
      <c r="C29" s="103"/>
      <c r="D29" s="103"/>
      <c r="E29" s="110"/>
      <c r="F29" s="110"/>
      <c r="G29" s="104"/>
      <c r="H29" s="216">
        <v>3</v>
      </c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107"/>
      <c r="T29" s="318">
        <f t="shared" si="2"/>
        <v>3</v>
      </c>
      <c r="U29" s="214">
        <f t="shared" si="0"/>
        <v>1.6666666666666666E-2</v>
      </c>
      <c r="V29" s="99">
        <f>D2</f>
        <v>180</v>
      </c>
      <c r="W29" s="108" t="s">
        <v>13</v>
      </c>
      <c r="X29" s="45">
        <f t="shared" si="1"/>
        <v>3</v>
      </c>
      <c r="Y29" s="101"/>
    </row>
    <row r="30" spans="1:25" x14ac:dyDescent="0.2">
      <c r="A30" s="102"/>
      <c r="B30" s="103"/>
      <c r="C30" s="103"/>
      <c r="D30" s="103"/>
      <c r="E30" s="110"/>
      <c r="F30" s="110"/>
      <c r="G30" s="104"/>
      <c r="H30" s="105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107"/>
      <c r="T30" s="318">
        <f t="shared" si="2"/>
        <v>0</v>
      </c>
      <c r="U30" s="214">
        <f t="shared" si="0"/>
        <v>0</v>
      </c>
      <c r="V30" s="99">
        <f>D2</f>
        <v>180</v>
      </c>
      <c r="W30" s="108" t="s">
        <v>83</v>
      </c>
      <c r="X30" s="45">
        <f t="shared" si="1"/>
        <v>0</v>
      </c>
      <c r="Y30" s="101"/>
    </row>
    <row r="31" spans="1:25" x14ac:dyDescent="0.2">
      <c r="A31" s="102"/>
      <c r="B31" s="103"/>
      <c r="C31" s="103"/>
      <c r="D31" s="103"/>
      <c r="E31" s="110"/>
      <c r="F31" s="110"/>
      <c r="G31" s="104"/>
      <c r="H31" s="105">
        <v>3</v>
      </c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107"/>
      <c r="T31" s="318">
        <f t="shared" si="2"/>
        <v>3</v>
      </c>
      <c r="U31" s="214">
        <f t="shared" si="0"/>
        <v>1.6666666666666666E-2</v>
      </c>
      <c r="V31" s="99">
        <f>D2</f>
        <v>180</v>
      </c>
      <c r="W31" s="108" t="s">
        <v>10</v>
      </c>
      <c r="X31" s="45">
        <f t="shared" si="1"/>
        <v>3</v>
      </c>
      <c r="Y31" s="111"/>
    </row>
    <row r="32" spans="1:25" ht="15.75" thickBot="1" x14ac:dyDescent="0.25">
      <c r="A32" s="102"/>
      <c r="B32" s="103"/>
      <c r="C32" s="103"/>
      <c r="D32" s="103"/>
      <c r="E32" s="110"/>
      <c r="F32" s="110"/>
      <c r="G32" s="104"/>
      <c r="H32" s="113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14"/>
      <c r="T32" s="318">
        <f t="shared" si="2"/>
        <v>0</v>
      </c>
      <c r="U32" s="214">
        <f t="shared" si="0"/>
        <v>0</v>
      </c>
      <c r="V32" s="99">
        <f>D2</f>
        <v>180</v>
      </c>
      <c r="W32" s="108" t="s">
        <v>101</v>
      </c>
      <c r="X32" s="45">
        <f t="shared" si="1"/>
        <v>0</v>
      </c>
      <c r="Y32" s="111"/>
    </row>
    <row r="33" spans="1:25" ht="15.75" thickBot="1" x14ac:dyDescent="0.3">
      <c r="A33" s="102"/>
      <c r="B33" s="103"/>
      <c r="C33" s="103"/>
      <c r="D33" s="103"/>
      <c r="E33" s="110"/>
      <c r="F33" s="110"/>
      <c r="G33" s="104"/>
      <c r="H33" s="87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9"/>
      <c r="T33" s="317"/>
      <c r="U33" s="317"/>
      <c r="V33" s="121"/>
      <c r="W33" s="122" t="s">
        <v>84</v>
      </c>
      <c r="Y33" s="101"/>
    </row>
    <row r="34" spans="1:25" x14ac:dyDescent="0.2">
      <c r="A34" s="102"/>
      <c r="B34" s="103"/>
      <c r="C34" s="103"/>
      <c r="D34" s="103"/>
      <c r="E34" s="110"/>
      <c r="F34" s="110"/>
      <c r="G34" s="115"/>
      <c r="H34" s="95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7"/>
      <c r="T34" s="320">
        <f t="shared" ref="T34:T41" si="3">SUM(H34,J34,L34,N34,P34,R34,S34)</f>
        <v>0</v>
      </c>
      <c r="U34" s="214">
        <f>($T34)/$D$2</f>
        <v>0</v>
      </c>
      <c r="V34" s="99">
        <f>D2</f>
        <v>180</v>
      </c>
      <c r="W34" s="100" t="s">
        <v>86</v>
      </c>
      <c r="X34" s="45">
        <f>T34</f>
        <v>0</v>
      </c>
      <c r="Y34" s="101"/>
    </row>
    <row r="35" spans="1:25" x14ac:dyDescent="0.2">
      <c r="A35" s="102"/>
      <c r="B35" s="103"/>
      <c r="C35" s="103"/>
      <c r="D35" s="103"/>
      <c r="E35" s="110"/>
      <c r="F35" s="110"/>
      <c r="G35" s="115"/>
      <c r="H35" s="105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107"/>
      <c r="T35" s="318">
        <f t="shared" si="3"/>
        <v>0</v>
      </c>
      <c r="U35" s="214">
        <f t="shared" ref="U35:U41" si="4">($T35)/$D$2</f>
        <v>0</v>
      </c>
      <c r="V35" s="99">
        <f>D2</f>
        <v>180</v>
      </c>
      <c r="W35" s="67" t="s">
        <v>175</v>
      </c>
      <c r="X35" s="45">
        <f t="shared" ref="X35:X41" si="5">T35</f>
        <v>0</v>
      </c>
      <c r="Y35" s="101"/>
    </row>
    <row r="36" spans="1:25" x14ac:dyDescent="0.2">
      <c r="A36" s="102"/>
      <c r="B36" s="103"/>
      <c r="C36" s="103"/>
      <c r="D36" s="103"/>
      <c r="E36" s="110"/>
      <c r="F36" s="110"/>
      <c r="G36" s="115"/>
      <c r="H36" s="105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107"/>
      <c r="T36" s="318">
        <f t="shared" si="3"/>
        <v>0</v>
      </c>
      <c r="U36" s="214">
        <f t="shared" si="4"/>
        <v>0</v>
      </c>
      <c r="V36" s="99">
        <f>D2</f>
        <v>180</v>
      </c>
      <c r="W36" s="119" t="s">
        <v>74</v>
      </c>
      <c r="X36" s="45">
        <f t="shared" si="5"/>
        <v>0</v>
      </c>
      <c r="Y36" s="101"/>
    </row>
    <row r="37" spans="1:25" x14ac:dyDescent="0.2">
      <c r="A37" s="102"/>
      <c r="B37" s="103"/>
      <c r="C37" s="103"/>
      <c r="D37" s="103"/>
      <c r="E37" s="110"/>
      <c r="F37" s="110"/>
      <c r="G37" s="115"/>
      <c r="H37" s="105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107"/>
      <c r="T37" s="318">
        <f t="shared" si="3"/>
        <v>0</v>
      </c>
      <c r="U37" s="214">
        <f t="shared" si="4"/>
        <v>0</v>
      </c>
      <c r="V37" s="99">
        <f>D2</f>
        <v>180</v>
      </c>
      <c r="W37" s="108" t="s">
        <v>204</v>
      </c>
      <c r="X37" s="45">
        <f t="shared" si="5"/>
        <v>0</v>
      </c>
      <c r="Y37" s="101"/>
    </row>
    <row r="38" spans="1:25" x14ac:dyDescent="0.2">
      <c r="A38" s="102"/>
      <c r="B38" s="103"/>
      <c r="C38" s="103"/>
      <c r="D38" s="103"/>
      <c r="E38" s="110"/>
      <c r="F38" s="110"/>
      <c r="G38" s="115"/>
      <c r="H38" s="105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107"/>
      <c r="T38" s="318">
        <f t="shared" si="3"/>
        <v>0</v>
      </c>
      <c r="U38" s="214">
        <f t="shared" si="4"/>
        <v>0</v>
      </c>
      <c r="V38" s="99">
        <f>D2</f>
        <v>180</v>
      </c>
      <c r="W38" s="108" t="s">
        <v>13</v>
      </c>
      <c r="X38" s="45">
        <f t="shared" si="5"/>
        <v>0</v>
      </c>
      <c r="Y38" s="101"/>
    </row>
    <row r="39" spans="1:25" x14ac:dyDescent="0.2">
      <c r="A39" s="102"/>
      <c r="B39" s="103"/>
      <c r="C39" s="103"/>
      <c r="D39" s="103"/>
      <c r="E39" s="110"/>
      <c r="F39" s="110"/>
      <c r="G39" s="115"/>
      <c r="H39" s="105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107"/>
      <c r="T39" s="318">
        <f t="shared" si="3"/>
        <v>0</v>
      </c>
      <c r="U39" s="214">
        <f t="shared" si="4"/>
        <v>0</v>
      </c>
      <c r="V39" s="99">
        <f>D2</f>
        <v>180</v>
      </c>
      <c r="W39" s="108" t="s">
        <v>202</v>
      </c>
      <c r="X39" s="45">
        <f t="shared" si="5"/>
        <v>0</v>
      </c>
      <c r="Y39" s="101"/>
    </row>
    <row r="40" spans="1:25" x14ac:dyDescent="0.2">
      <c r="A40" s="102"/>
      <c r="B40" s="103"/>
      <c r="C40" s="103"/>
      <c r="D40" s="103"/>
      <c r="E40" s="110"/>
      <c r="F40" s="110"/>
      <c r="G40" s="115"/>
      <c r="H40" s="113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14"/>
      <c r="T40" s="318">
        <f t="shared" si="3"/>
        <v>0</v>
      </c>
      <c r="U40" s="214">
        <f t="shared" si="4"/>
        <v>0</v>
      </c>
      <c r="V40" s="99">
        <f>D2</f>
        <v>180</v>
      </c>
      <c r="W40" s="120" t="s">
        <v>16</v>
      </c>
      <c r="X40" s="45">
        <f t="shared" si="5"/>
        <v>0</v>
      </c>
      <c r="Y40" s="101"/>
    </row>
    <row r="41" spans="1:25" ht="15.75" thickBot="1" x14ac:dyDescent="0.25">
      <c r="A41" s="123"/>
      <c r="B41" s="124"/>
      <c r="C41" s="124"/>
      <c r="D41" s="124"/>
      <c r="E41" s="125"/>
      <c r="F41" s="125"/>
      <c r="G41" s="126"/>
      <c r="H41" s="113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14"/>
      <c r="T41" s="318">
        <f t="shared" si="3"/>
        <v>0</v>
      </c>
      <c r="U41" s="409">
        <f t="shared" si="4"/>
        <v>0</v>
      </c>
      <c r="V41" s="99">
        <f>D2</f>
        <v>180</v>
      </c>
      <c r="W41" s="127" t="s">
        <v>161</v>
      </c>
      <c r="X41" s="45">
        <f t="shared" si="5"/>
        <v>0</v>
      </c>
      <c r="Y41" s="281"/>
    </row>
    <row r="42" spans="1:25" ht="15.75" thickBot="1" x14ac:dyDescent="0.25">
      <c r="A42" s="128"/>
      <c r="B42" s="128"/>
      <c r="C42" s="128"/>
      <c r="D42" s="128"/>
      <c r="E42" s="128"/>
      <c r="F42" s="128"/>
      <c r="G42" s="51" t="s">
        <v>5</v>
      </c>
      <c r="H42" s="129">
        <f>SUM(H3:H41)</f>
        <v>28</v>
      </c>
      <c r="I42" s="129">
        <f t="shared" ref="I42:R42" si="6">SUM(I3:I41)</f>
        <v>0</v>
      </c>
      <c r="J42" s="129">
        <f t="shared" si="6"/>
        <v>0</v>
      </c>
      <c r="K42" s="129">
        <f t="shared" si="6"/>
        <v>0</v>
      </c>
      <c r="L42" s="129">
        <f t="shared" si="6"/>
        <v>0</v>
      </c>
      <c r="M42" s="129">
        <f t="shared" si="6"/>
        <v>0</v>
      </c>
      <c r="N42" s="129">
        <f t="shared" si="6"/>
        <v>0</v>
      </c>
      <c r="O42" s="129">
        <f t="shared" si="6"/>
        <v>0</v>
      </c>
      <c r="P42" s="129">
        <f t="shared" si="6"/>
        <v>0</v>
      </c>
      <c r="Q42" s="129">
        <f t="shared" si="6"/>
        <v>0</v>
      </c>
      <c r="R42" s="129">
        <f t="shared" si="6"/>
        <v>0</v>
      </c>
      <c r="S42" s="129">
        <f>SUM(S3:S41)</f>
        <v>0</v>
      </c>
      <c r="T42" s="258">
        <f>SUM(H42,J42,L42,N42,P42,R42,S42)</f>
        <v>28</v>
      </c>
      <c r="U42" s="465">
        <f>($T42)/$D$2</f>
        <v>0.15555555555555556</v>
      </c>
      <c r="V42" s="99">
        <f>D2</f>
        <v>180</v>
      </c>
      <c r="W42" s="44"/>
    </row>
  </sheetData>
  <conditionalFormatting sqref="U43:V1048576">
    <cfRule type="cellIs" dxfId="32" priority="607" operator="greaterThan">
      <formula>0.2</formula>
    </cfRule>
  </conditionalFormatting>
  <conditionalFormatting sqref="U3:U32">
    <cfRule type="cellIs" dxfId="31" priority="4" operator="greaterThan">
      <formula>0.2</formula>
    </cfRule>
  </conditionalFormatting>
  <conditionalFormatting sqref="U34:U42">
    <cfRule type="cellIs" dxfId="30" priority="3" operator="greaterThan">
      <formula>0.2</formula>
    </cfRule>
  </conditionalFormatting>
  <conditionalFormatting sqref="U1:V2">
    <cfRule type="cellIs" dxfId="29" priority="2" operator="greaterThan">
      <formula>0.2</formula>
    </cfRule>
  </conditionalFormatting>
  <conditionalFormatting sqref="U34:U42 U3:U32">
    <cfRule type="colorScale" priority="1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34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U29"/>
  <sheetViews>
    <sheetView showGridLines="0" zoomScaleNormal="100" workbookViewId="0">
      <selection activeCell="G35" sqref="G35"/>
    </sheetView>
  </sheetViews>
  <sheetFormatPr defaultColWidth="9.140625" defaultRowHeight="15" x14ac:dyDescent="0.25"/>
  <cols>
    <col min="1" max="2" width="10.7109375" style="25" customWidth="1"/>
    <col min="3" max="3" width="12" style="25" customWidth="1"/>
    <col min="4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12.7109375" style="25" customWidth="1"/>
    <col min="16" max="16" width="10.7109375" style="25" customWidth="1"/>
    <col min="17" max="17" width="12.7109375" style="25" customWidth="1"/>
    <col min="18" max="18" width="8.5703125" style="25" bestFit="1" customWidth="1"/>
    <col min="19" max="16384" width="9.140625" style="25"/>
  </cols>
  <sheetData>
    <row r="1" spans="1:21" ht="54" customHeight="1" x14ac:dyDescent="0.25">
      <c r="A1" s="506" t="s">
        <v>112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506"/>
      <c r="O1" s="506"/>
      <c r="P1" s="506"/>
      <c r="Q1" s="506"/>
      <c r="R1" s="506"/>
    </row>
    <row r="3" spans="1:21" ht="26.25" customHeight="1" x14ac:dyDescent="0.25">
      <c r="O3" s="507" t="s">
        <v>52</v>
      </c>
      <c r="P3" s="508"/>
      <c r="Q3" s="508"/>
      <c r="R3" s="508"/>
    </row>
    <row r="4" spans="1:21" x14ac:dyDescent="0.25">
      <c r="O4" s="509" t="s">
        <v>21</v>
      </c>
      <c r="P4" s="510"/>
      <c r="Q4" s="511"/>
      <c r="R4" s="331" t="s">
        <v>25</v>
      </c>
    </row>
    <row r="5" spans="1:21" x14ac:dyDescent="0.25">
      <c r="O5" s="21" t="s">
        <v>16</v>
      </c>
      <c r="P5" s="22"/>
      <c r="Q5" s="23"/>
      <c r="R5" s="327">
        <f ca="1">SUMIF('EB017-EB217'!$X$46:$Y$200,O5,'EB017-EB217'!$Y$46:$Y$200)</f>
        <v>116</v>
      </c>
    </row>
    <row r="6" spans="1:21" x14ac:dyDescent="0.25">
      <c r="O6" s="21" t="s">
        <v>14</v>
      </c>
      <c r="P6" s="22"/>
      <c r="Q6" s="23"/>
      <c r="R6" s="327">
        <f ca="1">SUMIF('EB017-EB217'!$X$46:$Y$200,O6,'EB017-EB217'!$Y$46:$Y$200)</f>
        <v>88</v>
      </c>
    </row>
    <row r="7" spans="1:21" x14ac:dyDescent="0.25">
      <c r="O7" s="21" t="s">
        <v>12</v>
      </c>
      <c r="P7" s="22"/>
      <c r="Q7" s="23"/>
      <c r="R7" s="327">
        <f ca="1">SUMIF('EB017-EB217'!$X$46:$Y$200,O7,'EB017-EB217'!$Y$46:$Y$200)</f>
        <v>30</v>
      </c>
    </row>
    <row r="8" spans="1:21" x14ac:dyDescent="0.25">
      <c r="O8" s="21" t="s">
        <v>0</v>
      </c>
      <c r="P8" s="22"/>
      <c r="Q8" s="23"/>
      <c r="R8" s="327">
        <f ca="1">SUMIF('EB017-EB217'!$X$46:$Y$200,O8,'EB017-EB217'!$Y$46:$Y$200)</f>
        <v>24</v>
      </c>
    </row>
    <row r="9" spans="1:21" x14ac:dyDescent="0.25">
      <c r="O9" s="21" t="s">
        <v>3</v>
      </c>
      <c r="P9" s="22"/>
      <c r="Q9" s="23"/>
      <c r="R9" s="327">
        <f ca="1">SUMIF('EB017-EB217'!$X$46:$Y$200,O9,'EB017-EB217'!$Y$46:$Y$200)</f>
        <v>22</v>
      </c>
    </row>
    <row r="10" spans="1:21" ht="15.75" x14ac:dyDescent="0.25">
      <c r="O10" s="21" t="s">
        <v>6</v>
      </c>
      <c r="P10" s="22"/>
      <c r="Q10" s="23"/>
      <c r="R10" s="327">
        <f ca="1">SUMIF('EB017-EB217'!$X$46:$Y$200,O10,'EB017-EB217'!$Y$46:$Y$200)</f>
        <v>21</v>
      </c>
      <c r="U10" s="131"/>
    </row>
    <row r="11" spans="1:21" x14ac:dyDescent="0.25">
      <c r="O11" s="21" t="s">
        <v>34</v>
      </c>
      <c r="P11" s="22"/>
      <c r="Q11" s="23"/>
      <c r="R11" s="327">
        <f ca="1">SUMIF('EB017-EB217'!$X$46:$Y$200,O11,'EB017-EB217'!$Y$46:$Y$200)</f>
        <v>11</v>
      </c>
    </row>
    <row r="12" spans="1:21" x14ac:dyDescent="0.25">
      <c r="O12" s="21" t="s">
        <v>13</v>
      </c>
      <c r="P12" s="22"/>
      <c r="Q12" s="23"/>
      <c r="R12" s="327">
        <f ca="1">SUMIF('EB017-EB217'!$X$46:$Y$200,O12,'EB017-EB217'!$Y$46:$Y$200)</f>
        <v>8</v>
      </c>
    </row>
    <row r="13" spans="1:21" x14ac:dyDescent="0.25">
      <c r="O13" s="21" t="s">
        <v>8</v>
      </c>
      <c r="P13" s="22"/>
      <c r="Q13" s="23"/>
      <c r="R13" s="327">
        <f ca="1">SUMIF('EB017-EB217'!$X$46:$Y$200,O13,'EB017-EB217'!$Y$46:$Y$200)</f>
        <v>5</v>
      </c>
    </row>
    <row r="14" spans="1:21" x14ac:dyDescent="0.25">
      <c r="O14" s="21" t="s">
        <v>9</v>
      </c>
      <c r="P14" s="22"/>
      <c r="Q14" s="23"/>
      <c r="R14" s="327">
        <f ca="1">SUMIF('EB017-EB217'!$X$46:$Y$200,O14,'EB017-EB217'!$Y$46:$Y$200)</f>
        <v>3</v>
      </c>
    </row>
    <row r="15" spans="1:21" x14ac:dyDescent="0.25">
      <c r="O15" s="21" t="s">
        <v>31</v>
      </c>
      <c r="P15" s="22"/>
      <c r="Q15" s="23"/>
      <c r="R15" s="327">
        <f ca="1">SUMIF('EB017-EB217'!$X$46:$Y$200,O15,'EB017-EB217'!$Y$46:$Y$200)</f>
        <v>0</v>
      </c>
    </row>
    <row r="16" spans="1:21" x14ac:dyDescent="0.25">
      <c r="O16" s="21" t="s">
        <v>36</v>
      </c>
      <c r="P16" s="22"/>
      <c r="Q16" s="23"/>
      <c r="R16" s="327">
        <f ca="1">SUMIF('EB017-EB217'!$X$46:$Y$200,O16,'EB017-EB217'!$Y$46:$Y$200)</f>
        <v>0</v>
      </c>
    </row>
    <row r="17" spans="1:18" x14ac:dyDescent="0.25">
      <c r="O17" s="21" t="s">
        <v>11</v>
      </c>
      <c r="P17" s="22"/>
      <c r="Q17" s="23"/>
      <c r="R17" s="327">
        <f ca="1">SUMIF('EB017-EB217'!$X$46:$Y$200,O17,'EB017-EB217'!$Y$46:$Y$200)</f>
        <v>0</v>
      </c>
    </row>
    <row r="18" spans="1:18" x14ac:dyDescent="0.25">
      <c r="O18" s="21" t="s">
        <v>20</v>
      </c>
      <c r="P18" s="22"/>
      <c r="Q18" s="23"/>
      <c r="R18" s="327">
        <f ca="1">SUMIF('EB017-EB217'!$X$46:$Y$200,O18,'EB017-EB217'!$Y$46:$Y$200)</f>
        <v>0</v>
      </c>
    </row>
    <row r="19" spans="1:18" x14ac:dyDescent="0.25">
      <c r="O19" s="21" t="s">
        <v>44</v>
      </c>
      <c r="P19" s="22"/>
      <c r="Q19" s="23"/>
      <c r="R19" s="327">
        <f ca="1">SUMIF('EB017-EB217'!$X$46:$Y$200,O19,'EB017-EB217'!$Y$46:$Y$200)</f>
        <v>0</v>
      </c>
    </row>
    <row r="20" spans="1:18" ht="15.75" customHeight="1" x14ac:dyDescent="0.25">
      <c r="O20" s="21" t="s">
        <v>32</v>
      </c>
      <c r="P20" s="22"/>
      <c r="Q20" s="23"/>
      <c r="R20" s="327">
        <f ca="1">SUMIF('EB017-EB217'!$X$46:$Y$200,O20,'EB017-EB217'!$Y$46:$Y$200)</f>
        <v>0</v>
      </c>
    </row>
    <row r="21" spans="1:18" ht="27.75" customHeight="1" x14ac:dyDescent="0.25">
      <c r="A21" s="513" t="s">
        <v>65</v>
      </c>
      <c r="B21" s="514"/>
      <c r="C21" s="514"/>
      <c r="D21" s="514"/>
      <c r="E21" s="515"/>
      <c r="O21" s="21" t="s">
        <v>45</v>
      </c>
      <c r="P21" s="22"/>
      <c r="Q21" s="23"/>
      <c r="R21" s="327">
        <f ca="1">SUMIF('EB017-EB217'!$X$46:$Y$200,O21,'EB017-EB217'!$Y$46:$Y$200)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21" t="s">
        <v>29</v>
      </c>
      <c r="P22" s="22"/>
      <c r="Q22" s="23"/>
      <c r="R22" s="327">
        <f ca="1">SUMIF('EB017-EB217'!$X$46:$Y$200,O22,'EB017-EB217'!$Y$46:$Y$200)</f>
        <v>0</v>
      </c>
    </row>
    <row r="23" spans="1:18" x14ac:dyDescent="0.25">
      <c r="A23" s="418">
        <v>1494186</v>
      </c>
      <c r="B23" s="136">
        <f>VLOOKUP(Table1435[[#This Row],[Shop Order]],'EB017-EB217'!A:AB,4,FALSE)</f>
        <v>2089</v>
      </c>
      <c r="C23" s="136">
        <f>VLOOKUP(Table1435[[#This Row],[Shop Order]],'EB017-EB217'!A:AB,5,FALSE)</f>
        <v>1871</v>
      </c>
      <c r="D23" s="137">
        <f>VLOOKUP(Table1435[[#This Row],[Shop Order]],'EB017-EB217'!A:AB,6,FALSE)</f>
        <v>0.89564384873145042</v>
      </c>
      <c r="E23" s="138">
        <f>VLOOKUP(Table1435[[#This Row],[Shop Order]],'EB017-EB217'!A:AB,7,FALSE)</f>
        <v>45107</v>
      </c>
      <c r="O23" s="21" t="s">
        <v>126</v>
      </c>
      <c r="P23" s="22"/>
      <c r="Q23" s="23"/>
      <c r="R23" s="327">
        <f ca="1">SUMIF('EB017-EB217'!$X$46:$Y$200,O23,'EB017-EB217'!$Y$46:$Y$200)</f>
        <v>0</v>
      </c>
    </row>
    <row r="24" spans="1:18" x14ac:dyDescent="0.25">
      <c r="A24" s="418">
        <v>1486765</v>
      </c>
      <c r="B24" s="136">
        <f>VLOOKUP(Table1435[[#This Row],[Shop Order]],'EB017-EB217'!A:AB,4,FALSE)</f>
        <v>1226</v>
      </c>
      <c r="C24" s="136">
        <f>VLOOKUP(Table1435[[#This Row],[Shop Order]],'EB017-EB217'!A:AB,5,FALSE)</f>
        <v>1109</v>
      </c>
      <c r="D24" s="137">
        <f>VLOOKUP(Table1435[[#This Row],[Shop Order]],'EB017-EB217'!A:AB,6,FALSE)</f>
        <v>0.90456769983686791</v>
      </c>
      <c r="E24" s="138">
        <f>VLOOKUP(Table1435[[#This Row],[Shop Order]],'EB017-EB217'!A:AB,7,FALSE)</f>
        <v>45119</v>
      </c>
      <c r="G24" s="26"/>
      <c r="O24" s="21" t="s">
        <v>104</v>
      </c>
      <c r="P24" s="22"/>
      <c r="Q24" s="23"/>
      <c r="R24" s="327">
        <f ca="1">SUMIF('EB017-EB217'!$X$46:$Y$200,O24,'EB017-EB217'!$Y$46:$Y$200)</f>
        <v>0</v>
      </c>
    </row>
    <row r="25" spans="1:18" x14ac:dyDescent="0.25">
      <c r="A25" s="418">
        <v>1496405</v>
      </c>
      <c r="B25" s="136">
        <f>VLOOKUP(Table1435[[#This Row],[Shop Order]],'EB017-EB217'!A:AB,4,FALSE)</f>
        <v>2083</v>
      </c>
      <c r="C25" s="136">
        <f>VLOOKUP(Table1435[[#This Row],[Shop Order]],'EB017-EB217'!A:AB,5,FALSE)</f>
        <v>1866</v>
      </c>
      <c r="D25" s="137">
        <f>VLOOKUP(Table1435[[#This Row],[Shop Order]],'EB017-EB217'!A:AB,6,FALSE)</f>
        <v>0.89582333173307727</v>
      </c>
      <c r="E25" s="138">
        <f>VLOOKUP(Table1435[[#This Row],[Shop Order]],'EB017-EB217'!A:AB,7,FALSE)</f>
        <v>45134</v>
      </c>
      <c r="O25" s="21" t="s">
        <v>46</v>
      </c>
      <c r="P25" s="22"/>
      <c r="Q25" s="23"/>
      <c r="R25" s="327">
        <f ca="1">SUMIF('EB017-EB217'!$X$46:$Y$200,O25,'EB017-EB217'!$Y$46:$Y$200)</f>
        <v>0</v>
      </c>
    </row>
    <row r="26" spans="1:18" x14ac:dyDescent="0.25">
      <c r="A26" s="418">
        <v>1500037</v>
      </c>
      <c r="B26" s="136">
        <f>VLOOKUP(Table1435[[#This Row],[Shop Order]],'EB017-EB217'!A:AB,4,FALSE)</f>
        <v>1235</v>
      </c>
      <c r="C26" s="136">
        <f>VLOOKUP(Table1435[[#This Row],[Shop Order]],'EB017-EB217'!A:AB,5,FALSE)</f>
        <v>1122</v>
      </c>
      <c r="D26" s="137">
        <f>VLOOKUP(Table1435[[#This Row],[Shop Order]],'EB017-EB217'!A:AB,6,FALSE)</f>
        <v>0.90850202429149796</v>
      </c>
      <c r="E26" s="138">
        <f>VLOOKUP(Table1435[[#This Row],[Shop Order]],'EB017-EB217'!A:AB,7,FALSE)</f>
        <v>45161</v>
      </c>
      <c r="O26" s="21" t="s">
        <v>43</v>
      </c>
      <c r="P26" s="22"/>
      <c r="Q26" s="23"/>
      <c r="R26" s="327">
        <f ca="1">SUMIF('EB017-EB217'!$X$46:$Y$200,O26,'EB017-EB217'!$Y$46:$Y$200)</f>
        <v>0</v>
      </c>
    </row>
    <row r="27" spans="1:18" x14ac:dyDescent="0.25">
      <c r="A27" s="418"/>
      <c r="B27" s="136" t="e">
        <f>VLOOKUP(Table1435[[#This Row],[Shop Order]],'EB017-EB217'!A:AB,4,FALSE)</f>
        <v>#N/A</v>
      </c>
      <c r="C27" s="136" t="e">
        <f>VLOOKUP(Table1435[[#This Row],[Shop Order]],'EB017-EB217'!A:AB,5,FALSE)</f>
        <v>#N/A</v>
      </c>
      <c r="D27" s="137" t="e">
        <f>VLOOKUP(Table1435[[#This Row],[Shop Order]],'EB017-EB217'!A:AB,6,FALSE)</f>
        <v>#N/A</v>
      </c>
      <c r="E27" s="138" t="e">
        <f>VLOOKUP(Table1435[[#This Row],[Shop Order]],'EB017-EB217'!A:AB,7,FALSE)</f>
        <v>#N/A</v>
      </c>
      <c r="O27" s="21" t="s">
        <v>41</v>
      </c>
      <c r="P27" s="22"/>
      <c r="Q27" s="23"/>
      <c r="R27" s="327">
        <f ca="1">SUMIF('EB017-EB217'!$X$46:$Y$200,O27,'EB017-EB217'!$Y$46:$Y$200)</f>
        <v>0</v>
      </c>
    </row>
    <row r="28" spans="1:18" ht="15.75" thickBot="1" x14ac:dyDescent="0.3">
      <c r="A28" s="418"/>
      <c r="B28" s="136" t="e">
        <f>VLOOKUP(Table1435[[#This Row],[Shop Order]],'EB017-EB217'!A:AB,4,FALSE)</f>
        <v>#N/A</v>
      </c>
      <c r="C28" s="136" t="e">
        <f>VLOOKUP(Table1435[[#This Row],[Shop Order]],'EB017-EB217'!A:AB,5,FALSE)</f>
        <v>#N/A</v>
      </c>
      <c r="D28" s="137" t="e">
        <f>VLOOKUP(Table1435[[#This Row],[Shop Order]],'EB017-EB217'!A:AB,6,FALSE)</f>
        <v>#N/A</v>
      </c>
      <c r="E28" s="138" t="e">
        <f>VLOOKUP(Table1435[[#This Row],[Shop Order]],'EB017-EB217'!A:AB,7,FALSE)</f>
        <v>#N/A</v>
      </c>
      <c r="O28" s="21" t="s">
        <v>37</v>
      </c>
      <c r="P28" s="22"/>
      <c r="Q28" s="23"/>
      <c r="R28" s="327">
        <f ca="1">SUMIF('EB017-EB217'!$X$46:$Y$200,O28,'EB017-EB217'!$Y$46:$Y$200)</f>
        <v>0</v>
      </c>
    </row>
    <row r="29" spans="1:18" ht="15.75" thickBot="1" x14ac:dyDescent="0.3">
      <c r="A29" s="516" t="s">
        <v>51</v>
      </c>
      <c r="B29" s="517"/>
      <c r="C29" s="518"/>
      <c r="D29" s="80">
        <f>AVERAGE(D23:D26)</f>
        <v>0.90113422614822336</v>
      </c>
      <c r="E29" s="28"/>
      <c r="O29" s="33"/>
      <c r="P29" s="33"/>
      <c r="Q29" s="33"/>
      <c r="R29" s="34"/>
    </row>
  </sheetData>
  <autoFilter ref="O4:R4">
    <filterColumn colId="0" showButton="0"/>
    <filterColumn colId="1" showButton="0"/>
    <sortState ref="O5:R28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7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365"/>
  <sheetViews>
    <sheetView topLeftCell="A322" zoomScale="70" zoomScaleNormal="70" zoomScaleSheetLayoutView="90" workbookViewId="0">
      <selection activeCell="I369" sqref="I369"/>
    </sheetView>
  </sheetViews>
  <sheetFormatPr defaultColWidth="9.140625" defaultRowHeight="15" x14ac:dyDescent="0.25"/>
  <cols>
    <col min="1" max="1" width="14.5703125" style="45" bestFit="1" customWidth="1"/>
    <col min="2" max="2" width="14.5703125" style="45" customWidth="1"/>
    <col min="3" max="3" width="7" style="45" customWidth="1"/>
    <col min="4" max="4" width="10.5703125" style="45" bestFit="1" customWidth="1"/>
    <col min="5" max="5" width="9.140625" style="45" customWidth="1"/>
    <col min="6" max="6" width="10.5703125" style="45" bestFit="1" customWidth="1"/>
    <col min="7" max="7" width="12.5703125" style="15" bestFit="1" customWidth="1"/>
    <col min="8" max="8" width="15.5703125" style="7" bestFit="1" customWidth="1"/>
    <col min="9" max="9" width="18" style="7" bestFit="1" customWidth="1"/>
    <col min="10" max="17" width="10.7109375" style="7" customWidth="1"/>
    <col min="18" max="19" width="14.7109375" style="7" customWidth="1"/>
    <col min="20" max="20" width="7.85546875" style="8" customWidth="1"/>
    <col min="21" max="21" width="9.5703125" style="9" customWidth="1"/>
    <col min="22" max="22" width="8.5703125" style="9" hidden="1" customWidth="1"/>
    <col min="23" max="23" width="44.28515625" style="45" customWidth="1"/>
    <col min="24" max="24" width="5.85546875" style="45" hidden="1" customWidth="1"/>
    <col min="25" max="25" width="52.28515625" style="10" customWidth="1"/>
    <col min="26" max="31" width="9.140625" style="14"/>
    <col min="32" max="16384" width="9.140625" style="45"/>
  </cols>
  <sheetData>
    <row r="1" spans="1:25" ht="75.75" thickBot="1" x14ac:dyDescent="0.3">
      <c r="A1" s="46" t="s">
        <v>23</v>
      </c>
      <c r="B1" s="47" t="s">
        <v>49</v>
      </c>
      <c r="C1" s="47" t="s">
        <v>54</v>
      </c>
      <c r="D1" s="47" t="s">
        <v>18</v>
      </c>
      <c r="E1" s="46" t="s">
        <v>17</v>
      </c>
      <c r="F1" s="48" t="s">
        <v>1</v>
      </c>
      <c r="G1" s="49" t="s">
        <v>24</v>
      </c>
      <c r="H1" s="50" t="s">
        <v>75</v>
      </c>
      <c r="I1" s="50" t="s">
        <v>76</v>
      </c>
      <c r="J1" s="50" t="s">
        <v>55</v>
      </c>
      <c r="K1" s="50" t="s">
        <v>60</v>
      </c>
      <c r="L1" s="50" t="s">
        <v>56</v>
      </c>
      <c r="M1" s="50" t="s">
        <v>61</v>
      </c>
      <c r="N1" s="50" t="s">
        <v>57</v>
      </c>
      <c r="O1" s="50" t="s">
        <v>62</v>
      </c>
      <c r="P1" s="50" t="s">
        <v>58</v>
      </c>
      <c r="Q1" s="50" t="s">
        <v>77</v>
      </c>
      <c r="R1" s="50" t="s">
        <v>127</v>
      </c>
      <c r="S1" s="50" t="s">
        <v>42</v>
      </c>
      <c r="T1" s="47" t="s">
        <v>5</v>
      </c>
      <c r="U1" s="46" t="s">
        <v>2</v>
      </c>
      <c r="V1" s="84" t="s">
        <v>72</v>
      </c>
      <c r="W1" s="85" t="s">
        <v>21</v>
      </c>
      <c r="X1" s="47" t="s">
        <v>18</v>
      </c>
      <c r="Y1" s="86" t="s">
        <v>7</v>
      </c>
    </row>
    <row r="2" spans="1:25" ht="15.75" thickBot="1" x14ac:dyDescent="0.3">
      <c r="A2" s="436">
        <v>1493746</v>
      </c>
      <c r="B2" s="376" t="s">
        <v>192</v>
      </c>
      <c r="C2" s="436">
        <v>1920</v>
      </c>
      <c r="D2" s="436">
        <v>2005</v>
      </c>
      <c r="E2" s="436">
        <v>1857</v>
      </c>
      <c r="F2" s="437">
        <f>E2/D2</f>
        <v>0.92618453865336658</v>
      </c>
      <c r="G2" s="377">
        <v>45117</v>
      </c>
      <c r="H2" s="342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90"/>
      <c r="U2" s="197"/>
      <c r="V2" s="198"/>
      <c r="W2" s="91" t="s">
        <v>78</v>
      </c>
      <c r="X2" s="378">
        <v>578.5</v>
      </c>
      <c r="Y2" s="43" t="s">
        <v>132</v>
      </c>
    </row>
    <row r="3" spans="1:25" ht="16.5" thickBot="1" x14ac:dyDescent="0.25">
      <c r="A3" s="53"/>
      <c r="B3" s="54"/>
      <c r="C3" s="54"/>
      <c r="D3" s="54"/>
      <c r="E3" s="54"/>
      <c r="F3" s="54"/>
      <c r="G3" s="55"/>
      <c r="H3" s="343">
        <v>18</v>
      </c>
      <c r="I3" s="63"/>
      <c r="J3" s="63"/>
      <c r="K3" s="63"/>
      <c r="L3" s="63"/>
      <c r="M3" s="63"/>
      <c r="N3" s="63"/>
      <c r="O3" s="63"/>
      <c r="P3" s="63"/>
      <c r="Q3" s="63"/>
      <c r="R3" s="63"/>
      <c r="S3" s="379">
        <v>8</v>
      </c>
      <c r="T3" s="487">
        <f t="shared" ref="T3:T27" si="0">SUM(H3,J3,L3,N3,P3,R3,S3)</f>
        <v>26</v>
      </c>
      <c r="U3" s="214">
        <f>($T3)/$D$2</f>
        <v>1.2967581047381545E-2</v>
      </c>
      <c r="V3" s="344">
        <f>D2</f>
        <v>2005</v>
      </c>
      <c r="W3" s="380" t="s">
        <v>16</v>
      </c>
      <c r="X3" s="54">
        <f>T3</f>
        <v>26</v>
      </c>
      <c r="Y3" s="352"/>
    </row>
    <row r="4" spans="1:25" ht="16.5" thickBot="1" x14ac:dyDescent="0.25">
      <c r="A4" s="56"/>
      <c r="B4" s="57"/>
      <c r="C4" s="57"/>
      <c r="D4" s="57"/>
      <c r="E4" s="57"/>
      <c r="F4" s="57"/>
      <c r="G4" s="58"/>
      <c r="H4" s="406"/>
      <c r="I4" s="66"/>
      <c r="J4" s="66"/>
      <c r="K4" s="66"/>
      <c r="L4" s="66"/>
      <c r="M4" s="66"/>
      <c r="N4" s="66"/>
      <c r="O4" s="66"/>
      <c r="P4" s="66"/>
      <c r="Q4" s="66"/>
      <c r="R4" s="66"/>
      <c r="S4" s="391"/>
      <c r="T4" s="486">
        <f t="shared" si="0"/>
        <v>0</v>
      </c>
      <c r="U4" s="214">
        <f>($T4)/$D$2</f>
        <v>0</v>
      </c>
      <c r="V4" s="344"/>
      <c r="W4" s="393" t="s">
        <v>44</v>
      </c>
      <c r="X4" s="54"/>
      <c r="Y4" s="352"/>
    </row>
    <row r="5" spans="1:25" ht="16.5" thickBot="1" x14ac:dyDescent="0.25">
      <c r="A5" s="56"/>
      <c r="B5" s="347"/>
      <c r="C5" s="347"/>
      <c r="D5" s="347"/>
      <c r="E5" s="347"/>
      <c r="F5" s="347"/>
      <c r="G5" s="348"/>
      <c r="H5" s="349">
        <v>20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381">
        <v>3</v>
      </c>
      <c r="T5" s="382">
        <f t="shared" si="0"/>
        <v>23</v>
      </c>
      <c r="U5" s="214">
        <f t="shared" ref="U5:U44" si="1">($T5)/$D$2</f>
        <v>1.1471321695760598E-2</v>
      </c>
      <c r="V5" s="344">
        <f>D2</f>
        <v>2005</v>
      </c>
      <c r="W5" s="383" t="s">
        <v>6</v>
      </c>
      <c r="X5" s="54">
        <f t="shared" ref="X5:X43" si="2">T5</f>
        <v>23</v>
      </c>
      <c r="Y5" s="352"/>
    </row>
    <row r="6" spans="1:25" ht="16.5" thickBot="1" x14ac:dyDescent="0.25">
      <c r="A6" s="56"/>
      <c r="B6" s="347"/>
      <c r="C6" s="347"/>
      <c r="D6" s="347"/>
      <c r="E6" s="347"/>
      <c r="F6" s="347"/>
      <c r="G6" s="348"/>
      <c r="H6" s="349">
        <v>12</v>
      </c>
      <c r="I6" s="65"/>
      <c r="J6" s="65"/>
      <c r="K6" s="65"/>
      <c r="L6" s="65"/>
      <c r="M6" s="65"/>
      <c r="N6" s="65"/>
      <c r="O6" s="65"/>
      <c r="P6" s="65"/>
      <c r="Q6" s="65"/>
      <c r="R6" s="65"/>
      <c r="S6" s="381"/>
      <c r="T6" s="382">
        <f t="shared" si="0"/>
        <v>12</v>
      </c>
      <c r="U6" s="214">
        <f t="shared" si="1"/>
        <v>5.9850374064837905E-3</v>
      </c>
      <c r="V6" s="344">
        <f>D2</f>
        <v>2005</v>
      </c>
      <c r="W6" s="383" t="s">
        <v>14</v>
      </c>
      <c r="X6" s="54">
        <f t="shared" si="2"/>
        <v>12</v>
      </c>
      <c r="Y6" s="352"/>
    </row>
    <row r="7" spans="1:25" ht="16.5" thickBot="1" x14ac:dyDescent="0.25">
      <c r="A7" s="56"/>
      <c r="B7" s="347"/>
      <c r="C7" s="347"/>
      <c r="D7" s="347"/>
      <c r="E7" s="347"/>
      <c r="F7" s="347"/>
      <c r="G7" s="348"/>
      <c r="H7" s="349">
        <v>1</v>
      </c>
      <c r="I7" s="65"/>
      <c r="J7" s="65"/>
      <c r="K7" s="65"/>
      <c r="L7" s="65"/>
      <c r="M7" s="65"/>
      <c r="N7" s="65"/>
      <c r="O7" s="65"/>
      <c r="P7" s="65"/>
      <c r="Q7" s="65"/>
      <c r="R7" s="65"/>
      <c r="S7" s="381"/>
      <c r="T7" s="382">
        <f t="shared" si="0"/>
        <v>1</v>
      </c>
      <c r="U7" s="214">
        <f t="shared" si="1"/>
        <v>4.9875311720698251E-4</v>
      </c>
      <c r="V7" s="344">
        <f>D2</f>
        <v>2005</v>
      </c>
      <c r="W7" s="383" t="s">
        <v>15</v>
      </c>
      <c r="X7" s="54">
        <f t="shared" si="2"/>
        <v>1</v>
      </c>
      <c r="Y7" s="353"/>
    </row>
    <row r="8" spans="1:25" ht="16.5" thickBot="1" x14ac:dyDescent="0.25">
      <c r="A8" s="56"/>
      <c r="B8" s="347"/>
      <c r="C8" s="347"/>
      <c r="D8" s="347"/>
      <c r="E8" s="347"/>
      <c r="F8" s="347"/>
      <c r="G8" s="348"/>
      <c r="H8" s="349">
        <v>2</v>
      </c>
      <c r="I8" s="65"/>
      <c r="J8" s="65"/>
      <c r="K8" s="65"/>
      <c r="L8" s="65"/>
      <c r="M8" s="65"/>
      <c r="N8" s="65"/>
      <c r="O8" s="65"/>
      <c r="P8" s="65"/>
      <c r="Q8" s="65"/>
      <c r="R8" s="65"/>
      <c r="S8" s="381">
        <v>3</v>
      </c>
      <c r="T8" s="382">
        <f t="shared" si="0"/>
        <v>5</v>
      </c>
      <c r="U8" s="214">
        <f t="shared" si="1"/>
        <v>2.4937655860349127E-3</v>
      </c>
      <c r="V8" s="344">
        <f>D2</f>
        <v>2005</v>
      </c>
      <c r="W8" s="383" t="s">
        <v>31</v>
      </c>
      <c r="X8" s="54">
        <f t="shared" si="2"/>
        <v>5</v>
      </c>
      <c r="Y8" s="353"/>
    </row>
    <row r="9" spans="1:25" ht="16.5" thickBot="1" x14ac:dyDescent="0.25">
      <c r="A9" s="56"/>
      <c r="B9" s="347"/>
      <c r="C9" s="347"/>
      <c r="D9" s="347"/>
      <c r="E9" s="347"/>
      <c r="F9" s="347"/>
      <c r="G9" s="348"/>
      <c r="H9" s="349">
        <v>6</v>
      </c>
      <c r="I9" s="65"/>
      <c r="J9" s="65"/>
      <c r="K9" s="65"/>
      <c r="L9" s="65"/>
      <c r="M9" s="65"/>
      <c r="N9" s="65"/>
      <c r="O9" s="65"/>
      <c r="P9" s="65"/>
      <c r="Q9" s="65"/>
      <c r="R9" s="65"/>
      <c r="S9" s="381"/>
      <c r="T9" s="382">
        <f t="shared" si="0"/>
        <v>6</v>
      </c>
      <c r="U9" s="214">
        <f t="shared" si="1"/>
        <v>2.9925187032418953E-3</v>
      </c>
      <c r="V9" s="344">
        <f>D2</f>
        <v>2005</v>
      </c>
      <c r="W9" s="383" t="s">
        <v>32</v>
      </c>
      <c r="X9" s="54">
        <f t="shared" si="2"/>
        <v>6</v>
      </c>
      <c r="Y9" s="353"/>
    </row>
    <row r="10" spans="1:25" ht="16.5" thickBot="1" x14ac:dyDescent="0.25">
      <c r="A10" s="56"/>
      <c r="B10" s="347"/>
      <c r="C10" s="347"/>
      <c r="D10" s="347"/>
      <c r="E10" s="347"/>
      <c r="F10" s="347"/>
      <c r="G10" s="348"/>
      <c r="H10" s="349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381"/>
      <c r="T10" s="382">
        <f t="shared" si="0"/>
        <v>0</v>
      </c>
      <c r="U10" s="214">
        <f t="shared" si="1"/>
        <v>0</v>
      </c>
      <c r="V10" s="344">
        <f>D2</f>
        <v>2005</v>
      </c>
      <c r="W10" s="383" t="s">
        <v>179</v>
      </c>
      <c r="X10" s="54">
        <f t="shared" si="2"/>
        <v>0</v>
      </c>
      <c r="Y10" s="353"/>
    </row>
    <row r="11" spans="1:25" ht="16.5" thickBot="1" x14ac:dyDescent="0.25">
      <c r="A11" s="56"/>
      <c r="B11" s="347"/>
      <c r="C11" s="347"/>
      <c r="D11" s="347"/>
      <c r="E11" s="347"/>
      <c r="F11" s="347"/>
      <c r="G11" s="348"/>
      <c r="H11" s="349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381"/>
      <c r="T11" s="382">
        <f t="shared" si="0"/>
        <v>0</v>
      </c>
      <c r="U11" s="214">
        <f t="shared" si="1"/>
        <v>0</v>
      </c>
      <c r="V11" s="344">
        <f>D2</f>
        <v>2005</v>
      </c>
      <c r="W11" s="383" t="s">
        <v>30</v>
      </c>
      <c r="X11" s="54">
        <f t="shared" si="2"/>
        <v>0</v>
      </c>
      <c r="Y11" s="353"/>
    </row>
    <row r="12" spans="1:25" ht="16.5" thickBot="1" x14ac:dyDescent="0.25">
      <c r="A12" s="56"/>
      <c r="B12" s="347"/>
      <c r="C12" s="347"/>
      <c r="D12" s="347"/>
      <c r="E12" s="347"/>
      <c r="F12" s="347"/>
      <c r="G12" s="348"/>
      <c r="H12" s="349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381"/>
      <c r="T12" s="382">
        <f t="shared" si="0"/>
        <v>0</v>
      </c>
      <c r="U12" s="214">
        <f t="shared" si="1"/>
        <v>0</v>
      </c>
      <c r="V12" s="344">
        <f>D2</f>
        <v>2005</v>
      </c>
      <c r="W12" s="383" t="s">
        <v>0</v>
      </c>
      <c r="X12" s="54">
        <f t="shared" si="2"/>
        <v>0</v>
      </c>
      <c r="Y12" s="352"/>
    </row>
    <row r="13" spans="1:25" ht="16.5" thickBot="1" x14ac:dyDescent="0.25">
      <c r="A13" s="56"/>
      <c r="B13" s="347"/>
      <c r="C13" s="347"/>
      <c r="D13" s="347"/>
      <c r="E13" s="347"/>
      <c r="F13" s="347" t="s">
        <v>108</v>
      </c>
      <c r="G13" s="348"/>
      <c r="H13" s="349">
        <v>14</v>
      </c>
      <c r="I13" s="65"/>
      <c r="J13" s="65">
        <v>1</v>
      </c>
      <c r="K13" s="65"/>
      <c r="L13" s="65"/>
      <c r="M13" s="65"/>
      <c r="N13" s="65"/>
      <c r="O13" s="65"/>
      <c r="P13" s="65"/>
      <c r="Q13" s="65"/>
      <c r="R13" s="65"/>
      <c r="S13" s="381">
        <v>3</v>
      </c>
      <c r="T13" s="382">
        <f t="shared" si="0"/>
        <v>18</v>
      </c>
      <c r="U13" s="214">
        <f t="shared" si="1"/>
        <v>8.9775561097256863E-3</v>
      </c>
      <c r="V13" s="344">
        <f>D2</f>
        <v>2005</v>
      </c>
      <c r="W13" s="383" t="s">
        <v>12</v>
      </c>
      <c r="X13" s="54">
        <f t="shared" si="2"/>
        <v>18</v>
      </c>
      <c r="Y13" s="417"/>
    </row>
    <row r="14" spans="1:25" ht="16.5" thickBot="1" x14ac:dyDescent="0.25">
      <c r="A14" s="56"/>
      <c r="B14" s="347"/>
      <c r="C14" s="347"/>
      <c r="D14" s="347"/>
      <c r="E14" s="347"/>
      <c r="F14" s="347"/>
      <c r="G14" s="348"/>
      <c r="H14" s="349">
        <v>5</v>
      </c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381">
        <v>4</v>
      </c>
      <c r="T14" s="382">
        <f t="shared" si="0"/>
        <v>9</v>
      </c>
      <c r="U14" s="214">
        <f t="shared" si="1"/>
        <v>4.4887780548628431E-3</v>
      </c>
      <c r="V14" s="344">
        <f>D2</f>
        <v>2005</v>
      </c>
      <c r="W14" s="383" t="s">
        <v>34</v>
      </c>
      <c r="X14" s="54">
        <f t="shared" si="2"/>
        <v>9</v>
      </c>
      <c r="Y14" s="354"/>
    </row>
    <row r="15" spans="1:25" ht="16.5" thickBot="1" x14ac:dyDescent="0.25">
      <c r="A15" s="56"/>
      <c r="B15" s="347"/>
      <c r="C15" s="347"/>
      <c r="D15" s="347"/>
      <c r="E15" s="347"/>
      <c r="F15" s="347"/>
      <c r="G15" s="348"/>
      <c r="H15" s="349">
        <v>2</v>
      </c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381"/>
      <c r="T15" s="382">
        <f t="shared" si="0"/>
        <v>2</v>
      </c>
      <c r="U15" s="214">
        <f t="shared" si="1"/>
        <v>9.9750623441396502E-4</v>
      </c>
      <c r="V15" s="344">
        <f>D2</f>
        <v>2005</v>
      </c>
      <c r="W15" s="393" t="s">
        <v>27</v>
      </c>
      <c r="X15" s="54">
        <f t="shared" si="2"/>
        <v>2</v>
      </c>
      <c r="Y15" s="408"/>
    </row>
    <row r="16" spans="1:25" ht="16.5" thickBot="1" x14ac:dyDescent="0.25">
      <c r="A16" s="56"/>
      <c r="B16" s="347"/>
      <c r="C16" s="347"/>
      <c r="D16" s="347"/>
      <c r="E16" s="347"/>
      <c r="F16" s="347"/>
      <c r="G16" s="60"/>
      <c r="H16" s="358"/>
      <c r="I16" s="65"/>
      <c r="J16" s="65">
        <v>6</v>
      </c>
      <c r="K16" s="65"/>
      <c r="L16" s="65"/>
      <c r="M16" s="65"/>
      <c r="N16" s="65"/>
      <c r="O16" s="65"/>
      <c r="P16" s="65"/>
      <c r="Q16" s="65"/>
      <c r="R16" s="65"/>
      <c r="S16" s="381"/>
      <c r="T16" s="382">
        <f t="shared" si="0"/>
        <v>6</v>
      </c>
      <c r="U16" s="214">
        <f t="shared" si="1"/>
        <v>2.9925187032418953E-3</v>
      </c>
      <c r="V16" s="344">
        <f>D2</f>
        <v>2005</v>
      </c>
      <c r="W16" s="359" t="s">
        <v>28</v>
      </c>
      <c r="X16" s="54">
        <f t="shared" si="2"/>
        <v>6</v>
      </c>
      <c r="Y16" s="366"/>
    </row>
    <row r="17" spans="1:25" ht="16.5" thickBot="1" x14ac:dyDescent="0.25">
      <c r="A17" s="56"/>
      <c r="B17" s="347"/>
      <c r="C17" s="347"/>
      <c r="D17" s="347"/>
      <c r="E17" s="347"/>
      <c r="F17" s="347"/>
      <c r="G17" s="60"/>
      <c r="H17" s="358">
        <v>1</v>
      </c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381"/>
      <c r="T17" s="382">
        <f t="shared" si="0"/>
        <v>1</v>
      </c>
      <c r="U17" s="214">
        <f t="shared" si="1"/>
        <v>4.9875311720698251E-4</v>
      </c>
      <c r="V17" s="344">
        <f>D2</f>
        <v>2005</v>
      </c>
      <c r="W17" s="383" t="s">
        <v>10</v>
      </c>
      <c r="X17" s="455">
        <f t="shared" si="2"/>
        <v>1</v>
      </c>
      <c r="Y17" s="423"/>
    </row>
    <row r="18" spans="1:25" ht="16.5" thickBot="1" x14ac:dyDescent="0.25">
      <c r="A18" s="56"/>
      <c r="B18" s="347"/>
      <c r="C18" s="347"/>
      <c r="D18" s="347"/>
      <c r="E18" s="347"/>
      <c r="F18" s="347"/>
      <c r="G18" s="60"/>
      <c r="H18" s="361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395">
        <v>32</v>
      </c>
      <c r="T18" s="382">
        <f t="shared" si="0"/>
        <v>32</v>
      </c>
      <c r="U18" s="214">
        <f t="shared" si="1"/>
        <v>1.596009975062344E-2</v>
      </c>
      <c r="V18" s="344"/>
      <c r="W18" s="373" t="s">
        <v>194</v>
      </c>
      <c r="X18" s="455"/>
      <c r="Y18" s="429" t="s">
        <v>268</v>
      </c>
    </row>
    <row r="19" spans="1:25" ht="16.5" thickBot="1" x14ac:dyDescent="0.25">
      <c r="A19" s="56"/>
      <c r="B19" s="347"/>
      <c r="C19" s="347"/>
      <c r="D19" s="347"/>
      <c r="E19" s="347"/>
      <c r="F19" s="347"/>
      <c r="G19" s="60"/>
      <c r="H19" s="384">
        <v>1</v>
      </c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6"/>
      <c r="T19" s="387">
        <f t="shared" si="0"/>
        <v>1</v>
      </c>
      <c r="U19" s="316">
        <f t="shared" si="1"/>
        <v>4.9875311720698251E-4</v>
      </c>
      <c r="V19" s="388">
        <f>D2</f>
        <v>2005</v>
      </c>
      <c r="W19" s="389" t="s">
        <v>170</v>
      </c>
      <c r="X19" s="455">
        <f t="shared" si="2"/>
        <v>1</v>
      </c>
      <c r="Y19" s="450"/>
    </row>
    <row r="20" spans="1:25" ht="16.5" thickBot="1" x14ac:dyDescent="0.25">
      <c r="A20" s="56"/>
      <c r="B20" s="347"/>
      <c r="C20" s="347"/>
      <c r="D20" s="347"/>
      <c r="E20" s="347"/>
      <c r="F20" s="347"/>
      <c r="G20" s="348"/>
      <c r="H20" s="343"/>
      <c r="I20" s="390">
        <v>2</v>
      </c>
      <c r="J20" s="66"/>
      <c r="K20" s="66"/>
      <c r="L20" s="66"/>
      <c r="M20" s="66"/>
      <c r="N20" s="66"/>
      <c r="O20" s="66"/>
      <c r="P20" s="66"/>
      <c r="Q20" s="66"/>
      <c r="R20" s="66"/>
      <c r="S20" s="391"/>
      <c r="T20" s="392">
        <f t="shared" si="0"/>
        <v>0</v>
      </c>
      <c r="U20" s="214">
        <f t="shared" si="1"/>
        <v>0</v>
      </c>
      <c r="V20" s="344">
        <f>D2</f>
        <v>2005</v>
      </c>
      <c r="W20" s="393" t="s">
        <v>11</v>
      </c>
      <c r="X20" s="455">
        <f t="shared" si="2"/>
        <v>0</v>
      </c>
      <c r="Y20" s="450"/>
    </row>
    <row r="21" spans="1:25" ht="16.5" thickBot="1" x14ac:dyDescent="0.25">
      <c r="A21" s="56"/>
      <c r="B21" s="347"/>
      <c r="C21" s="347"/>
      <c r="D21" s="347"/>
      <c r="E21" s="347"/>
      <c r="F21" s="347" t="s">
        <v>108</v>
      </c>
      <c r="G21" s="348"/>
      <c r="H21" s="349"/>
      <c r="I21" s="394"/>
      <c r="J21" s="65"/>
      <c r="K21" s="65"/>
      <c r="L21" s="65"/>
      <c r="M21" s="65"/>
      <c r="N21" s="65"/>
      <c r="O21" s="65"/>
      <c r="P21" s="65"/>
      <c r="Q21" s="65"/>
      <c r="R21" s="65"/>
      <c r="S21" s="381"/>
      <c r="T21" s="382">
        <f t="shared" si="0"/>
        <v>0</v>
      </c>
      <c r="U21" s="214">
        <f t="shared" si="1"/>
        <v>0</v>
      </c>
      <c r="V21" s="344">
        <f>D2</f>
        <v>2005</v>
      </c>
      <c r="W21" s="383" t="s">
        <v>29</v>
      </c>
      <c r="X21" s="455">
        <f t="shared" si="2"/>
        <v>0</v>
      </c>
      <c r="Y21" s="450"/>
    </row>
    <row r="22" spans="1:25" ht="16.5" thickBot="1" x14ac:dyDescent="0.25">
      <c r="A22" s="56"/>
      <c r="B22" s="347"/>
      <c r="C22" s="347"/>
      <c r="D22" s="347"/>
      <c r="E22" s="347"/>
      <c r="F22" s="347"/>
      <c r="G22" s="348"/>
      <c r="H22" s="349"/>
      <c r="I22" s="394">
        <v>5</v>
      </c>
      <c r="J22" s="65"/>
      <c r="K22" s="65"/>
      <c r="L22" s="65"/>
      <c r="M22" s="65"/>
      <c r="N22" s="65"/>
      <c r="O22" s="65"/>
      <c r="P22" s="65"/>
      <c r="Q22" s="65"/>
      <c r="R22" s="65"/>
      <c r="S22" s="381">
        <v>4</v>
      </c>
      <c r="T22" s="382">
        <f t="shared" si="0"/>
        <v>4</v>
      </c>
      <c r="U22" s="214">
        <f t="shared" si="1"/>
        <v>1.99501246882793E-3</v>
      </c>
      <c r="V22" s="344">
        <f>D2</f>
        <v>2005</v>
      </c>
      <c r="W22" s="383" t="s">
        <v>3</v>
      </c>
      <c r="X22" s="455">
        <f t="shared" si="2"/>
        <v>4</v>
      </c>
      <c r="Y22" s="451"/>
    </row>
    <row r="23" spans="1:25" ht="16.5" thickBot="1" x14ac:dyDescent="0.25">
      <c r="A23" s="56"/>
      <c r="B23" s="347"/>
      <c r="C23" s="347"/>
      <c r="D23" s="347"/>
      <c r="E23" s="347"/>
      <c r="F23" s="347"/>
      <c r="G23" s="348"/>
      <c r="H23" s="349"/>
      <c r="I23" s="394"/>
      <c r="J23" s="65"/>
      <c r="K23" s="65"/>
      <c r="L23" s="65"/>
      <c r="M23" s="65"/>
      <c r="N23" s="65"/>
      <c r="O23" s="65"/>
      <c r="P23" s="65"/>
      <c r="Q23" s="65"/>
      <c r="R23" s="65"/>
      <c r="S23" s="381"/>
      <c r="T23" s="382">
        <f t="shared" si="0"/>
        <v>0</v>
      </c>
      <c r="U23" s="214">
        <f t="shared" si="1"/>
        <v>0</v>
      </c>
      <c r="V23" s="344">
        <f>D2</f>
        <v>2005</v>
      </c>
      <c r="W23" s="383" t="s">
        <v>8</v>
      </c>
      <c r="X23" s="455">
        <f t="shared" si="2"/>
        <v>0</v>
      </c>
      <c r="Y23" s="450"/>
    </row>
    <row r="24" spans="1:25" ht="16.5" thickBot="1" x14ac:dyDescent="0.25">
      <c r="A24" s="56"/>
      <c r="B24" s="347"/>
      <c r="C24" s="347"/>
      <c r="D24" s="347"/>
      <c r="E24" s="347"/>
      <c r="F24" s="347"/>
      <c r="G24" s="348"/>
      <c r="H24" s="349"/>
      <c r="I24" s="394"/>
      <c r="J24" s="65"/>
      <c r="K24" s="65"/>
      <c r="L24" s="65"/>
      <c r="M24" s="65"/>
      <c r="N24" s="65"/>
      <c r="O24" s="65"/>
      <c r="P24" s="65"/>
      <c r="Q24" s="65"/>
      <c r="R24" s="65"/>
      <c r="S24" s="381"/>
      <c r="T24" s="382">
        <f t="shared" si="0"/>
        <v>0</v>
      </c>
      <c r="U24" s="214">
        <f t="shared" si="1"/>
        <v>0</v>
      </c>
      <c r="V24" s="344">
        <f>D2</f>
        <v>2005</v>
      </c>
      <c r="W24" s="383" t="s">
        <v>9</v>
      </c>
      <c r="X24" s="455">
        <f t="shared" si="2"/>
        <v>0</v>
      </c>
      <c r="Y24" s="450"/>
    </row>
    <row r="25" spans="1:25" ht="16.5" thickBot="1" x14ac:dyDescent="0.25">
      <c r="A25" s="56"/>
      <c r="B25" s="347"/>
      <c r="C25" s="347"/>
      <c r="D25" s="347"/>
      <c r="E25" s="347"/>
      <c r="F25" s="347"/>
      <c r="G25" s="348"/>
      <c r="H25" s="349"/>
      <c r="I25" s="394">
        <v>1</v>
      </c>
      <c r="J25" s="65"/>
      <c r="K25" s="65"/>
      <c r="L25" s="65"/>
      <c r="M25" s="65"/>
      <c r="N25" s="65"/>
      <c r="O25" s="65"/>
      <c r="P25" s="65"/>
      <c r="Q25" s="65"/>
      <c r="R25" s="65"/>
      <c r="S25" s="381"/>
      <c r="T25" s="382">
        <f t="shared" si="0"/>
        <v>0</v>
      </c>
      <c r="U25" s="214">
        <f t="shared" si="1"/>
        <v>0</v>
      </c>
      <c r="V25" s="344">
        <f>D2</f>
        <v>2005</v>
      </c>
      <c r="W25" s="383" t="s">
        <v>80</v>
      </c>
      <c r="X25" s="455">
        <f t="shared" si="2"/>
        <v>0</v>
      </c>
      <c r="Y25" s="450"/>
    </row>
    <row r="26" spans="1:25" ht="16.5" thickBot="1" x14ac:dyDescent="0.25">
      <c r="A26" s="56"/>
      <c r="B26" s="347"/>
      <c r="C26" s="347"/>
      <c r="D26" s="347"/>
      <c r="E26" s="347"/>
      <c r="F26" s="347"/>
      <c r="G26" s="348"/>
      <c r="H26" s="349"/>
      <c r="I26" s="394">
        <v>1</v>
      </c>
      <c r="J26" s="65"/>
      <c r="K26" s="65"/>
      <c r="L26" s="65"/>
      <c r="M26" s="65"/>
      <c r="N26" s="65"/>
      <c r="O26" s="65"/>
      <c r="P26" s="65"/>
      <c r="Q26" s="65"/>
      <c r="R26" s="65"/>
      <c r="S26" s="381"/>
      <c r="T26" s="382">
        <f t="shared" si="0"/>
        <v>0</v>
      </c>
      <c r="U26" s="214">
        <f t="shared" si="1"/>
        <v>0</v>
      </c>
      <c r="V26" s="344">
        <f>D2</f>
        <v>2005</v>
      </c>
      <c r="W26" s="383" t="s">
        <v>20</v>
      </c>
      <c r="X26" s="455">
        <f t="shared" si="2"/>
        <v>0</v>
      </c>
      <c r="Y26" s="450"/>
    </row>
    <row r="27" spans="1:25" ht="16.5" thickBot="1" x14ac:dyDescent="0.25">
      <c r="A27" s="56" t="s">
        <v>108</v>
      </c>
      <c r="B27" s="347"/>
      <c r="C27" s="347"/>
      <c r="D27" s="347"/>
      <c r="E27" s="347"/>
      <c r="F27" s="347"/>
      <c r="G27" s="348"/>
      <c r="H27" s="349"/>
      <c r="I27" s="394"/>
      <c r="J27" s="65"/>
      <c r="K27" s="65"/>
      <c r="L27" s="65"/>
      <c r="M27" s="65"/>
      <c r="N27" s="65"/>
      <c r="O27" s="65"/>
      <c r="P27" s="65"/>
      <c r="Q27" s="65"/>
      <c r="R27" s="65"/>
      <c r="S27" s="381"/>
      <c r="T27" s="382">
        <f t="shared" si="0"/>
        <v>0</v>
      </c>
      <c r="U27" s="214">
        <f t="shared" si="1"/>
        <v>0</v>
      </c>
      <c r="V27" s="344">
        <f>D2</f>
        <v>2005</v>
      </c>
      <c r="W27" s="383" t="s">
        <v>81</v>
      </c>
      <c r="X27" s="455">
        <f t="shared" si="2"/>
        <v>0</v>
      </c>
      <c r="Y27" s="452" t="s">
        <v>239</v>
      </c>
    </row>
    <row r="28" spans="1:25" ht="16.5" thickBot="1" x14ac:dyDescent="0.25">
      <c r="A28" s="56"/>
      <c r="B28" s="347"/>
      <c r="C28" s="347"/>
      <c r="D28" s="347"/>
      <c r="E28" s="347"/>
      <c r="F28" s="347"/>
      <c r="G28" s="348"/>
      <c r="H28" s="349"/>
      <c r="I28" s="394"/>
      <c r="J28" s="65"/>
      <c r="K28" s="65"/>
      <c r="L28" s="65"/>
      <c r="M28" s="65"/>
      <c r="N28" s="65"/>
      <c r="O28" s="65"/>
      <c r="P28" s="65"/>
      <c r="Q28" s="65"/>
      <c r="R28" s="65"/>
      <c r="S28" s="381"/>
      <c r="T28" s="382">
        <f>SUM(H28,J28,L28,N28,P28,R28,S28)</f>
        <v>0</v>
      </c>
      <c r="U28" s="214">
        <f t="shared" si="1"/>
        <v>0</v>
      </c>
      <c r="V28" s="344">
        <f>D2</f>
        <v>2005</v>
      </c>
      <c r="W28" s="383" t="s">
        <v>10</v>
      </c>
      <c r="X28" s="455">
        <f t="shared" si="2"/>
        <v>0</v>
      </c>
      <c r="Y28" s="452" t="s">
        <v>240</v>
      </c>
    </row>
    <row r="29" spans="1:25" ht="16.5" thickBot="1" x14ac:dyDescent="0.25">
      <c r="A29" s="56"/>
      <c r="B29" s="347"/>
      <c r="C29" s="347"/>
      <c r="D29" s="347"/>
      <c r="E29" s="347"/>
      <c r="F29" s="347"/>
      <c r="G29" s="348"/>
      <c r="H29" s="349"/>
      <c r="I29" s="394">
        <v>8</v>
      </c>
      <c r="J29" s="65"/>
      <c r="K29" s="65"/>
      <c r="L29" s="65"/>
      <c r="M29" s="65"/>
      <c r="N29" s="65"/>
      <c r="O29" s="65"/>
      <c r="P29" s="65"/>
      <c r="Q29" s="65"/>
      <c r="R29" s="65"/>
      <c r="S29" s="381"/>
      <c r="T29" s="382">
        <f t="shared" ref="T29:T32" si="3">SUM(H29,J29,L29,N29,P29,R29,S29)</f>
        <v>0</v>
      </c>
      <c r="U29" s="214">
        <f t="shared" si="1"/>
        <v>0</v>
      </c>
      <c r="V29" s="344">
        <f>D2</f>
        <v>2005</v>
      </c>
      <c r="W29" s="383" t="s">
        <v>13</v>
      </c>
      <c r="X29" s="455">
        <f t="shared" si="2"/>
        <v>0</v>
      </c>
      <c r="Y29" s="452" t="s">
        <v>241</v>
      </c>
    </row>
    <row r="30" spans="1:25" ht="16.5" thickBot="1" x14ac:dyDescent="0.25">
      <c r="A30" s="56"/>
      <c r="B30" s="347"/>
      <c r="C30" s="347"/>
      <c r="D30" s="347"/>
      <c r="E30" s="347"/>
      <c r="F30" s="347"/>
      <c r="G30" s="348"/>
      <c r="H30" s="349"/>
      <c r="I30" s="65">
        <v>2</v>
      </c>
      <c r="J30" s="65"/>
      <c r="K30" s="65"/>
      <c r="L30" s="65"/>
      <c r="M30" s="65"/>
      <c r="N30" s="65"/>
      <c r="O30" s="65"/>
      <c r="P30" s="65"/>
      <c r="Q30" s="65"/>
      <c r="R30" s="65"/>
      <c r="S30" s="381"/>
      <c r="T30" s="382">
        <f t="shared" si="3"/>
        <v>0</v>
      </c>
      <c r="U30" s="214">
        <f t="shared" si="1"/>
        <v>0</v>
      </c>
      <c r="V30" s="344">
        <f>D2</f>
        <v>2005</v>
      </c>
      <c r="W30" s="383" t="s">
        <v>99</v>
      </c>
      <c r="X30" s="455">
        <f t="shared" si="2"/>
        <v>0</v>
      </c>
      <c r="Y30" s="423"/>
    </row>
    <row r="31" spans="1:25" ht="16.5" thickBot="1" x14ac:dyDescent="0.25">
      <c r="A31" s="56"/>
      <c r="B31" s="347"/>
      <c r="C31" s="347"/>
      <c r="D31" s="347"/>
      <c r="E31" s="347"/>
      <c r="F31" s="347"/>
      <c r="G31" s="348"/>
      <c r="H31" s="349"/>
      <c r="I31" s="65">
        <v>1</v>
      </c>
      <c r="J31" s="65"/>
      <c r="K31" s="65"/>
      <c r="L31" s="65"/>
      <c r="M31" s="65"/>
      <c r="N31" s="65"/>
      <c r="O31" s="65"/>
      <c r="P31" s="65"/>
      <c r="Q31" s="65"/>
      <c r="R31" s="65"/>
      <c r="S31" s="381"/>
      <c r="T31" s="382">
        <f t="shared" si="3"/>
        <v>0</v>
      </c>
      <c r="U31" s="214">
        <f t="shared" si="1"/>
        <v>0</v>
      </c>
      <c r="V31" s="344">
        <f>D2</f>
        <v>2005</v>
      </c>
      <c r="W31" s="383" t="s">
        <v>238</v>
      </c>
      <c r="X31" s="455">
        <f t="shared" si="2"/>
        <v>0</v>
      </c>
      <c r="Y31" s="477" t="s">
        <v>242</v>
      </c>
    </row>
    <row r="32" spans="1:25" ht="16.5" thickBot="1" x14ac:dyDescent="0.25">
      <c r="A32" s="56"/>
      <c r="B32" s="347"/>
      <c r="C32" s="347"/>
      <c r="D32" s="347"/>
      <c r="E32" s="347"/>
      <c r="F32" s="347"/>
      <c r="G32" s="348"/>
      <c r="H32" s="355"/>
      <c r="I32" s="70">
        <v>5</v>
      </c>
      <c r="J32" s="70"/>
      <c r="K32" s="70"/>
      <c r="L32" s="70"/>
      <c r="M32" s="70"/>
      <c r="N32" s="70"/>
      <c r="O32" s="70"/>
      <c r="P32" s="70"/>
      <c r="Q32" s="70"/>
      <c r="R32" s="70"/>
      <c r="S32" s="395">
        <v>1</v>
      </c>
      <c r="T32" s="382">
        <f t="shared" si="3"/>
        <v>1</v>
      </c>
      <c r="U32" s="214">
        <f t="shared" si="1"/>
        <v>4.9875311720698251E-4</v>
      </c>
      <c r="V32" s="344">
        <f>D2</f>
        <v>2005</v>
      </c>
      <c r="W32" s="373" t="s">
        <v>83</v>
      </c>
      <c r="X32" s="455">
        <f t="shared" si="2"/>
        <v>1</v>
      </c>
      <c r="Y32" s="340"/>
    </row>
    <row r="33" spans="1:25" ht="16.5" thickBot="1" x14ac:dyDescent="0.3">
      <c r="A33" s="56"/>
      <c r="B33" s="347"/>
      <c r="C33" s="347"/>
      <c r="D33" s="347"/>
      <c r="E33" s="347"/>
      <c r="F33" s="347"/>
      <c r="G33" s="348"/>
      <c r="H33" s="342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7"/>
      <c r="U33" s="197">
        <f t="shared" si="1"/>
        <v>0</v>
      </c>
      <c r="V33" s="197"/>
      <c r="W33" s="447" t="s">
        <v>84</v>
      </c>
      <c r="X33" s="455">
        <f t="shared" si="2"/>
        <v>0</v>
      </c>
      <c r="Y33" s="340"/>
    </row>
    <row r="34" spans="1:25" ht="16.5" thickBot="1" x14ac:dyDescent="0.25">
      <c r="A34" s="56"/>
      <c r="B34" s="347"/>
      <c r="C34" s="347"/>
      <c r="D34" s="347"/>
      <c r="E34" s="347"/>
      <c r="F34" s="347"/>
      <c r="G34" s="60"/>
      <c r="H34" s="34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379"/>
      <c r="T34" s="392">
        <f t="shared" ref="T34:T43" si="4">SUM(H34,J34,L34,N34,P34,R34,S34)</f>
        <v>0</v>
      </c>
      <c r="U34" s="214">
        <f t="shared" si="1"/>
        <v>0</v>
      </c>
      <c r="V34" s="344">
        <f>D2</f>
        <v>2005</v>
      </c>
      <c r="W34" s="393" t="s">
        <v>88</v>
      </c>
      <c r="X34" s="455">
        <f t="shared" si="2"/>
        <v>0</v>
      </c>
      <c r="Y34" s="453" t="s">
        <v>243</v>
      </c>
    </row>
    <row r="35" spans="1:25" ht="16.5" thickBot="1" x14ac:dyDescent="0.25">
      <c r="A35" s="56"/>
      <c r="B35" s="347"/>
      <c r="C35" s="347"/>
      <c r="D35" s="347"/>
      <c r="E35" s="347"/>
      <c r="F35" s="347"/>
      <c r="G35" s="60"/>
      <c r="H35" s="349">
        <v>1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381"/>
      <c r="T35" s="382">
        <f t="shared" si="4"/>
        <v>1</v>
      </c>
      <c r="U35" s="214">
        <f t="shared" si="1"/>
        <v>4.9875311720698251E-4</v>
      </c>
      <c r="V35" s="344">
        <f>D2</f>
        <v>2005</v>
      </c>
      <c r="W35" s="268" t="s">
        <v>86</v>
      </c>
      <c r="X35" s="455">
        <f t="shared" si="2"/>
        <v>1</v>
      </c>
      <c r="Y35" s="453" t="s">
        <v>244</v>
      </c>
    </row>
    <row r="36" spans="1:25" ht="16.5" thickBot="1" x14ac:dyDescent="0.25">
      <c r="A36" s="56"/>
      <c r="B36" s="347"/>
      <c r="C36" s="347"/>
      <c r="D36" s="347"/>
      <c r="E36" s="347"/>
      <c r="F36" s="347"/>
      <c r="G36" s="60"/>
      <c r="H36" s="349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381"/>
      <c r="T36" s="382">
        <f t="shared" si="4"/>
        <v>0</v>
      </c>
      <c r="U36" s="214">
        <f t="shared" si="1"/>
        <v>0</v>
      </c>
      <c r="V36" s="344">
        <f>D2</f>
        <v>2005</v>
      </c>
      <c r="W36" s="383" t="s">
        <v>74</v>
      </c>
      <c r="X36" s="455">
        <f t="shared" si="2"/>
        <v>0</v>
      </c>
      <c r="Y36" s="429" t="s">
        <v>245</v>
      </c>
    </row>
    <row r="37" spans="1:25" ht="16.5" thickBot="1" x14ac:dyDescent="0.25">
      <c r="A37" s="56"/>
      <c r="B37" s="347"/>
      <c r="C37" s="347"/>
      <c r="D37" s="347"/>
      <c r="E37" s="347"/>
      <c r="F37" s="347"/>
      <c r="G37" s="60"/>
      <c r="H37" s="349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381"/>
      <c r="T37" s="382">
        <f t="shared" si="4"/>
        <v>0</v>
      </c>
      <c r="U37" s="214">
        <f t="shared" si="1"/>
        <v>0</v>
      </c>
      <c r="V37" s="344" t="str">
        <f>D1</f>
        <v>Build QTY</v>
      </c>
      <c r="W37" s="268" t="s">
        <v>36</v>
      </c>
      <c r="X37" s="455">
        <f t="shared" si="2"/>
        <v>0</v>
      </c>
      <c r="Y37" s="429" t="s">
        <v>246</v>
      </c>
    </row>
    <row r="38" spans="1:25" ht="16.5" thickBot="1" x14ac:dyDescent="0.25">
      <c r="A38" s="56"/>
      <c r="B38" s="347"/>
      <c r="C38" s="347"/>
      <c r="D38" s="347"/>
      <c r="E38" s="347"/>
      <c r="F38" s="347"/>
      <c r="G38" s="60"/>
      <c r="H38" s="349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381"/>
      <c r="T38" s="382">
        <f t="shared" si="4"/>
        <v>0</v>
      </c>
      <c r="U38" s="214">
        <f t="shared" si="1"/>
        <v>0</v>
      </c>
      <c r="V38" s="344">
        <f>D2</f>
        <v>2005</v>
      </c>
      <c r="W38" s="383" t="s">
        <v>187</v>
      </c>
      <c r="X38" s="455">
        <f t="shared" si="2"/>
        <v>0</v>
      </c>
      <c r="Y38" s="429" t="s">
        <v>247</v>
      </c>
    </row>
    <row r="39" spans="1:25" ht="16.5" thickBot="1" x14ac:dyDescent="0.25">
      <c r="A39" s="56"/>
      <c r="B39" s="347"/>
      <c r="C39" s="347"/>
      <c r="D39" s="347"/>
      <c r="E39" s="347"/>
      <c r="F39" s="347"/>
      <c r="G39" s="60"/>
      <c r="H39" s="349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381"/>
      <c r="T39" s="382">
        <f t="shared" si="4"/>
        <v>0</v>
      </c>
      <c r="U39" s="214">
        <f t="shared" si="1"/>
        <v>0</v>
      </c>
      <c r="V39" s="344">
        <f>D2</f>
        <v>2005</v>
      </c>
      <c r="W39" s="393" t="s">
        <v>30</v>
      </c>
      <c r="X39" s="455">
        <f t="shared" si="2"/>
        <v>0</v>
      </c>
      <c r="Y39" s="429"/>
    </row>
    <row r="40" spans="1:25" ht="16.5" thickBot="1" x14ac:dyDescent="0.25">
      <c r="A40" s="56"/>
      <c r="B40" s="347"/>
      <c r="C40" s="347"/>
      <c r="D40" s="347"/>
      <c r="E40" s="347"/>
      <c r="F40" s="347"/>
      <c r="G40" s="60"/>
      <c r="H40" s="349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381"/>
      <c r="T40" s="382">
        <f t="shared" si="4"/>
        <v>0</v>
      </c>
      <c r="U40" s="214">
        <f t="shared" si="1"/>
        <v>0</v>
      </c>
      <c r="V40" s="344">
        <f>D2</f>
        <v>2005</v>
      </c>
      <c r="W40" s="359" t="s">
        <v>139</v>
      </c>
      <c r="X40" s="455">
        <f t="shared" si="2"/>
        <v>0</v>
      </c>
      <c r="Y40" s="429"/>
    </row>
    <row r="41" spans="1:25" ht="16.5" thickBot="1" x14ac:dyDescent="0.25">
      <c r="A41" s="56"/>
      <c r="B41" s="347"/>
      <c r="C41" s="347"/>
      <c r="D41" s="347"/>
      <c r="E41" s="347"/>
      <c r="F41" s="347"/>
      <c r="G41" s="60"/>
      <c r="H41" s="355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395"/>
      <c r="T41" s="382">
        <f t="shared" si="4"/>
        <v>0</v>
      </c>
      <c r="U41" s="214">
        <f t="shared" si="1"/>
        <v>0</v>
      </c>
      <c r="V41" s="344">
        <f>D2</f>
        <v>2005</v>
      </c>
      <c r="W41" s="373" t="s">
        <v>12</v>
      </c>
      <c r="X41" s="455">
        <f t="shared" si="2"/>
        <v>0</v>
      </c>
      <c r="Y41" s="429"/>
    </row>
    <row r="42" spans="1:25" ht="16.5" thickBot="1" x14ac:dyDescent="0.25">
      <c r="A42" s="347"/>
      <c r="B42" s="347"/>
      <c r="C42" s="347"/>
      <c r="D42" s="347"/>
      <c r="E42" s="347"/>
      <c r="F42" s="347"/>
      <c r="G42" s="60"/>
      <c r="H42" s="355">
        <v>2</v>
      </c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395"/>
      <c r="T42" s="382">
        <f t="shared" si="4"/>
        <v>2</v>
      </c>
      <c r="U42" s="214">
        <f t="shared" si="1"/>
        <v>9.9750623441396502E-4</v>
      </c>
      <c r="V42" s="344">
        <f>D2</f>
        <v>2005</v>
      </c>
      <c r="W42" s="373" t="s">
        <v>27</v>
      </c>
      <c r="X42" s="455">
        <f t="shared" si="2"/>
        <v>2</v>
      </c>
      <c r="Y42" s="429"/>
    </row>
    <row r="43" spans="1:25" ht="16.5" thickBot="1" x14ac:dyDescent="0.25">
      <c r="A43" s="186"/>
      <c r="B43" s="187"/>
      <c r="C43" s="187"/>
      <c r="D43" s="187"/>
      <c r="E43" s="187"/>
      <c r="F43" s="187"/>
      <c r="G43" s="194"/>
      <c r="H43" s="355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395"/>
      <c r="T43" s="396">
        <f t="shared" si="4"/>
        <v>0</v>
      </c>
      <c r="U43" s="316">
        <f t="shared" si="1"/>
        <v>0</v>
      </c>
      <c r="V43" s="344">
        <f>D2</f>
        <v>2005</v>
      </c>
      <c r="W43" s="389" t="s">
        <v>161</v>
      </c>
      <c r="X43" s="378">
        <f t="shared" si="2"/>
        <v>0</v>
      </c>
      <c r="Y43" s="454"/>
    </row>
    <row r="44" spans="1:25" ht="15.75" thickBot="1" x14ac:dyDescent="0.25">
      <c r="G44" s="51" t="s">
        <v>5</v>
      </c>
      <c r="H44" s="61">
        <f>SUM(H3:H43)</f>
        <v>85</v>
      </c>
      <c r="I44" s="61">
        <f t="shared" ref="I44:R44" si="5">SUM(I3:I43)</f>
        <v>25</v>
      </c>
      <c r="J44" s="61">
        <f t="shared" si="5"/>
        <v>7</v>
      </c>
      <c r="K44" s="61">
        <f t="shared" si="5"/>
        <v>0</v>
      </c>
      <c r="L44" s="61">
        <f t="shared" si="5"/>
        <v>0</v>
      </c>
      <c r="M44" s="61">
        <f t="shared" si="5"/>
        <v>0</v>
      </c>
      <c r="N44" s="61">
        <f t="shared" si="5"/>
        <v>0</v>
      </c>
      <c r="O44" s="61">
        <f t="shared" si="5"/>
        <v>0</v>
      </c>
      <c r="P44" s="61">
        <f t="shared" si="5"/>
        <v>0</v>
      </c>
      <c r="Q44" s="61">
        <f t="shared" si="5"/>
        <v>0</v>
      </c>
      <c r="R44" s="61">
        <f t="shared" si="5"/>
        <v>0</v>
      </c>
      <c r="S44" s="61">
        <f>SUM(S3:S43)</f>
        <v>58</v>
      </c>
      <c r="T44" s="397">
        <f>SUM(H44,J44,L44,N44,P44,R44,S44)</f>
        <v>150</v>
      </c>
      <c r="U44" s="214">
        <f t="shared" si="1"/>
        <v>7.4812967581047385E-2</v>
      </c>
      <c r="V44" s="344">
        <f>D2</f>
        <v>2005</v>
      </c>
      <c r="W44" s="11"/>
      <c r="Y44" s="7"/>
    </row>
    <row r="46" spans="1:25" ht="15.75" thickBot="1" x14ac:dyDescent="0.3"/>
    <row r="47" spans="1:25" ht="75.75" thickBot="1" x14ac:dyDescent="0.3">
      <c r="A47" s="46" t="s">
        <v>23</v>
      </c>
      <c r="B47" s="47" t="s">
        <v>49</v>
      </c>
      <c r="C47" s="47" t="s">
        <v>54</v>
      </c>
      <c r="D47" s="47" t="s">
        <v>18</v>
      </c>
      <c r="E47" s="46" t="s">
        <v>17</v>
      </c>
      <c r="F47" s="48" t="s">
        <v>1</v>
      </c>
      <c r="G47" s="49" t="s">
        <v>24</v>
      </c>
      <c r="H47" s="50" t="s">
        <v>75</v>
      </c>
      <c r="I47" s="50" t="s">
        <v>76</v>
      </c>
      <c r="J47" s="50" t="s">
        <v>55</v>
      </c>
      <c r="K47" s="50" t="s">
        <v>60</v>
      </c>
      <c r="L47" s="50" t="s">
        <v>56</v>
      </c>
      <c r="M47" s="50" t="s">
        <v>61</v>
      </c>
      <c r="N47" s="50" t="s">
        <v>57</v>
      </c>
      <c r="O47" s="50" t="s">
        <v>62</v>
      </c>
      <c r="P47" s="50" t="s">
        <v>58</v>
      </c>
      <c r="Q47" s="50" t="s">
        <v>77</v>
      </c>
      <c r="R47" s="50" t="s">
        <v>127</v>
      </c>
      <c r="S47" s="50" t="s">
        <v>42</v>
      </c>
      <c r="T47" s="47" t="s">
        <v>5</v>
      </c>
      <c r="U47" s="46" t="s">
        <v>2</v>
      </c>
      <c r="V47" s="84" t="s">
        <v>72</v>
      </c>
      <c r="W47" s="85" t="s">
        <v>21</v>
      </c>
      <c r="X47" s="47" t="s">
        <v>18</v>
      </c>
      <c r="Y47" s="86" t="s">
        <v>7</v>
      </c>
    </row>
    <row r="48" spans="1:25" ht="15.75" thickBot="1" x14ac:dyDescent="0.3">
      <c r="A48" s="436">
        <v>1493747</v>
      </c>
      <c r="B48" s="376" t="s">
        <v>192</v>
      </c>
      <c r="C48" s="436">
        <v>1920</v>
      </c>
      <c r="D48" s="436">
        <v>2053</v>
      </c>
      <c r="E48" s="436">
        <v>1843</v>
      </c>
      <c r="F48" s="437">
        <f>E48/D48</f>
        <v>0.8977106673161227</v>
      </c>
      <c r="G48" s="377">
        <v>45121</v>
      </c>
      <c r="H48" s="342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90"/>
      <c r="U48" s="197"/>
      <c r="V48" s="198"/>
      <c r="W48" s="91" t="s">
        <v>78</v>
      </c>
      <c r="X48" s="378">
        <v>578.5</v>
      </c>
      <c r="Y48" s="43" t="s">
        <v>132</v>
      </c>
    </row>
    <row r="49" spans="1:25" ht="16.5" thickBot="1" x14ac:dyDescent="0.25">
      <c r="A49" s="53"/>
      <c r="B49" s="54"/>
      <c r="C49" s="54"/>
      <c r="D49" s="54"/>
      <c r="E49" s="54"/>
      <c r="F49" s="54"/>
      <c r="G49" s="55"/>
      <c r="H49" s="343">
        <v>33</v>
      </c>
      <c r="I49" s="63"/>
      <c r="J49" s="63">
        <v>1</v>
      </c>
      <c r="K49" s="63"/>
      <c r="L49" s="63"/>
      <c r="M49" s="63"/>
      <c r="N49" s="63"/>
      <c r="O49" s="63"/>
      <c r="P49" s="63"/>
      <c r="Q49" s="63"/>
      <c r="R49" s="63"/>
      <c r="S49" s="379">
        <v>5</v>
      </c>
      <c r="T49" s="487">
        <f t="shared" ref="T49:T73" si="6">SUM(H49,J49,L49,N49,P49,R49,S49)</f>
        <v>39</v>
      </c>
      <c r="U49" s="214">
        <f>($T49)/$D$48</f>
        <v>1.8996590355577204E-2</v>
      </c>
      <c r="V49" s="344">
        <f>D48</f>
        <v>2053</v>
      </c>
      <c r="W49" s="380" t="s">
        <v>16</v>
      </c>
      <c r="X49" s="54">
        <f>T49</f>
        <v>39</v>
      </c>
      <c r="Y49" s="352"/>
    </row>
    <row r="50" spans="1:25" ht="16.5" thickBot="1" x14ac:dyDescent="0.25">
      <c r="A50" s="56"/>
      <c r="B50" s="57"/>
      <c r="C50" s="57"/>
      <c r="D50" s="57"/>
      <c r="E50" s="57"/>
      <c r="F50" s="57"/>
      <c r="G50" s="58"/>
      <c r="H50" s="40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391"/>
      <c r="T50" s="486">
        <f t="shared" si="6"/>
        <v>0</v>
      </c>
      <c r="U50" s="214">
        <f t="shared" ref="U50:U90" si="7">($T50)/$D$48</f>
        <v>0</v>
      </c>
      <c r="V50" s="344"/>
      <c r="W50" s="393" t="s">
        <v>44</v>
      </c>
      <c r="X50" s="54"/>
      <c r="Y50" s="352"/>
    </row>
    <row r="51" spans="1:25" ht="16.5" thickBot="1" x14ac:dyDescent="0.25">
      <c r="A51" s="56"/>
      <c r="B51" s="347"/>
      <c r="C51" s="347"/>
      <c r="D51" s="347"/>
      <c r="E51" s="347"/>
      <c r="F51" s="347"/>
      <c r="G51" s="348"/>
      <c r="H51" s="349">
        <v>34</v>
      </c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381">
        <v>3</v>
      </c>
      <c r="T51" s="382">
        <f t="shared" si="6"/>
        <v>37</v>
      </c>
      <c r="U51" s="214">
        <f t="shared" si="7"/>
        <v>1.8022406234778372E-2</v>
      </c>
      <c r="V51" s="344">
        <f>D48</f>
        <v>2053</v>
      </c>
      <c r="W51" s="383" t="s">
        <v>6</v>
      </c>
      <c r="X51" s="54">
        <f t="shared" ref="X51:X62" si="8">T51</f>
        <v>37</v>
      </c>
      <c r="Y51" s="352"/>
    </row>
    <row r="52" spans="1:25" ht="16.5" thickBot="1" x14ac:dyDescent="0.25">
      <c r="A52" s="56"/>
      <c r="B52" s="347"/>
      <c r="C52" s="347"/>
      <c r="D52" s="347"/>
      <c r="E52" s="347"/>
      <c r="F52" s="347"/>
      <c r="G52" s="348"/>
      <c r="H52" s="349">
        <v>11</v>
      </c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381"/>
      <c r="T52" s="382">
        <f t="shared" si="6"/>
        <v>11</v>
      </c>
      <c r="U52" s="214">
        <f t="shared" si="7"/>
        <v>5.3580126643935702E-3</v>
      </c>
      <c r="V52" s="344">
        <f>D48</f>
        <v>2053</v>
      </c>
      <c r="W52" s="383" t="s">
        <v>14</v>
      </c>
      <c r="X52" s="54">
        <f t="shared" si="8"/>
        <v>11</v>
      </c>
      <c r="Y52" s="352"/>
    </row>
    <row r="53" spans="1:25" ht="16.5" thickBot="1" x14ac:dyDescent="0.25">
      <c r="A53" s="56"/>
      <c r="B53" s="347"/>
      <c r="C53" s="347"/>
      <c r="D53" s="347"/>
      <c r="E53" s="347"/>
      <c r="F53" s="347"/>
      <c r="G53" s="348"/>
      <c r="H53" s="349">
        <v>1</v>
      </c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381"/>
      <c r="T53" s="382">
        <f t="shared" si="6"/>
        <v>1</v>
      </c>
      <c r="U53" s="214">
        <f t="shared" si="7"/>
        <v>4.8709206039941551E-4</v>
      </c>
      <c r="V53" s="344">
        <f>D48</f>
        <v>2053</v>
      </c>
      <c r="W53" s="383" t="s">
        <v>15</v>
      </c>
      <c r="X53" s="54">
        <f t="shared" si="8"/>
        <v>1</v>
      </c>
      <c r="Y53" s="353"/>
    </row>
    <row r="54" spans="1:25" ht="16.5" thickBot="1" x14ac:dyDescent="0.25">
      <c r="A54" s="56"/>
      <c r="B54" s="347"/>
      <c r="C54" s="347"/>
      <c r="D54" s="347"/>
      <c r="E54" s="347"/>
      <c r="F54" s="347"/>
      <c r="G54" s="348"/>
      <c r="H54" s="349">
        <v>1</v>
      </c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381"/>
      <c r="T54" s="382">
        <f t="shared" si="6"/>
        <v>1</v>
      </c>
      <c r="U54" s="214">
        <f t="shared" si="7"/>
        <v>4.8709206039941551E-4</v>
      </c>
      <c r="V54" s="344">
        <f>D48</f>
        <v>2053</v>
      </c>
      <c r="W54" s="383" t="s">
        <v>31</v>
      </c>
      <c r="X54" s="54">
        <f t="shared" si="8"/>
        <v>1</v>
      </c>
      <c r="Y54" s="353"/>
    </row>
    <row r="55" spans="1:25" ht="16.5" thickBot="1" x14ac:dyDescent="0.25">
      <c r="A55" s="56"/>
      <c r="B55" s="347"/>
      <c r="C55" s="347"/>
      <c r="D55" s="347"/>
      <c r="E55" s="347"/>
      <c r="F55" s="347"/>
      <c r="G55" s="348"/>
      <c r="H55" s="349">
        <v>5</v>
      </c>
      <c r="I55" s="65"/>
      <c r="J55" s="65">
        <v>2</v>
      </c>
      <c r="K55" s="65"/>
      <c r="L55" s="65"/>
      <c r="M55" s="65"/>
      <c r="N55" s="65"/>
      <c r="O55" s="65"/>
      <c r="P55" s="65"/>
      <c r="Q55" s="65"/>
      <c r="R55" s="65"/>
      <c r="S55" s="381">
        <v>4</v>
      </c>
      <c r="T55" s="382">
        <f t="shared" si="6"/>
        <v>11</v>
      </c>
      <c r="U55" s="214">
        <f t="shared" si="7"/>
        <v>5.3580126643935702E-3</v>
      </c>
      <c r="V55" s="344">
        <f>D48</f>
        <v>2053</v>
      </c>
      <c r="W55" s="383" t="s">
        <v>32</v>
      </c>
      <c r="X55" s="54">
        <f t="shared" si="8"/>
        <v>11</v>
      </c>
      <c r="Y55" s="353"/>
    </row>
    <row r="56" spans="1:25" ht="16.5" thickBot="1" x14ac:dyDescent="0.25">
      <c r="A56" s="56"/>
      <c r="B56" s="347"/>
      <c r="C56" s="347"/>
      <c r="D56" s="347"/>
      <c r="E56" s="347"/>
      <c r="F56" s="347"/>
      <c r="G56" s="348"/>
      <c r="H56" s="349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381"/>
      <c r="T56" s="382">
        <f t="shared" si="6"/>
        <v>0</v>
      </c>
      <c r="U56" s="214">
        <f t="shared" si="7"/>
        <v>0</v>
      </c>
      <c r="V56" s="344">
        <f>D48</f>
        <v>2053</v>
      </c>
      <c r="W56" s="383" t="s">
        <v>179</v>
      </c>
      <c r="X56" s="54">
        <f t="shared" si="8"/>
        <v>0</v>
      </c>
      <c r="Y56" s="353"/>
    </row>
    <row r="57" spans="1:25" ht="16.5" thickBot="1" x14ac:dyDescent="0.25">
      <c r="A57" s="56"/>
      <c r="B57" s="347"/>
      <c r="C57" s="347"/>
      <c r="D57" s="347"/>
      <c r="E57" s="347"/>
      <c r="F57" s="347"/>
      <c r="G57" s="348"/>
      <c r="H57" s="349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381"/>
      <c r="T57" s="382">
        <f t="shared" si="6"/>
        <v>0</v>
      </c>
      <c r="U57" s="214">
        <f t="shared" si="7"/>
        <v>0</v>
      </c>
      <c r="V57" s="344">
        <f>D48</f>
        <v>2053</v>
      </c>
      <c r="W57" s="383" t="s">
        <v>30</v>
      </c>
      <c r="X57" s="54">
        <f t="shared" si="8"/>
        <v>0</v>
      </c>
      <c r="Y57" s="353"/>
    </row>
    <row r="58" spans="1:25" ht="16.5" thickBot="1" x14ac:dyDescent="0.25">
      <c r="A58" s="56"/>
      <c r="B58" s="347"/>
      <c r="C58" s="347"/>
      <c r="D58" s="347"/>
      <c r="E58" s="347"/>
      <c r="F58" s="347"/>
      <c r="G58" s="348"/>
      <c r="H58" s="349">
        <v>2</v>
      </c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381">
        <v>1</v>
      </c>
      <c r="T58" s="382">
        <f t="shared" si="6"/>
        <v>3</v>
      </c>
      <c r="U58" s="214">
        <f t="shared" si="7"/>
        <v>1.4612761811982464E-3</v>
      </c>
      <c r="V58" s="344">
        <f>D48</f>
        <v>2053</v>
      </c>
      <c r="W58" s="383" t="s">
        <v>0</v>
      </c>
      <c r="X58" s="54">
        <f t="shared" si="8"/>
        <v>3</v>
      </c>
      <c r="Y58" s="352"/>
    </row>
    <row r="59" spans="1:25" ht="16.5" thickBot="1" x14ac:dyDescent="0.25">
      <c r="A59" s="56"/>
      <c r="B59" s="347"/>
      <c r="C59" s="347"/>
      <c r="D59" s="347"/>
      <c r="E59" s="347"/>
      <c r="F59" s="347" t="s">
        <v>108</v>
      </c>
      <c r="G59" s="348"/>
      <c r="H59" s="349">
        <v>12</v>
      </c>
      <c r="I59" s="65"/>
      <c r="J59" s="65">
        <v>1</v>
      </c>
      <c r="K59" s="65"/>
      <c r="L59" s="65"/>
      <c r="M59" s="65"/>
      <c r="N59" s="65"/>
      <c r="O59" s="65"/>
      <c r="P59" s="65"/>
      <c r="Q59" s="65"/>
      <c r="R59" s="65"/>
      <c r="S59" s="381">
        <v>1</v>
      </c>
      <c r="T59" s="382">
        <f t="shared" si="6"/>
        <v>14</v>
      </c>
      <c r="U59" s="214">
        <f t="shared" si="7"/>
        <v>6.8192888455918168E-3</v>
      </c>
      <c r="V59" s="344">
        <f>D48</f>
        <v>2053</v>
      </c>
      <c r="W59" s="383" t="s">
        <v>12</v>
      </c>
      <c r="X59" s="54">
        <f t="shared" si="8"/>
        <v>14</v>
      </c>
      <c r="Y59" s="417"/>
    </row>
    <row r="60" spans="1:25" ht="16.5" thickBot="1" x14ac:dyDescent="0.25">
      <c r="A60" s="56"/>
      <c r="B60" s="347"/>
      <c r="C60" s="347"/>
      <c r="D60" s="347"/>
      <c r="E60" s="347"/>
      <c r="F60" s="347"/>
      <c r="G60" s="348"/>
      <c r="H60" s="349">
        <v>24</v>
      </c>
      <c r="I60" s="65"/>
      <c r="J60" s="65">
        <v>2</v>
      </c>
      <c r="K60" s="65"/>
      <c r="L60" s="65"/>
      <c r="M60" s="65"/>
      <c r="N60" s="65"/>
      <c r="O60" s="65"/>
      <c r="P60" s="65"/>
      <c r="Q60" s="65"/>
      <c r="R60" s="65"/>
      <c r="S60" s="381"/>
      <c r="T60" s="382">
        <f t="shared" si="6"/>
        <v>26</v>
      </c>
      <c r="U60" s="214">
        <f t="shared" si="7"/>
        <v>1.2664393570384803E-2</v>
      </c>
      <c r="V60" s="344">
        <f>D48</f>
        <v>2053</v>
      </c>
      <c r="W60" s="383" t="s">
        <v>34</v>
      </c>
      <c r="X60" s="54">
        <f t="shared" si="8"/>
        <v>26</v>
      </c>
      <c r="Y60" s="354"/>
    </row>
    <row r="61" spans="1:25" ht="16.5" thickBot="1" x14ac:dyDescent="0.25">
      <c r="A61" s="56"/>
      <c r="B61" s="347"/>
      <c r="C61" s="347"/>
      <c r="D61" s="347"/>
      <c r="E61" s="347"/>
      <c r="F61" s="347"/>
      <c r="G61" s="348"/>
      <c r="H61" s="349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381"/>
      <c r="T61" s="382">
        <f t="shared" si="6"/>
        <v>0</v>
      </c>
      <c r="U61" s="214">
        <f t="shared" si="7"/>
        <v>0</v>
      </c>
      <c r="V61" s="344">
        <f>D48</f>
        <v>2053</v>
      </c>
      <c r="W61" s="393" t="s">
        <v>27</v>
      </c>
      <c r="X61" s="54">
        <f t="shared" si="8"/>
        <v>0</v>
      </c>
      <c r="Y61" s="408"/>
    </row>
    <row r="62" spans="1:25" ht="16.5" thickBot="1" x14ac:dyDescent="0.25">
      <c r="A62" s="56"/>
      <c r="B62" s="347"/>
      <c r="C62" s="347"/>
      <c r="D62" s="347"/>
      <c r="E62" s="347"/>
      <c r="F62" s="347"/>
      <c r="G62" s="60"/>
      <c r="H62" s="358"/>
      <c r="I62" s="65"/>
      <c r="J62" s="65">
        <v>3</v>
      </c>
      <c r="K62" s="65"/>
      <c r="L62" s="65"/>
      <c r="M62" s="65"/>
      <c r="N62" s="65"/>
      <c r="O62" s="65"/>
      <c r="P62" s="65"/>
      <c r="Q62" s="65"/>
      <c r="R62" s="65"/>
      <c r="S62" s="381"/>
      <c r="T62" s="382">
        <f t="shared" si="6"/>
        <v>3</v>
      </c>
      <c r="U62" s="214">
        <f t="shared" si="7"/>
        <v>1.4612761811982464E-3</v>
      </c>
      <c r="V62" s="344">
        <f>D48</f>
        <v>2053</v>
      </c>
      <c r="W62" s="359" t="s">
        <v>28</v>
      </c>
      <c r="X62" s="54">
        <f t="shared" si="8"/>
        <v>3</v>
      </c>
      <c r="Y62" s="366"/>
    </row>
    <row r="63" spans="1:25" ht="16.5" thickBot="1" x14ac:dyDescent="0.25">
      <c r="A63" s="56"/>
      <c r="B63" s="347"/>
      <c r="C63" s="347"/>
      <c r="D63" s="347"/>
      <c r="E63" s="347"/>
      <c r="F63" s="347"/>
      <c r="G63" s="60"/>
      <c r="H63" s="358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381">
        <v>32</v>
      </c>
      <c r="T63" s="382">
        <f t="shared" si="6"/>
        <v>32</v>
      </c>
      <c r="U63" s="214">
        <f t="shared" si="7"/>
        <v>1.5586945932781296E-2</v>
      </c>
      <c r="V63" s="344">
        <f>D48</f>
        <v>2053</v>
      </c>
      <c r="W63" s="373" t="s">
        <v>194</v>
      </c>
      <c r="X63" s="455"/>
      <c r="Y63" s="429" t="s">
        <v>313</v>
      </c>
    </row>
    <row r="64" spans="1:25" ht="16.5" thickBot="1" x14ac:dyDescent="0.25">
      <c r="A64" s="56"/>
      <c r="B64" s="347"/>
      <c r="C64" s="347"/>
      <c r="D64" s="347"/>
      <c r="E64" s="347"/>
      <c r="F64" s="347"/>
      <c r="G64" s="60"/>
      <c r="H64" s="361">
        <v>1</v>
      </c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395"/>
      <c r="T64" s="382">
        <f t="shared" si="6"/>
        <v>1</v>
      </c>
      <c r="U64" s="214">
        <f t="shared" si="7"/>
        <v>4.8709206039941551E-4</v>
      </c>
      <c r="V64" s="344"/>
      <c r="W64" s="373" t="s">
        <v>46</v>
      </c>
      <c r="X64" s="455"/>
      <c r="Y64" s="429"/>
    </row>
    <row r="65" spans="1:25" ht="16.5" thickBot="1" x14ac:dyDescent="0.25">
      <c r="A65" s="56"/>
      <c r="B65" s="347"/>
      <c r="C65" s="347"/>
      <c r="D65" s="347"/>
      <c r="E65" s="347"/>
      <c r="F65" s="347"/>
      <c r="G65" s="60"/>
      <c r="H65" s="384">
        <v>4</v>
      </c>
      <c r="I65" s="385"/>
      <c r="J65" s="385">
        <v>1</v>
      </c>
      <c r="K65" s="385"/>
      <c r="L65" s="385"/>
      <c r="M65" s="385"/>
      <c r="N65" s="385"/>
      <c r="O65" s="385"/>
      <c r="P65" s="385"/>
      <c r="Q65" s="385"/>
      <c r="R65" s="385"/>
      <c r="S65" s="386"/>
      <c r="T65" s="387">
        <f t="shared" si="6"/>
        <v>5</v>
      </c>
      <c r="U65" s="316">
        <f t="shared" si="7"/>
        <v>2.4354603019970775E-3</v>
      </c>
      <c r="V65" s="388">
        <f>D48</f>
        <v>2053</v>
      </c>
      <c r="W65" s="389" t="s">
        <v>170</v>
      </c>
      <c r="X65" s="455">
        <f t="shared" ref="X65:X89" si="9">T65</f>
        <v>5</v>
      </c>
      <c r="Y65" s="450"/>
    </row>
    <row r="66" spans="1:25" ht="16.5" thickBot="1" x14ac:dyDescent="0.25">
      <c r="A66" s="56"/>
      <c r="B66" s="347"/>
      <c r="C66" s="347"/>
      <c r="D66" s="347"/>
      <c r="E66" s="347"/>
      <c r="F66" s="347"/>
      <c r="G66" s="348"/>
      <c r="H66" s="343"/>
      <c r="I66" s="390">
        <v>6</v>
      </c>
      <c r="J66" s="66"/>
      <c r="K66" s="66"/>
      <c r="L66" s="66"/>
      <c r="M66" s="66"/>
      <c r="N66" s="66"/>
      <c r="O66" s="66"/>
      <c r="P66" s="66"/>
      <c r="Q66" s="66"/>
      <c r="R66" s="66"/>
      <c r="S66" s="391"/>
      <c r="T66" s="392">
        <f t="shared" si="6"/>
        <v>0</v>
      </c>
      <c r="U66" s="214">
        <f t="shared" si="7"/>
        <v>0</v>
      </c>
      <c r="V66" s="344">
        <f>D48</f>
        <v>2053</v>
      </c>
      <c r="W66" s="393" t="s">
        <v>11</v>
      </c>
      <c r="X66" s="455">
        <f t="shared" si="9"/>
        <v>0</v>
      </c>
      <c r="Y66" s="450"/>
    </row>
    <row r="67" spans="1:25" ht="16.5" thickBot="1" x14ac:dyDescent="0.25">
      <c r="A67" s="56"/>
      <c r="B67" s="347"/>
      <c r="C67" s="347"/>
      <c r="D67" s="347"/>
      <c r="E67" s="347"/>
      <c r="F67" s="347" t="s">
        <v>108</v>
      </c>
      <c r="G67" s="348"/>
      <c r="H67" s="349"/>
      <c r="I67" s="394"/>
      <c r="J67" s="65"/>
      <c r="K67" s="65"/>
      <c r="L67" s="65"/>
      <c r="M67" s="65"/>
      <c r="N67" s="65"/>
      <c r="O67" s="65"/>
      <c r="P67" s="65"/>
      <c r="Q67" s="65"/>
      <c r="R67" s="65"/>
      <c r="S67" s="381"/>
      <c r="T67" s="382">
        <f t="shared" si="6"/>
        <v>0</v>
      </c>
      <c r="U67" s="214">
        <f t="shared" si="7"/>
        <v>0</v>
      </c>
      <c r="V67" s="344">
        <f>D48</f>
        <v>2053</v>
      </c>
      <c r="W67" s="383" t="s">
        <v>29</v>
      </c>
      <c r="X67" s="455">
        <f t="shared" si="9"/>
        <v>0</v>
      </c>
      <c r="Y67" s="450"/>
    </row>
    <row r="68" spans="1:25" ht="16.5" thickBot="1" x14ac:dyDescent="0.25">
      <c r="A68" s="56"/>
      <c r="B68" s="347"/>
      <c r="C68" s="347"/>
      <c r="D68" s="347"/>
      <c r="E68" s="347"/>
      <c r="F68" s="347"/>
      <c r="G68" s="348"/>
      <c r="H68" s="349"/>
      <c r="I68" s="394">
        <v>16</v>
      </c>
      <c r="J68" s="65">
        <v>9</v>
      </c>
      <c r="K68" s="65"/>
      <c r="L68" s="65"/>
      <c r="M68" s="65"/>
      <c r="N68" s="65"/>
      <c r="O68" s="65"/>
      <c r="P68" s="65"/>
      <c r="Q68" s="65"/>
      <c r="R68" s="65"/>
      <c r="S68" s="381">
        <v>4</v>
      </c>
      <c r="T68" s="382">
        <f t="shared" si="6"/>
        <v>13</v>
      </c>
      <c r="U68" s="214">
        <f t="shared" si="7"/>
        <v>6.3321967851924016E-3</v>
      </c>
      <c r="V68" s="344">
        <f>D48</f>
        <v>2053</v>
      </c>
      <c r="W68" s="383" t="s">
        <v>3</v>
      </c>
      <c r="X68" s="455">
        <f t="shared" si="9"/>
        <v>13</v>
      </c>
      <c r="Y68" s="451"/>
    </row>
    <row r="69" spans="1:25" ht="16.5" thickBot="1" x14ac:dyDescent="0.25">
      <c r="A69" s="56"/>
      <c r="B69" s="347"/>
      <c r="C69" s="347"/>
      <c r="D69" s="347"/>
      <c r="E69" s="347"/>
      <c r="F69" s="347"/>
      <c r="G69" s="348"/>
      <c r="H69" s="349"/>
      <c r="I69" s="394">
        <v>1</v>
      </c>
      <c r="J69" s="65"/>
      <c r="K69" s="65"/>
      <c r="L69" s="65"/>
      <c r="M69" s="65"/>
      <c r="N69" s="65"/>
      <c r="O69" s="65"/>
      <c r="P69" s="65"/>
      <c r="Q69" s="65"/>
      <c r="R69" s="65"/>
      <c r="S69" s="381"/>
      <c r="T69" s="382">
        <f t="shared" si="6"/>
        <v>0</v>
      </c>
      <c r="U69" s="214">
        <f t="shared" si="7"/>
        <v>0</v>
      </c>
      <c r="V69" s="344">
        <f>D48</f>
        <v>2053</v>
      </c>
      <c r="W69" s="383" t="s">
        <v>8</v>
      </c>
      <c r="X69" s="455">
        <f t="shared" si="9"/>
        <v>0</v>
      </c>
      <c r="Y69" s="450"/>
    </row>
    <row r="70" spans="1:25" ht="16.5" thickBot="1" x14ac:dyDescent="0.25">
      <c r="A70" s="56"/>
      <c r="B70" s="347"/>
      <c r="C70" s="347"/>
      <c r="D70" s="347"/>
      <c r="E70" s="347"/>
      <c r="F70" s="347"/>
      <c r="G70" s="348"/>
      <c r="H70" s="349"/>
      <c r="I70" s="394">
        <v>2</v>
      </c>
      <c r="J70" s="65"/>
      <c r="K70" s="65"/>
      <c r="L70" s="65"/>
      <c r="M70" s="65"/>
      <c r="N70" s="65"/>
      <c r="O70" s="65"/>
      <c r="P70" s="65"/>
      <c r="Q70" s="65"/>
      <c r="R70" s="65"/>
      <c r="S70" s="381">
        <v>1</v>
      </c>
      <c r="T70" s="382">
        <f t="shared" si="6"/>
        <v>1</v>
      </c>
      <c r="U70" s="214">
        <f t="shared" si="7"/>
        <v>4.8709206039941551E-4</v>
      </c>
      <c r="V70" s="344">
        <f>D48</f>
        <v>2053</v>
      </c>
      <c r="W70" s="383" t="s">
        <v>9</v>
      </c>
      <c r="X70" s="455">
        <f t="shared" si="9"/>
        <v>1</v>
      </c>
      <c r="Y70" s="450"/>
    </row>
    <row r="71" spans="1:25" ht="16.5" thickBot="1" x14ac:dyDescent="0.25">
      <c r="A71" s="56"/>
      <c r="B71" s="347"/>
      <c r="C71" s="347"/>
      <c r="D71" s="347"/>
      <c r="E71" s="347"/>
      <c r="F71" s="347"/>
      <c r="G71" s="348"/>
      <c r="H71" s="349"/>
      <c r="I71" s="394"/>
      <c r="J71" s="65"/>
      <c r="K71" s="65"/>
      <c r="L71" s="65"/>
      <c r="M71" s="65"/>
      <c r="N71" s="65"/>
      <c r="O71" s="65"/>
      <c r="P71" s="65"/>
      <c r="Q71" s="65"/>
      <c r="R71" s="65"/>
      <c r="S71" s="381"/>
      <c r="T71" s="382">
        <f t="shared" si="6"/>
        <v>0</v>
      </c>
      <c r="U71" s="214">
        <f t="shared" si="7"/>
        <v>0</v>
      </c>
      <c r="V71" s="344">
        <f>D48</f>
        <v>2053</v>
      </c>
      <c r="W71" s="383" t="s">
        <v>80</v>
      </c>
      <c r="X71" s="455">
        <f t="shared" si="9"/>
        <v>0</v>
      </c>
      <c r="Y71" s="450"/>
    </row>
    <row r="72" spans="1:25" ht="16.5" thickBot="1" x14ac:dyDescent="0.25">
      <c r="A72" s="56"/>
      <c r="B72" s="347"/>
      <c r="C72" s="347"/>
      <c r="D72" s="347"/>
      <c r="E72" s="347"/>
      <c r="F72" s="347"/>
      <c r="G72" s="348"/>
      <c r="H72" s="349"/>
      <c r="I72" s="394">
        <v>3</v>
      </c>
      <c r="J72" s="65"/>
      <c r="K72" s="65"/>
      <c r="L72" s="65"/>
      <c r="M72" s="65"/>
      <c r="N72" s="65"/>
      <c r="O72" s="65"/>
      <c r="P72" s="65"/>
      <c r="Q72" s="65"/>
      <c r="R72" s="65"/>
      <c r="S72" s="381"/>
      <c r="T72" s="382">
        <f t="shared" si="6"/>
        <v>0</v>
      </c>
      <c r="U72" s="214">
        <f t="shared" si="7"/>
        <v>0</v>
      </c>
      <c r="V72" s="344">
        <f>D48</f>
        <v>2053</v>
      </c>
      <c r="W72" s="383" t="s">
        <v>20</v>
      </c>
      <c r="X72" s="455">
        <f t="shared" si="9"/>
        <v>0</v>
      </c>
      <c r="Y72" s="450"/>
    </row>
    <row r="73" spans="1:25" ht="16.5" thickBot="1" x14ac:dyDescent="0.25">
      <c r="A73" s="56" t="s">
        <v>108</v>
      </c>
      <c r="B73" s="347"/>
      <c r="C73" s="347"/>
      <c r="D73" s="347"/>
      <c r="E73" s="347"/>
      <c r="F73" s="347"/>
      <c r="G73" s="348"/>
      <c r="H73" s="349"/>
      <c r="I73" s="394">
        <v>2</v>
      </c>
      <c r="J73" s="65"/>
      <c r="K73" s="65"/>
      <c r="L73" s="65"/>
      <c r="M73" s="65"/>
      <c r="N73" s="65"/>
      <c r="O73" s="65"/>
      <c r="P73" s="65"/>
      <c r="Q73" s="65"/>
      <c r="R73" s="65"/>
      <c r="S73" s="381"/>
      <c r="T73" s="382">
        <f t="shared" si="6"/>
        <v>0</v>
      </c>
      <c r="U73" s="214">
        <f t="shared" si="7"/>
        <v>0</v>
      </c>
      <c r="V73" s="344">
        <f>D48</f>
        <v>2053</v>
      </c>
      <c r="W73" s="383" t="s">
        <v>81</v>
      </c>
      <c r="X73" s="455">
        <f t="shared" si="9"/>
        <v>0</v>
      </c>
      <c r="Y73" s="452" t="s">
        <v>279</v>
      </c>
    </row>
    <row r="74" spans="1:25" ht="16.5" thickBot="1" x14ac:dyDescent="0.25">
      <c r="A74" s="56"/>
      <c r="B74" s="347"/>
      <c r="C74" s="347"/>
      <c r="D74" s="347"/>
      <c r="E74" s="347"/>
      <c r="F74" s="347"/>
      <c r="G74" s="348"/>
      <c r="H74" s="349"/>
      <c r="I74" s="394"/>
      <c r="J74" s="65"/>
      <c r="K74" s="65"/>
      <c r="L74" s="65"/>
      <c r="M74" s="65"/>
      <c r="N74" s="65"/>
      <c r="O74" s="65"/>
      <c r="P74" s="65"/>
      <c r="Q74" s="65"/>
      <c r="R74" s="65"/>
      <c r="S74" s="381"/>
      <c r="T74" s="382">
        <f>SUM(H74,J74,L74,N74,P74,R74,S74)</f>
        <v>0</v>
      </c>
      <c r="U74" s="214">
        <f t="shared" si="7"/>
        <v>0</v>
      </c>
      <c r="V74" s="344">
        <f>D48</f>
        <v>2053</v>
      </c>
      <c r="W74" s="383" t="s">
        <v>10</v>
      </c>
      <c r="X74" s="455">
        <f t="shared" si="9"/>
        <v>0</v>
      </c>
      <c r="Y74" s="452" t="s">
        <v>278</v>
      </c>
    </row>
    <row r="75" spans="1:25" ht="16.5" thickBot="1" x14ac:dyDescent="0.25">
      <c r="A75" s="56"/>
      <c r="B75" s="347"/>
      <c r="C75" s="347"/>
      <c r="D75" s="347"/>
      <c r="E75" s="347"/>
      <c r="F75" s="347"/>
      <c r="G75" s="348"/>
      <c r="H75" s="349"/>
      <c r="I75" s="394">
        <v>12</v>
      </c>
      <c r="J75" s="65"/>
      <c r="K75" s="65"/>
      <c r="L75" s="65"/>
      <c r="M75" s="65"/>
      <c r="N75" s="65"/>
      <c r="O75" s="65"/>
      <c r="P75" s="65"/>
      <c r="Q75" s="65"/>
      <c r="R75" s="65"/>
      <c r="S75" s="381">
        <v>1</v>
      </c>
      <c r="T75" s="382">
        <f t="shared" ref="T75:T78" si="10">SUM(H75,J75,L75,N75,P75,R75,S75)</f>
        <v>1</v>
      </c>
      <c r="U75" s="214">
        <f t="shared" si="7"/>
        <v>4.8709206039941551E-4</v>
      </c>
      <c r="V75" s="344">
        <f>D48</f>
        <v>2053</v>
      </c>
      <c r="W75" s="383" t="s">
        <v>88</v>
      </c>
      <c r="X75" s="455">
        <f t="shared" si="9"/>
        <v>1</v>
      </c>
      <c r="Y75" s="452" t="s">
        <v>280</v>
      </c>
    </row>
    <row r="76" spans="1:25" ht="16.5" thickBot="1" x14ac:dyDescent="0.25">
      <c r="A76" s="56"/>
      <c r="B76" s="347"/>
      <c r="C76" s="347"/>
      <c r="D76" s="347"/>
      <c r="E76" s="347"/>
      <c r="F76" s="347"/>
      <c r="G76" s="348"/>
      <c r="H76" s="349"/>
      <c r="I76" s="65">
        <v>2</v>
      </c>
      <c r="J76" s="65">
        <v>4</v>
      </c>
      <c r="K76" s="65"/>
      <c r="L76" s="65"/>
      <c r="M76" s="65"/>
      <c r="N76" s="65"/>
      <c r="O76" s="65"/>
      <c r="P76" s="65"/>
      <c r="Q76" s="65"/>
      <c r="R76" s="65"/>
      <c r="S76" s="381"/>
      <c r="T76" s="382">
        <f t="shared" si="10"/>
        <v>4</v>
      </c>
      <c r="U76" s="214">
        <f t="shared" si="7"/>
        <v>1.948368241597662E-3</v>
      </c>
      <c r="V76" s="344">
        <f>D48</f>
        <v>2053</v>
      </c>
      <c r="W76" s="383" t="s">
        <v>99</v>
      </c>
      <c r="X76" s="455">
        <f t="shared" si="9"/>
        <v>4</v>
      </c>
      <c r="Y76" s="423"/>
    </row>
    <row r="77" spans="1:25" ht="16.5" thickBot="1" x14ac:dyDescent="0.25">
      <c r="A77" s="56"/>
      <c r="B77" s="347"/>
      <c r="C77" s="347"/>
      <c r="D77" s="347"/>
      <c r="E77" s="347"/>
      <c r="F77" s="347"/>
      <c r="G77" s="348"/>
      <c r="H77" s="349"/>
      <c r="I77" s="65">
        <v>1</v>
      </c>
      <c r="J77" s="65"/>
      <c r="K77" s="65"/>
      <c r="L77" s="65"/>
      <c r="M77" s="65"/>
      <c r="N77" s="65"/>
      <c r="O77" s="65"/>
      <c r="P77" s="65"/>
      <c r="Q77" s="65"/>
      <c r="R77" s="65"/>
      <c r="S77" s="381"/>
      <c r="T77" s="382">
        <f t="shared" si="10"/>
        <v>0</v>
      </c>
      <c r="U77" s="214">
        <f t="shared" si="7"/>
        <v>0</v>
      </c>
      <c r="V77" s="344">
        <f>D48</f>
        <v>2053</v>
      </c>
      <c r="W77" s="383" t="s">
        <v>101</v>
      </c>
      <c r="X77" s="455">
        <f t="shared" si="9"/>
        <v>0</v>
      </c>
      <c r="Y77" s="477"/>
    </row>
    <row r="78" spans="1:25" ht="16.5" thickBot="1" x14ac:dyDescent="0.25">
      <c r="A78" s="56"/>
      <c r="B78" s="347"/>
      <c r="C78" s="347"/>
      <c r="D78" s="347"/>
      <c r="E78" s="347"/>
      <c r="F78" s="347"/>
      <c r="G78" s="348"/>
      <c r="H78" s="355"/>
      <c r="I78" s="70">
        <v>6</v>
      </c>
      <c r="J78" s="70">
        <v>1</v>
      </c>
      <c r="K78" s="70"/>
      <c r="L78" s="70"/>
      <c r="M78" s="70"/>
      <c r="N78" s="70"/>
      <c r="O78" s="70"/>
      <c r="P78" s="70"/>
      <c r="Q78" s="70"/>
      <c r="R78" s="70"/>
      <c r="S78" s="395">
        <v>1</v>
      </c>
      <c r="T78" s="382">
        <f t="shared" si="10"/>
        <v>2</v>
      </c>
      <c r="U78" s="214">
        <f t="shared" si="7"/>
        <v>9.7418412079883102E-4</v>
      </c>
      <c r="V78" s="344">
        <f>D48</f>
        <v>2053</v>
      </c>
      <c r="W78" s="373" t="s">
        <v>83</v>
      </c>
      <c r="X78" s="455">
        <f t="shared" si="9"/>
        <v>2</v>
      </c>
      <c r="Y78" s="340"/>
    </row>
    <row r="79" spans="1:25" ht="16.5" thickBot="1" x14ac:dyDescent="0.3">
      <c r="A79" s="56"/>
      <c r="B79" s="347"/>
      <c r="C79" s="347"/>
      <c r="D79" s="347"/>
      <c r="E79" s="347"/>
      <c r="F79" s="347"/>
      <c r="G79" s="348"/>
      <c r="H79" s="342"/>
      <c r="I79" s="198"/>
      <c r="J79" s="198"/>
      <c r="K79" s="198"/>
      <c r="L79" s="198"/>
      <c r="M79" s="198"/>
      <c r="N79" s="198"/>
      <c r="O79" s="198"/>
      <c r="P79" s="198"/>
      <c r="Q79" s="198"/>
      <c r="R79" s="198"/>
      <c r="S79" s="198"/>
      <c r="T79" s="197"/>
      <c r="U79" s="197"/>
      <c r="V79" s="197"/>
      <c r="W79" s="447" t="s">
        <v>84</v>
      </c>
      <c r="X79" s="455">
        <f t="shared" si="9"/>
        <v>0</v>
      </c>
      <c r="Y79" s="340"/>
    </row>
    <row r="80" spans="1:25" ht="16.5" thickBot="1" x14ac:dyDescent="0.25">
      <c r="A80" s="56"/>
      <c r="B80" s="347"/>
      <c r="C80" s="347"/>
      <c r="D80" s="347"/>
      <c r="E80" s="347"/>
      <c r="F80" s="347"/>
      <c r="G80" s="60"/>
      <c r="H80" s="34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379"/>
      <c r="T80" s="392">
        <f t="shared" ref="T80:T89" si="11">SUM(H80,J80,L80,N80,P80,R80,S80)</f>
        <v>0</v>
      </c>
      <c r="U80" s="214">
        <f t="shared" si="7"/>
        <v>0</v>
      </c>
      <c r="V80" s="344">
        <f>D48</f>
        <v>2053</v>
      </c>
      <c r="W80" s="393" t="s">
        <v>88</v>
      </c>
      <c r="X80" s="455">
        <f t="shared" si="9"/>
        <v>0</v>
      </c>
      <c r="Y80" s="453" t="s">
        <v>274</v>
      </c>
    </row>
    <row r="81" spans="1:25" ht="16.5" thickBot="1" x14ac:dyDescent="0.25">
      <c r="A81" s="56"/>
      <c r="B81" s="347"/>
      <c r="C81" s="347"/>
      <c r="D81" s="347"/>
      <c r="E81" s="347"/>
      <c r="F81" s="347"/>
      <c r="G81" s="60"/>
      <c r="H81" s="349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381"/>
      <c r="T81" s="382">
        <f t="shared" si="11"/>
        <v>0</v>
      </c>
      <c r="U81" s="214">
        <f t="shared" si="7"/>
        <v>0</v>
      </c>
      <c r="V81" s="344">
        <f>D48</f>
        <v>2053</v>
      </c>
      <c r="W81" s="268" t="s">
        <v>86</v>
      </c>
      <c r="X81" s="455">
        <f t="shared" si="9"/>
        <v>0</v>
      </c>
      <c r="Y81" s="453" t="s">
        <v>244</v>
      </c>
    </row>
    <row r="82" spans="1:25" ht="16.5" thickBot="1" x14ac:dyDescent="0.25">
      <c r="A82" s="56"/>
      <c r="B82" s="347"/>
      <c r="C82" s="347"/>
      <c r="D82" s="347"/>
      <c r="E82" s="347"/>
      <c r="F82" s="347"/>
      <c r="G82" s="60"/>
      <c r="H82" s="349">
        <v>1</v>
      </c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381"/>
      <c r="T82" s="382">
        <f t="shared" si="11"/>
        <v>1</v>
      </c>
      <c r="U82" s="214">
        <f t="shared" si="7"/>
        <v>4.8709206039941551E-4</v>
      </c>
      <c r="V82" s="344">
        <f>D48</f>
        <v>2053</v>
      </c>
      <c r="W82" s="383" t="s">
        <v>74</v>
      </c>
      <c r="X82" s="455">
        <f t="shared" si="9"/>
        <v>1</v>
      </c>
      <c r="Y82" s="429" t="s">
        <v>275</v>
      </c>
    </row>
    <row r="83" spans="1:25" ht="16.5" thickBot="1" x14ac:dyDescent="0.25">
      <c r="A83" s="56"/>
      <c r="B83" s="347"/>
      <c r="C83" s="347"/>
      <c r="D83" s="347"/>
      <c r="E83" s="347"/>
      <c r="F83" s="347"/>
      <c r="G83" s="60"/>
      <c r="H83" s="349">
        <v>2</v>
      </c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381"/>
      <c r="T83" s="382">
        <f t="shared" si="11"/>
        <v>2</v>
      </c>
      <c r="U83" s="214">
        <f t="shared" si="7"/>
        <v>9.7418412079883102E-4</v>
      </c>
      <c r="V83" s="344" t="str">
        <f>D47</f>
        <v>Build QTY</v>
      </c>
      <c r="W83" s="268" t="s">
        <v>36</v>
      </c>
      <c r="X83" s="455">
        <f t="shared" si="9"/>
        <v>2</v>
      </c>
      <c r="Y83" s="429" t="s">
        <v>276</v>
      </c>
    </row>
    <row r="84" spans="1:25" ht="16.5" thickBot="1" x14ac:dyDescent="0.25">
      <c r="A84" s="56"/>
      <c r="B84" s="347"/>
      <c r="C84" s="347"/>
      <c r="D84" s="347"/>
      <c r="E84" s="347"/>
      <c r="F84" s="347"/>
      <c r="G84" s="60"/>
      <c r="H84" s="349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381"/>
      <c r="T84" s="382">
        <f t="shared" si="11"/>
        <v>0</v>
      </c>
      <c r="U84" s="214">
        <f t="shared" si="7"/>
        <v>0</v>
      </c>
      <c r="V84" s="344">
        <f>D48</f>
        <v>2053</v>
      </c>
      <c r="W84" s="383" t="s">
        <v>187</v>
      </c>
      <c r="X84" s="455">
        <f t="shared" si="9"/>
        <v>0</v>
      </c>
      <c r="Y84" s="429" t="s">
        <v>277</v>
      </c>
    </row>
    <row r="85" spans="1:25" ht="16.5" thickBot="1" x14ac:dyDescent="0.25">
      <c r="A85" s="56"/>
      <c r="B85" s="347"/>
      <c r="C85" s="347"/>
      <c r="D85" s="347"/>
      <c r="E85" s="347"/>
      <c r="F85" s="347"/>
      <c r="G85" s="60"/>
      <c r="H85" s="349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381"/>
      <c r="T85" s="382">
        <f t="shared" si="11"/>
        <v>0</v>
      </c>
      <c r="U85" s="214">
        <f t="shared" si="7"/>
        <v>0</v>
      </c>
      <c r="V85" s="344">
        <f>D48</f>
        <v>2053</v>
      </c>
      <c r="W85" s="393" t="s">
        <v>30</v>
      </c>
      <c r="X85" s="455">
        <f t="shared" si="9"/>
        <v>0</v>
      </c>
      <c r="Y85" s="429"/>
    </row>
    <row r="86" spans="1:25" ht="16.5" thickBot="1" x14ac:dyDescent="0.25">
      <c r="A86" s="56"/>
      <c r="B86" s="347"/>
      <c r="C86" s="347"/>
      <c r="D86" s="347"/>
      <c r="E86" s="347"/>
      <c r="F86" s="347"/>
      <c r="G86" s="60"/>
      <c r="H86" s="349">
        <v>1</v>
      </c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381"/>
      <c r="T86" s="382">
        <f t="shared" si="11"/>
        <v>1</v>
      </c>
      <c r="U86" s="214">
        <f t="shared" si="7"/>
        <v>4.8709206039941551E-4</v>
      </c>
      <c r="V86" s="344">
        <f>D48</f>
        <v>2053</v>
      </c>
      <c r="W86" s="359" t="s">
        <v>13</v>
      </c>
      <c r="X86" s="455">
        <f t="shared" si="9"/>
        <v>1</v>
      </c>
      <c r="Y86" s="429"/>
    </row>
    <row r="87" spans="1:25" ht="16.5" thickBot="1" x14ac:dyDescent="0.25">
      <c r="A87" s="56"/>
      <c r="B87" s="347"/>
      <c r="C87" s="347"/>
      <c r="D87" s="347"/>
      <c r="E87" s="347"/>
      <c r="F87" s="347"/>
      <c r="G87" s="60"/>
      <c r="H87" s="355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395"/>
      <c r="T87" s="382">
        <f t="shared" si="11"/>
        <v>0</v>
      </c>
      <c r="U87" s="214">
        <f t="shared" si="7"/>
        <v>0</v>
      </c>
      <c r="V87" s="344">
        <f>D48</f>
        <v>2053</v>
      </c>
      <c r="W87" s="373" t="s">
        <v>12</v>
      </c>
      <c r="X87" s="455">
        <f t="shared" si="9"/>
        <v>0</v>
      </c>
      <c r="Y87" s="429"/>
    </row>
    <row r="88" spans="1:25" ht="16.5" thickBot="1" x14ac:dyDescent="0.25">
      <c r="A88" s="347"/>
      <c r="B88" s="347"/>
      <c r="C88" s="347"/>
      <c r="D88" s="347"/>
      <c r="E88" s="347"/>
      <c r="F88" s="347"/>
      <c r="G88" s="60"/>
      <c r="H88" s="355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395"/>
      <c r="T88" s="382">
        <f t="shared" si="11"/>
        <v>0</v>
      </c>
      <c r="U88" s="214">
        <f t="shared" si="7"/>
        <v>0</v>
      </c>
      <c r="V88" s="344">
        <f>D48</f>
        <v>2053</v>
      </c>
      <c r="W88" s="373" t="s">
        <v>27</v>
      </c>
      <c r="X88" s="455">
        <f t="shared" si="9"/>
        <v>0</v>
      </c>
      <c r="Y88" s="429"/>
    </row>
    <row r="89" spans="1:25" ht="16.5" thickBot="1" x14ac:dyDescent="0.25">
      <c r="A89" s="186"/>
      <c r="B89" s="187"/>
      <c r="C89" s="187"/>
      <c r="D89" s="187"/>
      <c r="E89" s="187"/>
      <c r="F89" s="187"/>
      <c r="G89" s="194"/>
      <c r="H89" s="355">
        <v>1</v>
      </c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395"/>
      <c r="T89" s="396">
        <f t="shared" si="11"/>
        <v>1</v>
      </c>
      <c r="U89" s="316">
        <f t="shared" si="7"/>
        <v>4.8709206039941551E-4</v>
      </c>
      <c r="V89" s="344">
        <f>D48</f>
        <v>2053</v>
      </c>
      <c r="W89" s="389" t="s">
        <v>161</v>
      </c>
      <c r="X89" s="378">
        <f t="shared" si="9"/>
        <v>1</v>
      </c>
      <c r="Y89" s="454"/>
    </row>
    <row r="90" spans="1:25" ht="15.75" thickBot="1" x14ac:dyDescent="0.25">
      <c r="G90" s="51" t="s">
        <v>5</v>
      </c>
      <c r="H90" s="61">
        <f>SUM(H49:H89)</f>
        <v>133</v>
      </c>
      <c r="I90" s="61">
        <f t="shared" ref="I90:R90" si="12">SUM(I49:I89)</f>
        <v>51</v>
      </c>
      <c r="J90" s="61">
        <f t="shared" si="12"/>
        <v>24</v>
      </c>
      <c r="K90" s="61">
        <f t="shared" si="12"/>
        <v>0</v>
      </c>
      <c r="L90" s="61">
        <f t="shared" si="12"/>
        <v>0</v>
      </c>
      <c r="M90" s="61">
        <f t="shared" si="12"/>
        <v>0</v>
      </c>
      <c r="N90" s="61">
        <f t="shared" si="12"/>
        <v>0</v>
      </c>
      <c r="O90" s="61">
        <f t="shared" si="12"/>
        <v>0</v>
      </c>
      <c r="P90" s="61">
        <f t="shared" si="12"/>
        <v>0</v>
      </c>
      <c r="Q90" s="61">
        <f t="shared" si="12"/>
        <v>0</v>
      </c>
      <c r="R90" s="61">
        <f t="shared" si="12"/>
        <v>0</v>
      </c>
      <c r="S90" s="61">
        <f>SUM(S49:S89)</f>
        <v>53</v>
      </c>
      <c r="T90" s="397">
        <f>SUM(H90,J90,L90,N90,P90,R90,S90)</f>
        <v>210</v>
      </c>
      <c r="U90" s="214">
        <f t="shared" si="7"/>
        <v>0.10228933268387726</v>
      </c>
      <c r="V90" s="344">
        <f>D48</f>
        <v>2053</v>
      </c>
      <c r="W90" s="11"/>
      <c r="Y90" s="7"/>
    </row>
    <row r="92" spans="1:25" ht="15.75" thickBot="1" x14ac:dyDescent="0.3"/>
    <row r="93" spans="1:25" ht="75.75" thickBot="1" x14ac:dyDescent="0.3">
      <c r="A93" s="46" t="s">
        <v>23</v>
      </c>
      <c r="B93" s="47" t="s">
        <v>49</v>
      </c>
      <c r="C93" s="47" t="s">
        <v>54</v>
      </c>
      <c r="D93" s="47" t="s">
        <v>18</v>
      </c>
      <c r="E93" s="46" t="s">
        <v>17</v>
      </c>
      <c r="F93" s="48" t="s">
        <v>1</v>
      </c>
      <c r="G93" s="49" t="s">
        <v>24</v>
      </c>
      <c r="H93" s="50" t="s">
        <v>75</v>
      </c>
      <c r="I93" s="50" t="s">
        <v>76</v>
      </c>
      <c r="J93" s="50" t="s">
        <v>55</v>
      </c>
      <c r="K93" s="50" t="s">
        <v>60</v>
      </c>
      <c r="L93" s="50" t="s">
        <v>56</v>
      </c>
      <c r="M93" s="50" t="s">
        <v>61</v>
      </c>
      <c r="N93" s="50" t="s">
        <v>57</v>
      </c>
      <c r="O93" s="50" t="s">
        <v>62</v>
      </c>
      <c r="P93" s="50" t="s">
        <v>58</v>
      </c>
      <c r="Q93" s="50" t="s">
        <v>77</v>
      </c>
      <c r="R93" s="50" t="s">
        <v>127</v>
      </c>
      <c r="S93" s="50" t="s">
        <v>42</v>
      </c>
      <c r="T93" s="47" t="s">
        <v>5</v>
      </c>
      <c r="U93" s="46" t="s">
        <v>2</v>
      </c>
      <c r="V93" s="84" t="s">
        <v>72</v>
      </c>
      <c r="W93" s="85" t="s">
        <v>21</v>
      </c>
      <c r="X93" s="47" t="s">
        <v>18</v>
      </c>
      <c r="Y93" s="86" t="s">
        <v>7</v>
      </c>
    </row>
    <row r="94" spans="1:25" ht="15.75" thickBot="1" x14ac:dyDescent="0.3">
      <c r="A94" s="436">
        <v>1488035</v>
      </c>
      <c r="B94" s="376" t="s">
        <v>192</v>
      </c>
      <c r="C94" s="436">
        <v>1920</v>
      </c>
      <c r="D94" s="436">
        <v>2022</v>
      </c>
      <c r="E94" s="436">
        <v>1881</v>
      </c>
      <c r="F94" s="437">
        <f>E94/D94</f>
        <v>0.93026706231454004</v>
      </c>
      <c r="G94" s="377">
        <v>45126</v>
      </c>
      <c r="H94" s="342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90"/>
      <c r="U94" s="197"/>
      <c r="V94" s="198"/>
      <c r="W94" s="91" t="s">
        <v>78</v>
      </c>
      <c r="X94" s="378">
        <v>578.5</v>
      </c>
      <c r="Y94" s="43" t="s">
        <v>132</v>
      </c>
    </row>
    <row r="95" spans="1:25" ht="16.5" thickBot="1" x14ac:dyDescent="0.25">
      <c r="A95" s="53"/>
      <c r="B95" s="54"/>
      <c r="C95" s="54"/>
      <c r="D95" s="54"/>
      <c r="E95" s="54"/>
      <c r="F95" s="54"/>
      <c r="G95" s="55"/>
      <c r="H95" s="343">
        <v>29</v>
      </c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379">
        <v>12</v>
      </c>
      <c r="T95" s="487">
        <f t="shared" ref="T95:T119" si="13">SUM(H95,J95,L95,N95,P95,R95,S95)</f>
        <v>41</v>
      </c>
      <c r="U95" s="214">
        <f>($T95)/$D$94</f>
        <v>2.0276953511374877E-2</v>
      </c>
      <c r="V95" s="344">
        <f>D94</f>
        <v>2022</v>
      </c>
      <c r="W95" s="380" t="s">
        <v>16</v>
      </c>
      <c r="X95" s="54">
        <f>T95</f>
        <v>41</v>
      </c>
      <c r="Y95" s="352"/>
    </row>
    <row r="96" spans="1:25" ht="16.5" thickBot="1" x14ac:dyDescent="0.25">
      <c r="A96" s="56"/>
      <c r="B96" s="57"/>
      <c r="C96" s="57"/>
      <c r="D96" s="57"/>
      <c r="E96" s="57"/>
      <c r="F96" s="57"/>
      <c r="G96" s="58"/>
      <c r="H96" s="40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391"/>
      <c r="T96" s="486">
        <f t="shared" si="13"/>
        <v>0</v>
      </c>
      <c r="U96" s="214">
        <f t="shared" ref="U96:U136" si="14">($T96)/$D$94</f>
        <v>0</v>
      </c>
      <c r="V96" s="344"/>
      <c r="W96" s="393" t="s">
        <v>44</v>
      </c>
      <c r="X96" s="54"/>
      <c r="Y96" s="352"/>
    </row>
    <row r="97" spans="1:25" ht="16.5" thickBot="1" x14ac:dyDescent="0.25">
      <c r="A97" s="56"/>
      <c r="B97" s="347"/>
      <c r="C97" s="347"/>
      <c r="D97" s="347"/>
      <c r="E97" s="347"/>
      <c r="F97" s="347"/>
      <c r="G97" s="348"/>
      <c r="H97" s="349">
        <v>22</v>
      </c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381">
        <v>3</v>
      </c>
      <c r="T97" s="382">
        <f t="shared" si="13"/>
        <v>25</v>
      </c>
      <c r="U97" s="214">
        <f t="shared" si="14"/>
        <v>1.2363996043521267E-2</v>
      </c>
      <c r="V97" s="344">
        <f>D94</f>
        <v>2022</v>
      </c>
      <c r="W97" s="383" t="s">
        <v>6</v>
      </c>
      <c r="X97" s="54">
        <f t="shared" ref="X97:X109" si="15">T97</f>
        <v>25</v>
      </c>
      <c r="Y97" s="352"/>
    </row>
    <row r="98" spans="1:25" ht="16.5" thickBot="1" x14ac:dyDescent="0.25">
      <c r="A98" s="56"/>
      <c r="B98" s="347"/>
      <c r="C98" s="347"/>
      <c r="D98" s="347"/>
      <c r="E98" s="347"/>
      <c r="F98" s="347"/>
      <c r="G98" s="348"/>
      <c r="H98" s="349">
        <v>2</v>
      </c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381">
        <v>1</v>
      </c>
      <c r="T98" s="382">
        <f t="shared" si="13"/>
        <v>3</v>
      </c>
      <c r="U98" s="214">
        <f t="shared" si="14"/>
        <v>1.483679525222552E-3</v>
      </c>
      <c r="V98" s="344">
        <f>D94</f>
        <v>2022</v>
      </c>
      <c r="W98" s="383" t="s">
        <v>14</v>
      </c>
      <c r="X98" s="54">
        <f t="shared" si="15"/>
        <v>3</v>
      </c>
      <c r="Y98" s="352"/>
    </row>
    <row r="99" spans="1:25" ht="16.5" thickBot="1" x14ac:dyDescent="0.25">
      <c r="A99" s="56"/>
      <c r="B99" s="347"/>
      <c r="C99" s="347"/>
      <c r="D99" s="347"/>
      <c r="E99" s="347"/>
      <c r="F99" s="347"/>
      <c r="G99" s="348"/>
      <c r="H99" s="349">
        <v>4</v>
      </c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381"/>
      <c r="T99" s="382">
        <f t="shared" si="13"/>
        <v>4</v>
      </c>
      <c r="U99" s="214">
        <f t="shared" si="14"/>
        <v>1.9782393669634025E-3</v>
      </c>
      <c r="V99" s="344">
        <f>D94</f>
        <v>2022</v>
      </c>
      <c r="W99" s="383" t="s">
        <v>15</v>
      </c>
      <c r="X99" s="54">
        <f t="shared" si="15"/>
        <v>4</v>
      </c>
      <c r="Y99" s="353"/>
    </row>
    <row r="100" spans="1:25" ht="16.5" thickBot="1" x14ac:dyDescent="0.25">
      <c r="A100" s="56"/>
      <c r="B100" s="347"/>
      <c r="C100" s="347"/>
      <c r="D100" s="347"/>
      <c r="E100" s="347"/>
      <c r="F100" s="347"/>
      <c r="G100" s="348"/>
      <c r="H100" s="349">
        <v>2</v>
      </c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381">
        <v>1</v>
      </c>
      <c r="T100" s="382">
        <f t="shared" si="13"/>
        <v>3</v>
      </c>
      <c r="U100" s="214">
        <f t="shared" si="14"/>
        <v>1.483679525222552E-3</v>
      </c>
      <c r="V100" s="344">
        <f>D94</f>
        <v>2022</v>
      </c>
      <c r="W100" s="383" t="s">
        <v>31</v>
      </c>
      <c r="X100" s="54">
        <f t="shared" si="15"/>
        <v>3</v>
      </c>
      <c r="Y100" s="353"/>
    </row>
    <row r="101" spans="1:25" ht="16.5" thickBot="1" x14ac:dyDescent="0.25">
      <c r="A101" s="56"/>
      <c r="B101" s="347"/>
      <c r="C101" s="347"/>
      <c r="D101" s="347"/>
      <c r="E101" s="347"/>
      <c r="F101" s="347"/>
      <c r="G101" s="348"/>
      <c r="H101" s="349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381"/>
      <c r="T101" s="382">
        <f t="shared" si="13"/>
        <v>0</v>
      </c>
      <c r="U101" s="214">
        <f t="shared" si="14"/>
        <v>0</v>
      </c>
      <c r="V101" s="344">
        <f>D94</f>
        <v>2022</v>
      </c>
      <c r="W101" s="383" t="s">
        <v>32</v>
      </c>
      <c r="X101" s="54">
        <f t="shared" si="15"/>
        <v>0</v>
      </c>
      <c r="Y101" s="353"/>
    </row>
    <row r="102" spans="1:25" ht="16.5" thickBot="1" x14ac:dyDescent="0.25">
      <c r="A102" s="56"/>
      <c r="B102" s="347"/>
      <c r="C102" s="347"/>
      <c r="D102" s="347"/>
      <c r="E102" s="347"/>
      <c r="F102" s="347"/>
      <c r="G102" s="348"/>
      <c r="H102" s="349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381"/>
      <c r="T102" s="382">
        <f t="shared" si="13"/>
        <v>0</v>
      </c>
      <c r="U102" s="214">
        <f t="shared" si="14"/>
        <v>0</v>
      </c>
      <c r="V102" s="344">
        <f>D94</f>
        <v>2022</v>
      </c>
      <c r="W102" s="268" t="s">
        <v>189</v>
      </c>
      <c r="X102" s="54">
        <f t="shared" si="15"/>
        <v>0</v>
      </c>
      <c r="Y102" s="353"/>
    </row>
    <row r="103" spans="1:25" ht="16.5" thickBot="1" x14ac:dyDescent="0.25">
      <c r="A103" s="56"/>
      <c r="B103" s="347"/>
      <c r="C103" s="347"/>
      <c r="D103" s="347"/>
      <c r="E103" s="347"/>
      <c r="F103" s="347"/>
      <c r="G103" s="348"/>
      <c r="H103" s="349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381"/>
      <c r="T103" s="382">
        <f t="shared" si="13"/>
        <v>0</v>
      </c>
      <c r="U103" s="214">
        <f t="shared" si="14"/>
        <v>0</v>
      </c>
      <c r="V103" s="344">
        <f>D94</f>
        <v>2022</v>
      </c>
      <c r="W103" s="383" t="s">
        <v>30</v>
      </c>
      <c r="X103" s="54">
        <f t="shared" si="15"/>
        <v>0</v>
      </c>
      <c r="Y103" s="353"/>
    </row>
    <row r="104" spans="1:25" ht="16.5" thickBot="1" x14ac:dyDescent="0.25">
      <c r="A104" s="56"/>
      <c r="B104" s="347"/>
      <c r="C104" s="347"/>
      <c r="D104" s="347"/>
      <c r="E104" s="347"/>
      <c r="F104" s="347"/>
      <c r="G104" s="348"/>
      <c r="H104" s="349">
        <v>3</v>
      </c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381">
        <v>1</v>
      </c>
      <c r="T104" s="382">
        <f t="shared" si="13"/>
        <v>4</v>
      </c>
      <c r="U104" s="214">
        <f t="shared" si="14"/>
        <v>1.9782393669634025E-3</v>
      </c>
      <c r="V104" s="344">
        <f>D94</f>
        <v>2022</v>
      </c>
      <c r="W104" s="383" t="s">
        <v>0</v>
      </c>
      <c r="X104" s="54">
        <f t="shared" si="15"/>
        <v>4</v>
      </c>
      <c r="Y104" s="352"/>
    </row>
    <row r="105" spans="1:25" ht="16.5" thickBot="1" x14ac:dyDescent="0.25">
      <c r="A105" s="56"/>
      <c r="B105" s="347"/>
      <c r="C105" s="347"/>
      <c r="D105" s="347"/>
      <c r="E105" s="347"/>
      <c r="F105" s="347" t="s">
        <v>108</v>
      </c>
      <c r="G105" s="348"/>
      <c r="H105" s="349">
        <v>6</v>
      </c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381">
        <v>4</v>
      </c>
      <c r="T105" s="382">
        <f t="shared" si="13"/>
        <v>10</v>
      </c>
      <c r="U105" s="214">
        <f t="shared" si="14"/>
        <v>4.945598417408506E-3</v>
      </c>
      <c r="V105" s="344">
        <f>D94</f>
        <v>2022</v>
      </c>
      <c r="W105" s="383" t="s">
        <v>12</v>
      </c>
      <c r="X105" s="54">
        <f t="shared" si="15"/>
        <v>10</v>
      </c>
      <c r="Y105" s="417"/>
    </row>
    <row r="106" spans="1:25" ht="16.5" thickBot="1" x14ac:dyDescent="0.25">
      <c r="A106" s="56"/>
      <c r="B106" s="347"/>
      <c r="C106" s="347"/>
      <c r="D106" s="347"/>
      <c r="E106" s="347"/>
      <c r="F106" s="347"/>
      <c r="G106" s="348"/>
      <c r="H106" s="349">
        <v>3</v>
      </c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381"/>
      <c r="T106" s="382">
        <f t="shared" si="13"/>
        <v>3</v>
      </c>
      <c r="U106" s="214">
        <f t="shared" si="14"/>
        <v>1.483679525222552E-3</v>
      </c>
      <c r="V106" s="344">
        <f>D94</f>
        <v>2022</v>
      </c>
      <c r="W106" s="383" t="s">
        <v>34</v>
      </c>
      <c r="X106" s="54">
        <f t="shared" si="15"/>
        <v>3</v>
      </c>
      <c r="Y106" s="354"/>
    </row>
    <row r="107" spans="1:25" ht="16.5" thickBot="1" x14ac:dyDescent="0.25">
      <c r="A107" s="56"/>
      <c r="B107" s="347"/>
      <c r="C107" s="347"/>
      <c r="D107" s="347"/>
      <c r="E107" s="347"/>
      <c r="F107" s="347"/>
      <c r="G107" s="348"/>
      <c r="H107" s="349">
        <v>1</v>
      </c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381"/>
      <c r="T107" s="382">
        <f t="shared" si="13"/>
        <v>1</v>
      </c>
      <c r="U107" s="214">
        <f t="shared" si="14"/>
        <v>4.9455984174085062E-4</v>
      </c>
      <c r="V107" s="344">
        <f>D94</f>
        <v>2022</v>
      </c>
      <c r="W107" s="393" t="s">
        <v>27</v>
      </c>
      <c r="X107" s="54">
        <f t="shared" si="15"/>
        <v>1</v>
      </c>
      <c r="Y107" s="408"/>
    </row>
    <row r="108" spans="1:25" ht="16.5" thickBot="1" x14ac:dyDescent="0.25">
      <c r="A108" s="56"/>
      <c r="B108" s="347"/>
      <c r="C108" s="347"/>
      <c r="D108" s="347"/>
      <c r="E108" s="347"/>
      <c r="F108" s="347"/>
      <c r="G108" s="60"/>
      <c r="H108" s="358"/>
      <c r="I108" s="65"/>
      <c r="J108" s="65">
        <v>7</v>
      </c>
      <c r="K108" s="65"/>
      <c r="L108" s="65"/>
      <c r="M108" s="65"/>
      <c r="N108" s="65"/>
      <c r="O108" s="65"/>
      <c r="P108" s="65"/>
      <c r="Q108" s="65"/>
      <c r="R108" s="65"/>
      <c r="S108" s="381"/>
      <c r="T108" s="382">
        <f t="shared" si="13"/>
        <v>7</v>
      </c>
      <c r="U108" s="214">
        <f t="shared" si="14"/>
        <v>3.4619188921859545E-3</v>
      </c>
      <c r="V108" s="344">
        <f>D94</f>
        <v>2022</v>
      </c>
      <c r="W108" s="359" t="s">
        <v>28</v>
      </c>
      <c r="X108" s="54">
        <f t="shared" si="15"/>
        <v>7</v>
      </c>
      <c r="Y108" s="366"/>
    </row>
    <row r="109" spans="1:25" ht="16.5" thickBot="1" x14ac:dyDescent="0.25">
      <c r="A109" s="56"/>
      <c r="B109" s="347"/>
      <c r="C109" s="347"/>
      <c r="D109" s="347"/>
      <c r="E109" s="347"/>
      <c r="F109" s="347"/>
      <c r="G109" s="60"/>
      <c r="H109" s="358"/>
      <c r="I109" s="65"/>
      <c r="J109" s="65">
        <v>1</v>
      </c>
      <c r="K109" s="65"/>
      <c r="L109" s="65"/>
      <c r="M109" s="65"/>
      <c r="N109" s="65"/>
      <c r="O109" s="65"/>
      <c r="P109" s="65"/>
      <c r="Q109" s="65"/>
      <c r="R109" s="65"/>
      <c r="S109" s="381"/>
      <c r="T109" s="382">
        <f t="shared" si="13"/>
        <v>1</v>
      </c>
      <c r="U109" s="214">
        <f t="shared" si="14"/>
        <v>4.9455984174085062E-4</v>
      </c>
      <c r="V109" s="344">
        <f>D94</f>
        <v>2022</v>
      </c>
      <c r="W109" s="383" t="s">
        <v>179</v>
      </c>
      <c r="X109" s="455">
        <f t="shared" si="15"/>
        <v>1</v>
      </c>
      <c r="Y109" s="423"/>
    </row>
    <row r="110" spans="1:25" ht="16.5" thickBot="1" x14ac:dyDescent="0.25">
      <c r="A110" s="56"/>
      <c r="B110" s="347"/>
      <c r="C110" s="347"/>
      <c r="D110" s="347"/>
      <c r="E110" s="347"/>
      <c r="F110" s="347"/>
      <c r="G110" s="60"/>
      <c r="H110" s="361">
        <v>1</v>
      </c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395"/>
      <c r="T110" s="382">
        <f t="shared" si="13"/>
        <v>1</v>
      </c>
      <c r="U110" s="214">
        <f t="shared" si="14"/>
        <v>4.9455984174085062E-4</v>
      </c>
      <c r="V110" s="344"/>
      <c r="W110" s="373" t="s">
        <v>46</v>
      </c>
      <c r="X110" s="455"/>
      <c r="Y110" s="429"/>
    </row>
    <row r="111" spans="1:25" ht="16.5" thickBot="1" x14ac:dyDescent="0.25">
      <c r="A111" s="56"/>
      <c r="B111" s="347"/>
      <c r="C111" s="347"/>
      <c r="D111" s="347"/>
      <c r="E111" s="347"/>
      <c r="F111" s="347"/>
      <c r="G111" s="60"/>
      <c r="H111" s="384"/>
      <c r="I111" s="385"/>
      <c r="J111" s="385"/>
      <c r="K111" s="385"/>
      <c r="L111" s="385"/>
      <c r="M111" s="385"/>
      <c r="N111" s="385"/>
      <c r="O111" s="385"/>
      <c r="P111" s="385"/>
      <c r="Q111" s="385"/>
      <c r="R111" s="385"/>
      <c r="S111" s="386"/>
      <c r="T111" s="387">
        <f t="shared" si="13"/>
        <v>0</v>
      </c>
      <c r="U111" s="316">
        <f t="shared" si="14"/>
        <v>0</v>
      </c>
      <c r="V111" s="388">
        <f>D94</f>
        <v>2022</v>
      </c>
      <c r="W111" s="389" t="s">
        <v>170</v>
      </c>
      <c r="X111" s="455">
        <f t="shared" ref="X111:X135" si="16">T111</f>
        <v>0</v>
      </c>
      <c r="Y111" s="450"/>
    </row>
    <row r="112" spans="1:25" ht="16.5" thickBot="1" x14ac:dyDescent="0.25">
      <c r="A112" s="56"/>
      <c r="B112" s="347"/>
      <c r="C112" s="347"/>
      <c r="D112" s="347"/>
      <c r="E112" s="347"/>
      <c r="F112" s="347"/>
      <c r="G112" s="348"/>
      <c r="H112" s="343"/>
      <c r="I112" s="390">
        <v>7</v>
      </c>
      <c r="J112" s="66"/>
      <c r="K112" s="66"/>
      <c r="L112" s="66"/>
      <c r="M112" s="66"/>
      <c r="N112" s="66"/>
      <c r="O112" s="66"/>
      <c r="P112" s="66"/>
      <c r="Q112" s="66"/>
      <c r="R112" s="66"/>
      <c r="S112" s="391"/>
      <c r="T112" s="392">
        <f t="shared" si="13"/>
        <v>0</v>
      </c>
      <c r="U112" s="214">
        <f t="shared" si="14"/>
        <v>0</v>
      </c>
      <c r="V112" s="344">
        <f>D94</f>
        <v>2022</v>
      </c>
      <c r="W112" s="393" t="s">
        <v>11</v>
      </c>
      <c r="X112" s="455">
        <f t="shared" si="16"/>
        <v>0</v>
      </c>
      <c r="Y112" s="450"/>
    </row>
    <row r="113" spans="1:25" ht="16.5" thickBot="1" x14ac:dyDescent="0.25">
      <c r="A113" s="56"/>
      <c r="B113" s="347"/>
      <c r="C113" s="347"/>
      <c r="D113" s="347"/>
      <c r="E113" s="347"/>
      <c r="F113" s="347" t="s">
        <v>108</v>
      </c>
      <c r="G113" s="348"/>
      <c r="H113" s="349"/>
      <c r="I113" s="394"/>
      <c r="J113" s="65"/>
      <c r="K113" s="65"/>
      <c r="L113" s="65"/>
      <c r="M113" s="65"/>
      <c r="N113" s="65"/>
      <c r="O113" s="65"/>
      <c r="P113" s="65"/>
      <c r="Q113" s="65"/>
      <c r="R113" s="65"/>
      <c r="S113" s="381"/>
      <c r="T113" s="382">
        <f t="shared" si="13"/>
        <v>0</v>
      </c>
      <c r="U113" s="214">
        <f t="shared" si="14"/>
        <v>0</v>
      </c>
      <c r="V113" s="344">
        <f>D94</f>
        <v>2022</v>
      </c>
      <c r="W113" s="383" t="s">
        <v>29</v>
      </c>
      <c r="X113" s="455">
        <f t="shared" si="16"/>
        <v>0</v>
      </c>
      <c r="Y113" s="450"/>
    </row>
    <row r="114" spans="1:25" ht="16.5" thickBot="1" x14ac:dyDescent="0.25">
      <c r="A114" s="56"/>
      <c r="B114" s="347"/>
      <c r="C114" s="347"/>
      <c r="D114" s="347"/>
      <c r="E114" s="347"/>
      <c r="F114" s="347"/>
      <c r="G114" s="348"/>
      <c r="H114" s="349"/>
      <c r="I114" s="394">
        <v>2</v>
      </c>
      <c r="J114" s="65">
        <v>2</v>
      </c>
      <c r="K114" s="65"/>
      <c r="L114" s="65"/>
      <c r="M114" s="65"/>
      <c r="N114" s="65"/>
      <c r="O114" s="65"/>
      <c r="P114" s="65"/>
      <c r="Q114" s="65"/>
      <c r="R114" s="65"/>
      <c r="S114" s="381">
        <v>3</v>
      </c>
      <c r="T114" s="382">
        <f t="shared" si="13"/>
        <v>5</v>
      </c>
      <c r="U114" s="214">
        <f t="shared" si="14"/>
        <v>2.472799208704253E-3</v>
      </c>
      <c r="V114" s="344">
        <f>D94</f>
        <v>2022</v>
      </c>
      <c r="W114" s="383" t="s">
        <v>3</v>
      </c>
      <c r="X114" s="455">
        <f t="shared" si="16"/>
        <v>5</v>
      </c>
      <c r="Y114" s="451"/>
    </row>
    <row r="115" spans="1:25" ht="16.5" thickBot="1" x14ac:dyDescent="0.25">
      <c r="A115" s="56"/>
      <c r="B115" s="347"/>
      <c r="C115" s="347"/>
      <c r="D115" s="347"/>
      <c r="E115" s="347"/>
      <c r="F115" s="347"/>
      <c r="G115" s="348"/>
      <c r="H115" s="349"/>
      <c r="I115" s="394"/>
      <c r="J115" s="65"/>
      <c r="K115" s="65"/>
      <c r="L115" s="65"/>
      <c r="M115" s="65"/>
      <c r="N115" s="65"/>
      <c r="O115" s="65"/>
      <c r="P115" s="65"/>
      <c r="Q115" s="65"/>
      <c r="R115" s="65"/>
      <c r="S115" s="381"/>
      <c r="T115" s="382">
        <f t="shared" si="13"/>
        <v>0</v>
      </c>
      <c r="U115" s="214">
        <f t="shared" si="14"/>
        <v>0</v>
      </c>
      <c r="V115" s="344">
        <f>D94</f>
        <v>2022</v>
      </c>
      <c r="W115" s="383" t="s">
        <v>8</v>
      </c>
      <c r="X115" s="455">
        <f t="shared" si="16"/>
        <v>0</v>
      </c>
      <c r="Y115" s="450"/>
    </row>
    <row r="116" spans="1:25" ht="16.5" thickBot="1" x14ac:dyDescent="0.25">
      <c r="A116" s="56"/>
      <c r="B116" s="347"/>
      <c r="C116" s="347"/>
      <c r="D116" s="347"/>
      <c r="E116" s="347"/>
      <c r="F116" s="347"/>
      <c r="G116" s="348"/>
      <c r="H116" s="349"/>
      <c r="I116" s="394"/>
      <c r="J116" s="65"/>
      <c r="K116" s="65"/>
      <c r="L116" s="65"/>
      <c r="M116" s="65"/>
      <c r="N116" s="65"/>
      <c r="O116" s="65"/>
      <c r="P116" s="65"/>
      <c r="Q116" s="65"/>
      <c r="R116" s="65"/>
      <c r="S116" s="381">
        <v>4</v>
      </c>
      <c r="T116" s="382">
        <f t="shared" si="13"/>
        <v>4</v>
      </c>
      <c r="U116" s="214">
        <f t="shared" si="14"/>
        <v>1.9782393669634025E-3</v>
      </c>
      <c r="V116" s="344">
        <f>D94</f>
        <v>2022</v>
      </c>
      <c r="W116" s="383" t="s">
        <v>9</v>
      </c>
      <c r="X116" s="455">
        <f t="shared" si="16"/>
        <v>4</v>
      </c>
      <c r="Y116" s="450"/>
    </row>
    <row r="117" spans="1:25" ht="16.5" thickBot="1" x14ac:dyDescent="0.25">
      <c r="A117" s="56"/>
      <c r="B117" s="347"/>
      <c r="C117" s="347"/>
      <c r="D117" s="347"/>
      <c r="E117" s="347"/>
      <c r="F117" s="347"/>
      <c r="G117" s="348"/>
      <c r="H117" s="349"/>
      <c r="I117" s="394"/>
      <c r="J117" s="65"/>
      <c r="K117" s="65"/>
      <c r="L117" s="65"/>
      <c r="M117" s="65"/>
      <c r="N117" s="65"/>
      <c r="O117" s="65"/>
      <c r="P117" s="65"/>
      <c r="Q117" s="65"/>
      <c r="R117" s="65"/>
      <c r="S117" s="381"/>
      <c r="T117" s="382">
        <f t="shared" si="13"/>
        <v>0</v>
      </c>
      <c r="U117" s="214">
        <f t="shared" si="14"/>
        <v>0</v>
      </c>
      <c r="V117" s="344">
        <f>D94</f>
        <v>2022</v>
      </c>
      <c r="W117" s="383" t="s">
        <v>80</v>
      </c>
      <c r="X117" s="455">
        <f t="shared" si="16"/>
        <v>0</v>
      </c>
      <c r="Y117" s="450"/>
    </row>
    <row r="118" spans="1:25" ht="16.5" thickBot="1" x14ac:dyDescent="0.25">
      <c r="A118" s="56"/>
      <c r="B118" s="347"/>
      <c r="C118" s="347"/>
      <c r="D118" s="347"/>
      <c r="E118" s="347"/>
      <c r="F118" s="347"/>
      <c r="G118" s="348"/>
      <c r="H118" s="349"/>
      <c r="I118" s="394">
        <v>4</v>
      </c>
      <c r="J118" s="65"/>
      <c r="K118" s="65"/>
      <c r="L118" s="65"/>
      <c r="M118" s="65"/>
      <c r="N118" s="65"/>
      <c r="O118" s="65"/>
      <c r="P118" s="65"/>
      <c r="Q118" s="65"/>
      <c r="R118" s="65"/>
      <c r="S118" s="381"/>
      <c r="T118" s="382">
        <f t="shared" si="13"/>
        <v>0</v>
      </c>
      <c r="U118" s="214">
        <f t="shared" si="14"/>
        <v>0</v>
      </c>
      <c r="V118" s="344">
        <f>D94</f>
        <v>2022</v>
      </c>
      <c r="W118" s="383" t="s">
        <v>20</v>
      </c>
      <c r="X118" s="455">
        <f t="shared" si="16"/>
        <v>0</v>
      </c>
      <c r="Y118" s="450"/>
    </row>
    <row r="119" spans="1:25" ht="16.5" thickBot="1" x14ac:dyDescent="0.25">
      <c r="A119" s="56" t="s">
        <v>108</v>
      </c>
      <c r="B119" s="347"/>
      <c r="C119" s="347"/>
      <c r="D119" s="347"/>
      <c r="E119" s="347"/>
      <c r="F119" s="347"/>
      <c r="G119" s="348"/>
      <c r="H119" s="349"/>
      <c r="I119" s="394"/>
      <c r="J119" s="65"/>
      <c r="K119" s="65"/>
      <c r="L119" s="65"/>
      <c r="M119" s="65"/>
      <c r="N119" s="65"/>
      <c r="O119" s="65"/>
      <c r="P119" s="65"/>
      <c r="Q119" s="65"/>
      <c r="R119" s="65"/>
      <c r="S119" s="381"/>
      <c r="T119" s="382">
        <f t="shared" si="13"/>
        <v>0</v>
      </c>
      <c r="U119" s="214">
        <f t="shared" si="14"/>
        <v>0</v>
      </c>
      <c r="V119" s="344">
        <f>D94</f>
        <v>2022</v>
      </c>
      <c r="W119" s="383" t="s">
        <v>81</v>
      </c>
      <c r="X119" s="455">
        <f t="shared" si="16"/>
        <v>0</v>
      </c>
      <c r="Y119" s="452" t="s">
        <v>298</v>
      </c>
    </row>
    <row r="120" spans="1:25" ht="16.5" thickBot="1" x14ac:dyDescent="0.25">
      <c r="A120" s="56"/>
      <c r="B120" s="347"/>
      <c r="C120" s="347"/>
      <c r="D120" s="347"/>
      <c r="E120" s="347"/>
      <c r="F120" s="347"/>
      <c r="G120" s="348"/>
      <c r="H120" s="349"/>
      <c r="I120" s="394"/>
      <c r="J120" s="65"/>
      <c r="K120" s="65"/>
      <c r="L120" s="65"/>
      <c r="M120" s="65"/>
      <c r="N120" s="65"/>
      <c r="O120" s="65"/>
      <c r="P120" s="65"/>
      <c r="Q120" s="65"/>
      <c r="R120" s="65"/>
      <c r="S120" s="381"/>
      <c r="T120" s="382">
        <f>SUM(H120,J120,L120,N120,P120,R120,S120)</f>
        <v>0</v>
      </c>
      <c r="U120" s="214">
        <f t="shared" si="14"/>
        <v>0</v>
      </c>
      <c r="V120" s="344">
        <f>D94</f>
        <v>2022</v>
      </c>
      <c r="W120" s="383" t="s">
        <v>10</v>
      </c>
      <c r="X120" s="455">
        <f t="shared" si="16"/>
        <v>0</v>
      </c>
      <c r="Y120" s="452" t="s">
        <v>314</v>
      </c>
    </row>
    <row r="121" spans="1:25" ht="16.5" thickBot="1" x14ac:dyDescent="0.25">
      <c r="A121" s="56"/>
      <c r="B121" s="347"/>
      <c r="C121" s="347"/>
      <c r="D121" s="347"/>
      <c r="E121" s="347"/>
      <c r="F121" s="347"/>
      <c r="G121" s="348"/>
      <c r="H121" s="349"/>
      <c r="I121" s="394">
        <v>19</v>
      </c>
      <c r="J121" s="65"/>
      <c r="K121" s="65"/>
      <c r="L121" s="65"/>
      <c r="M121" s="65"/>
      <c r="N121" s="65"/>
      <c r="O121" s="65"/>
      <c r="P121" s="65"/>
      <c r="Q121" s="65"/>
      <c r="R121" s="65"/>
      <c r="S121" s="381"/>
      <c r="T121" s="382">
        <f t="shared" ref="T121:T124" si="17">SUM(H121,J121,L121,N121,P121,R121,S121)</f>
        <v>0</v>
      </c>
      <c r="U121" s="214">
        <f t="shared" si="14"/>
        <v>0</v>
      </c>
      <c r="V121" s="344">
        <f>D94</f>
        <v>2022</v>
      </c>
      <c r="W121" s="383" t="s">
        <v>13</v>
      </c>
      <c r="X121" s="455">
        <f t="shared" si="16"/>
        <v>0</v>
      </c>
      <c r="Y121" s="452" t="s">
        <v>300</v>
      </c>
    </row>
    <row r="122" spans="1:25" ht="16.5" thickBot="1" x14ac:dyDescent="0.25">
      <c r="A122" s="56"/>
      <c r="B122" s="347"/>
      <c r="C122" s="347"/>
      <c r="D122" s="347"/>
      <c r="E122" s="347"/>
      <c r="F122" s="347"/>
      <c r="G122" s="348"/>
      <c r="H122" s="349"/>
      <c r="I122" s="65">
        <v>1</v>
      </c>
      <c r="J122" s="65"/>
      <c r="K122" s="65"/>
      <c r="L122" s="65"/>
      <c r="M122" s="65"/>
      <c r="N122" s="65"/>
      <c r="O122" s="65"/>
      <c r="P122" s="65"/>
      <c r="Q122" s="65"/>
      <c r="R122" s="65"/>
      <c r="S122" s="381"/>
      <c r="T122" s="382">
        <f t="shared" si="17"/>
        <v>0</v>
      </c>
      <c r="U122" s="214">
        <f t="shared" si="14"/>
        <v>0</v>
      </c>
      <c r="V122" s="344">
        <f>D94</f>
        <v>2022</v>
      </c>
      <c r="W122" s="383" t="s">
        <v>99</v>
      </c>
      <c r="X122" s="455">
        <f t="shared" si="16"/>
        <v>0</v>
      </c>
      <c r="Y122" s="423"/>
    </row>
    <row r="123" spans="1:25" ht="16.5" thickBot="1" x14ac:dyDescent="0.25">
      <c r="A123" s="56"/>
      <c r="B123" s="347"/>
      <c r="C123" s="347"/>
      <c r="D123" s="347"/>
      <c r="E123" s="347"/>
      <c r="F123" s="347"/>
      <c r="G123" s="348"/>
      <c r="H123" s="349"/>
      <c r="I123" s="65">
        <v>1</v>
      </c>
      <c r="J123" s="65"/>
      <c r="K123" s="65"/>
      <c r="L123" s="65"/>
      <c r="M123" s="65"/>
      <c r="N123" s="65"/>
      <c r="O123" s="65"/>
      <c r="P123" s="65"/>
      <c r="Q123" s="65"/>
      <c r="R123" s="65"/>
      <c r="S123" s="381"/>
      <c r="T123" s="382">
        <f t="shared" si="17"/>
        <v>0</v>
      </c>
      <c r="U123" s="214">
        <f t="shared" si="14"/>
        <v>0</v>
      </c>
      <c r="V123" s="344">
        <f>D94</f>
        <v>2022</v>
      </c>
      <c r="W123" s="383" t="s">
        <v>101</v>
      </c>
      <c r="X123" s="455">
        <f t="shared" si="16"/>
        <v>0</v>
      </c>
      <c r="Y123" s="477"/>
    </row>
    <row r="124" spans="1:25" ht="16.5" thickBot="1" x14ac:dyDescent="0.25">
      <c r="A124" s="56"/>
      <c r="B124" s="347"/>
      <c r="C124" s="347"/>
      <c r="D124" s="347"/>
      <c r="E124" s="347"/>
      <c r="F124" s="347"/>
      <c r="G124" s="348"/>
      <c r="H124" s="355"/>
      <c r="I124" s="70">
        <v>6</v>
      </c>
      <c r="J124" s="70"/>
      <c r="K124" s="70"/>
      <c r="L124" s="70"/>
      <c r="M124" s="70"/>
      <c r="N124" s="70"/>
      <c r="O124" s="70"/>
      <c r="P124" s="70"/>
      <c r="Q124" s="70"/>
      <c r="R124" s="70"/>
      <c r="S124" s="395"/>
      <c r="T124" s="382">
        <f t="shared" si="17"/>
        <v>0</v>
      </c>
      <c r="U124" s="214">
        <f t="shared" si="14"/>
        <v>0</v>
      </c>
      <c r="V124" s="344">
        <f>D94</f>
        <v>2022</v>
      </c>
      <c r="W124" s="373" t="s">
        <v>83</v>
      </c>
      <c r="X124" s="455">
        <f t="shared" si="16"/>
        <v>0</v>
      </c>
      <c r="Y124" s="340"/>
    </row>
    <row r="125" spans="1:25" ht="16.5" thickBot="1" x14ac:dyDescent="0.3">
      <c r="A125" s="56"/>
      <c r="B125" s="347"/>
      <c r="C125" s="347"/>
      <c r="D125" s="347"/>
      <c r="E125" s="347"/>
      <c r="F125" s="347"/>
      <c r="G125" s="348"/>
      <c r="H125" s="342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7"/>
      <c r="U125" s="197"/>
      <c r="V125" s="197"/>
      <c r="W125" s="447" t="s">
        <v>84</v>
      </c>
      <c r="X125" s="455">
        <f t="shared" si="16"/>
        <v>0</v>
      </c>
      <c r="Y125" s="340"/>
    </row>
    <row r="126" spans="1:25" ht="15.75" thickBot="1" x14ac:dyDescent="0.25">
      <c r="A126" s="56"/>
      <c r="B126" s="347"/>
      <c r="C126" s="347"/>
      <c r="D126" s="347"/>
      <c r="E126" s="347"/>
      <c r="F126" s="347"/>
      <c r="G126" s="60"/>
      <c r="H126" s="343">
        <v>2</v>
      </c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379"/>
      <c r="T126" s="392">
        <f t="shared" ref="T126:T135" si="18">SUM(H126,J126,L126,N126,P126,R126,S126)</f>
        <v>2</v>
      </c>
      <c r="U126" s="214">
        <f t="shared" si="14"/>
        <v>9.8911968348170125E-4</v>
      </c>
      <c r="V126" s="344">
        <f>D94</f>
        <v>2022</v>
      </c>
      <c r="W126" s="470" t="s">
        <v>26</v>
      </c>
      <c r="X126" s="455">
        <f t="shared" si="16"/>
        <v>2</v>
      </c>
      <c r="Y126" s="453" t="s">
        <v>297</v>
      </c>
    </row>
    <row r="127" spans="1:25" ht="16.5" thickBot="1" x14ac:dyDescent="0.25">
      <c r="A127" s="56"/>
      <c r="B127" s="347"/>
      <c r="C127" s="347"/>
      <c r="D127" s="347"/>
      <c r="E127" s="347"/>
      <c r="F127" s="347"/>
      <c r="G127" s="60"/>
      <c r="H127" s="349">
        <v>1</v>
      </c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381"/>
      <c r="T127" s="382">
        <f t="shared" si="18"/>
        <v>1</v>
      </c>
      <c r="U127" s="214">
        <f t="shared" si="14"/>
        <v>4.9455984174085062E-4</v>
      </c>
      <c r="V127" s="344">
        <f>D94</f>
        <v>2022</v>
      </c>
      <c r="W127" s="268" t="s">
        <v>86</v>
      </c>
      <c r="X127" s="455">
        <f t="shared" si="16"/>
        <v>1</v>
      </c>
      <c r="Y127" s="453" t="s">
        <v>296</v>
      </c>
    </row>
    <row r="128" spans="1:25" ht="16.5" thickBot="1" x14ac:dyDescent="0.25">
      <c r="A128" s="56"/>
      <c r="B128" s="347"/>
      <c r="C128" s="347"/>
      <c r="D128" s="347"/>
      <c r="E128" s="347"/>
      <c r="F128" s="347"/>
      <c r="G128" s="60"/>
      <c r="H128" s="349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381"/>
      <c r="T128" s="382">
        <f t="shared" si="18"/>
        <v>0</v>
      </c>
      <c r="U128" s="214">
        <f t="shared" si="14"/>
        <v>0</v>
      </c>
      <c r="V128" s="344">
        <f>D94</f>
        <v>2022</v>
      </c>
      <c r="W128" s="383" t="s">
        <v>74</v>
      </c>
      <c r="X128" s="455">
        <f t="shared" si="16"/>
        <v>0</v>
      </c>
      <c r="Y128" s="429" t="s">
        <v>315</v>
      </c>
    </row>
    <row r="129" spans="1:25" ht="16.5" thickBot="1" x14ac:dyDescent="0.25">
      <c r="A129" s="56"/>
      <c r="B129" s="347"/>
      <c r="C129" s="347"/>
      <c r="D129" s="347"/>
      <c r="E129" s="347"/>
      <c r="F129" s="347"/>
      <c r="G129" s="60"/>
      <c r="H129" s="349">
        <v>23</v>
      </c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381"/>
      <c r="T129" s="382">
        <f t="shared" si="18"/>
        <v>23</v>
      </c>
      <c r="U129" s="214">
        <f t="shared" si="14"/>
        <v>1.1374876360039565E-2</v>
      </c>
      <c r="V129" s="344" t="str">
        <f>D93</f>
        <v>Build QTY</v>
      </c>
      <c r="W129" s="268" t="s">
        <v>175</v>
      </c>
      <c r="X129" s="455">
        <f t="shared" si="16"/>
        <v>23</v>
      </c>
      <c r="Y129" s="429" t="s">
        <v>270</v>
      </c>
    </row>
    <row r="130" spans="1:25" ht="16.5" thickBot="1" x14ac:dyDescent="0.25">
      <c r="A130" s="56"/>
      <c r="B130" s="347"/>
      <c r="C130" s="347"/>
      <c r="D130" s="347"/>
      <c r="E130" s="347"/>
      <c r="F130" s="347"/>
      <c r="G130" s="60"/>
      <c r="H130" s="349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381"/>
      <c r="T130" s="382">
        <f t="shared" si="18"/>
        <v>0</v>
      </c>
      <c r="U130" s="214">
        <f t="shared" si="14"/>
        <v>0</v>
      </c>
      <c r="V130" s="344">
        <f>D94</f>
        <v>2022</v>
      </c>
      <c r="W130" s="383" t="s">
        <v>187</v>
      </c>
      <c r="X130" s="455">
        <f t="shared" si="16"/>
        <v>0</v>
      </c>
      <c r="Y130" s="429" t="s">
        <v>301</v>
      </c>
    </row>
    <row r="131" spans="1:25" ht="16.5" thickBot="1" x14ac:dyDescent="0.25">
      <c r="A131" s="56"/>
      <c r="B131" s="347"/>
      <c r="C131" s="347"/>
      <c r="D131" s="347"/>
      <c r="E131" s="347"/>
      <c r="F131" s="347"/>
      <c r="G131" s="60"/>
      <c r="H131" s="349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381"/>
      <c r="T131" s="382">
        <f t="shared" si="18"/>
        <v>0</v>
      </c>
      <c r="U131" s="214">
        <f t="shared" si="14"/>
        <v>0</v>
      </c>
      <c r="V131" s="344">
        <f>D94</f>
        <v>2022</v>
      </c>
      <c r="W131" s="393" t="s">
        <v>30</v>
      </c>
      <c r="X131" s="455">
        <f t="shared" si="16"/>
        <v>0</v>
      </c>
      <c r="Y131" s="429" t="s">
        <v>299</v>
      </c>
    </row>
    <row r="132" spans="1:25" ht="16.5" thickBot="1" x14ac:dyDescent="0.25">
      <c r="A132" s="56"/>
      <c r="B132" s="347"/>
      <c r="C132" s="347"/>
      <c r="D132" s="347"/>
      <c r="E132" s="347"/>
      <c r="F132" s="347"/>
      <c r="G132" s="60"/>
      <c r="H132" s="349">
        <v>1</v>
      </c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381"/>
      <c r="T132" s="382">
        <f t="shared" si="18"/>
        <v>1</v>
      </c>
      <c r="U132" s="214">
        <f t="shared" si="14"/>
        <v>4.9455984174085062E-4</v>
      </c>
      <c r="V132" s="344">
        <f>D94</f>
        <v>2022</v>
      </c>
      <c r="W132" s="359" t="s">
        <v>13</v>
      </c>
      <c r="X132" s="455">
        <f t="shared" si="16"/>
        <v>1</v>
      </c>
      <c r="Y132" s="429"/>
    </row>
    <row r="133" spans="1:25" ht="16.5" thickBot="1" x14ac:dyDescent="0.25">
      <c r="A133" s="56"/>
      <c r="B133" s="347"/>
      <c r="C133" s="347"/>
      <c r="D133" s="347"/>
      <c r="E133" s="347"/>
      <c r="F133" s="347"/>
      <c r="G133" s="60"/>
      <c r="H133" s="355">
        <v>2</v>
      </c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395"/>
      <c r="T133" s="382">
        <f t="shared" si="18"/>
        <v>2</v>
      </c>
      <c r="U133" s="214">
        <f t="shared" si="14"/>
        <v>9.8911968348170125E-4</v>
      </c>
      <c r="V133" s="344">
        <f>D94</f>
        <v>2022</v>
      </c>
      <c r="W133" s="373" t="s">
        <v>95</v>
      </c>
      <c r="X133" s="455">
        <f t="shared" si="16"/>
        <v>2</v>
      </c>
      <c r="Y133" s="429"/>
    </row>
    <row r="134" spans="1:25" ht="16.5" thickBot="1" x14ac:dyDescent="0.25">
      <c r="A134" s="347"/>
      <c r="B134" s="347"/>
      <c r="C134" s="347"/>
      <c r="D134" s="347"/>
      <c r="E134" s="347"/>
      <c r="F134" s="347"/>
      <c r="G134" s="60"/>
      <c r="H134" s="355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395"/>
      <c r="T134" s="382">
        <f t="shared" si="18"/>
        <v>0</v>
      </c>
      <c r="U134" s="214">
        <f t="shared" si="14"/>
        <v>0</v>
      </c>
      <c r="V134" s="344">
        <f>D94</f>
        <v>2022</v>
      </c>
      <c r="W134" s="373" t="s">
        <v>27</v>
      </c>
      <c r="X134" s="455">
        <f t="shared" si="16"/>
        <v>0</v>
      </c>
      <c r="Y134" s="429"/>
    </row>
    <row r="135" spans="1:25" ht="16.5" thickBot="1" x14ac:dyDescent="0.25">
      <c r="A135" s="186"/>
      <c r="B135" s="187"/>
      <c r="C135" s="187"/>
      <c r="D135" s="187"/>
      <c r="E135" s="187"/>
      <c r="F135" s="187"/>
      <c r="G135" s="194"/>
      <c r="H135" s="355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395"/>
      <c r="T135" s="396">
        <f t="shared" si="18"/>
        <v>0</v>
      </c>
      <c r="U135" s="316">
        <f t="shared" si="14"/>
        <v>0</v>
      </c>
      <c r="V135" s="344">
        <f>D94</f>
        <v>2022</v>
      </c>
      <c r="W135" s="389" t="s">
        <v>161</v>
      </c>
      <c r="X135" s="378">
        <f t="shared" si="16"/>
        <v>0</v>
      </c>
      <c r="Y135" s="454"/>
    </row>
    <row r="136" spans="1:25" ht="15.75" thickBot="1" x14ac:dyDescent="0.25">
      <c r="G136" s="51" t="s">
        <v>5</v>
      </c>
      <c r="H136" s="61">
        <f>SUM(H95:H135)</f>
        <v>102</v>
      </c>
      <c r="I136" s="61">
        <f t="shared" ref="I136:R136" si="19">SUM(I95:I135)</f>
        <v>40</v>
      </c>
      <c r="J136" s="61">
        <f t="shared" si="19"/>
        <v>10</v>
      </c>
      <c r="K136" s="61">
        <f t="shared" si="19"/>
        <v>0</v>
      </c>
      <c r="L136" s="61">
        <f t="shared" si="19"/>
        <v>0</v>
      </c>
      <c r="M136" s="61">
        <f t="shared" si="19"/>
        <v>0</v>
      </c>
      <c r="N136" s="61">
        <f t="shared" si="19"/>
        <v>0</v>
      </c>
      <c r="O136" s="61">
        <f t="shared" si="19"/>
        <v>0</v>
      </c>
      <c r="P136" s="61">
        <f t="shared" si="19"/>
        <v>0</v>
      </c>
      <c r="Q136" s="61">
        <f t="shared" si="19"/>
        <v>0</v>
      </c>
      <c r="R136" s="61">
        <f t="shared" si="19"/>
        <v>0</v>
      </c>
      <c r="S136" s="61">
        <f>SUM(S95:S135)</f>
        <v>29</v>
      </c>
      <c r="T136" s="397">
        <f>SUM(H136,J136,L136,N136,P136,R136,S136)</f>
        <v>141</v>
      </c>
      <c r="U136" s="214">
        <f t="shared" si="14"/>
        <v>6.9732937685459948E-2</v>
      </c>
      <c r="V136" s="344">
        <f>D94</f>
        <v>2022</v>
      </c>
      <c r="W136" s="11"/>
      <c r="Y136" s="7"/>
    </row>
    <row r="138" spans="1:25" ht="15.75" thickBot="1" x14ac:dyDescent="0.3"/>
    <row r="139" spans="1:25" ht="75.75" thickBot="1" x14ac:dyDescent="0.3">
      <c r="A139" s="46" t="s">
        <v>23</v>
      </c>
      <c r="B139" s="47" t="s">
        <v>49</v>
      </c>
      <c r="C139" s="47" t="s">
        <v>54</v>
      </c>
      <c r="D139" s="47" t="s">
        <v>18</v>
      </c>
      <c r="E139" s="46" t="s">
        <v>17</v>
      </c>
      <c r="F139" s="48" t="s">
        <v>1</v>
      </c>
      <c r="G139" s="49" t="s">
        <v>24</v>
      </c>
      <c r="H139" s="50" t="s">
        <v>75</v>
      </c>
      <c r="I139" s="50" t="s">
        <v>76</v>
      </c>
      <c r="J139" s="50" t="s">
        <v>55</v>
      </c>
      <c r="K139" s="50" t="s">
        <v>60</v>
      </c>
      <c r="L139" s="50" t="s">
        <v>56</v>
      </c>
      <c r="M139" s="50" t="s">
        <v>61</v>
      </c>
      <c r="N139" s="50" t="s">
        <v>57</v>
      </c>
      <c r="O139" s="50" t="s">
        <v>62</v>
      </c>
      <c r="P139" s="50" t="s">
        <v>58</v>
      </c>
      <c r="Q139" s="50" t="s">
        <v>77</v>
      </c>
      <c r="R139" s="50" t="s">
        <v>127</v>
      </c>
      <c r="S139" s="50" t="s">
        <v>42</v>
      </c>
      <c r="T139" s="47" t="s">
        <v>5</v>
      </c>
      <c r="U139" s="46" t="s">
        <v>2</v>
      </c>
      <c r="V139" s="84" t="s">
        <v>72</v>
      </c>
      <c r="W139" s="85" t="s">
        <v>21</v>
      </c>
      <c r="X139" s="47" t="s">
        <v>18</v>
      </c>
      <c r="Y139" s="86" t="s">
        <v>7</v>
      </c>
    </row>
    <row r="140" spans="1:25" ht="15.75" thickBot="1" x14ac:dyDescent="0.3">
      <c r="A140" s="436">
        <v>1495287</v>
      </c>
      <c r="B140" s="376" t="s">
        <v>192</v>
      </c>
      <c r="C140" s="436">
        <v>1920</v>
      </c>
      <c r="D140" s="436">
        <v>2408</v>
      </c>
      <c r="E140" s="436">
        <v>1804</v>
      </c>
      <c r="F140" s="437">
        <f>E140/D140</f>
        <v>0.74916943521594681</v>
      </c>
      <c r="G140" s="377">
        <v>45134</v>
      </c>
      <c r="H140" s="342"/>
      <c r="I140" s="198"/>
      <c r="J140" s="198"/>
      <c r="K140" s="198"/>
      <c r="L140" s="198"/>
      <c r="M140" s="198"/>
      <c r="N140" s="198"/>
      <c r="O140" s="198"/>
      <c r="P140" s="198"/>
      <c r="Q140" s="198"/>
      <c r="R140" s="198"/>
      <c r="S140" s="198"/>
      <c r="T140" s="90"/>
      <c r="U140" s="197"/>
      <c r="V140" s="198"/>
      <c r="W140" s="91" t="s">
        <v>78</v>
      </c>
      <c r="X140" s="378">
        <v>578.5</v>
      </c>
      <c r="Y140" s="43" t="s">
        <v>132</v>
      </c>
    </row>
    <row r="141" spans="1:25" ht="16.5" thickBot="1" x14ac:dyDescent="0.25">
      <c r="A141" s="53"/>
      <c r="B141" s="54"/>
      <c r="C141" s="54"/>
      <c r="D141" s="54"/>
      <c r="E141" s="54"/>
      <c r="F141" s="54"/>
      <c r="G141" s="55"/>
      <c r="H141" s="343">
        <v>45</v>
      </c>
      <c r="I141" s="63"/>
      <c r="J141" s="63">
        <v>40</v>
      </c>
      <c r="K141" s="63"/>
      <c r="L141" s="63">
        <v>29</v>
      </c>
      <c r="M141" s="63"/>
      <c r="N141" s="63"/>
      <c r="O141" s="63"/>
      <c r="P141" s="63"/>
      <c r="Q141" s="63"/>
      <c r="R141" s="63"/>
      <c r="S141" s="379">
        <v>18</v>
      </c>
      <c r="T141" s="487">
        <f t="shared" ref="T141:T165" si="20">SUM(H141,J141,L141,N141,P141,R141,S141)</f>
        <v>132</v>
      </c>
      <c r="U141" s="214">
        <f>($T141)/$D$140</f>
        <v>5.4817275747508304E-2</v>
      </c>
      <c r="V141" s="344">
        <f>D140</f>
        <v>2408</v>
      </c>
      <c r="W141" s="380" t="s">
        <v>16</v>
      </c>
      <c r="X141" s="54">
        <f>T141</f>
        <v>132</v>
      </c>
      <c r="Y141" s="352"/>
    </row>
    <row r="142" spans="1:25" ht="16.5" thickBot="1" x14ac:dyDescent="0.25">
      <c r="A142" s="56"/>
      <c r="B142" s="57"/>
      <c r="C142" s="57"/>
      <c r="D142" s="57"/>
      <c r="E142" s="57"/>
      <c r="F142" s="57"/>
      <c r="G142" s="58"/>
      <c r="H142" s="40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391"/>
      <c r="T142" s="486">
        <f t="shared" si="20"/>
        <v>0</v>
      </c>
      <c r="U142" s="214">
        <f t="shared" ref="U142:U182" si="21">($T142)/$D$140</f>
        <v>0</v>
      </c>
      <c r="V142" s="344"/>
      <c r="W142" s="393" t="s">
        <v>44</v>
      </c>
      <c r="X142" s="54"/>
      <c r="Y142" s="352"/>
    </row>
    <row r="143" spans="1:25" ht="16.5" thickBot="1" x14ac:dyDescent="0.25">
      <c r="A143" s="56"/>
      <c r="B143" s="347"/>
      <c r="C143" s="347"/>
      <c r="D143" s="347"/>
      <c r="E143" s="347"/>
      <c r="F143" s="347"/>
      <c r="G143" s="348"/>
      <c r="H143" s="349">
        <v>139</v>
      </c>
      <c r="I143" s="65"/>
      <c r="J143" s="65">
        <v>72</v>
      </c>
      <c r="K143" s="65"/>
      <c r="L143" s="65">
        <v>4</v>
      </c>
      <c r="M143" s="65"/>
      <c r="N143" s="65"/>
      <c r="O143" s="65"/>
      <c r="P143" s="65"/>
      <c r="Q143" s="65"/>
      <c r="R143" s="65"/>
      <c r="S143" s="381">
        <v>28</v>
      </c>
      <c r="T143" s="382">
        <f t="shared" si="20"/>
        <v>243</v>
      </c>
      <c r="U143" s="214">
        <f t="shared" si="21"/>
        <v>0.10091362126245847</v>
      </c>
      <c r="V143" s="344">
        <f>D140</f>
        <v>2408</v>
      </c>
      <c r="W143" s="383" t="s">
        <v>6</v>
      </c>
      <c r="X143" s="54">
        <f t="shared" ref="X143:X155" si="22">T143</f>
        <v>243</v>
      </c>
      <c r="Y143" s="417" t="s">
        <v>446</v>
      </c>
    </row>
    <row r="144" spans="1:25" ht="16.5" thickBot="1" x14ac:dyDescent="0.25">
      <c r="A144" s="56"/>
      <c r="B144" s="347"/>
      <c r="C144" s="347"/>
      <c r="D144" s="347"/>
      <c r="E144" s="347"/>
      <c r="F144" s="347"/>
      <c r="G144" s="348"/>
      <c r="H144" s="349">
        <v>17</v>
      </c>
      <c r="I144" s="65"/>
      <c r="J144" s="65">
        <v>3</v>
      </c>
      <c r="K144" s="65"/>
      <c r="L144" s="65"/>
      <c r="M144" s="65"/>
      <c r="N144" s="65"/>
      <c r="O144" s="65"/>
      <c r="P144" s="65"/>
      <c r="Q144" s="65"/>
      <c r="R144" s="65"/>
      <c r="S144" s="381">
        <v>1</v>
      </c>
      <c r="T144" s="382">
        <f t="shared" si="20"/>
        <v>21</v>
      </c>
      <c r="U144" s="214">
        <f t="shared" si="21"/>
        <v>8.7209302325581394E-3</v>
      </c>
      <c r="V144" s="344">
        <f>D140</f>
        <v>2408</v>
      </c>
      <c r="W144" s="383" t="s">
        <v>14</v>
      </c>
      <c r="X144" s="54">
        <f t="shared" si="22"/>
        <v>21</v>
      </c>
      <c r="Y144" s="352"/>
    </row>
    <row r="145" spans="1:25" ht="16.5" thickBot="1" x14ac:dyDescent="0.25">
      <c r="A145" s="56"/>
      <c r="B145" s="347"/>
      <c r="C145" s="347"/>
      <c r="D145" s="347"/>
      <c r="E145" s="347"/>
      <c r="F145" s="347"/>
      <c r="G145" s="348"/>
      <c r="H145" s="349">
        <v>2</v>
      </c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381">
        <v>1</v>
      </c>
      <c r="T145" s="382">
        <f t="shared" si="20"/>
        <v>3</v>
      </c>
      <c r="U145" s="214">
        <f t="shared" si="21"/>
        <v>1.2458471760797341E-3</v>
      </c>
      <c r="V145" s="344">
        <f>D140</f>
        <v>2408</v>
      </c>
      <c r="W145" s="383" t="s">
        <v>15</v>
      </c>
      <c r="X145" s="54">
        <f t="shared" si="22"/>
        <v>3</v>
      </c>
      <c r="Y145" s="353"/>
    </row>
    <row r="146" spans="1:25" ht="16.5" thickBot="1" x14ac:dyDescent="0.25">
      <c r="A146" s="56"/>
      <c r="B146" s="347"/>
      <c r="C146" s="347"/>
      <c r="D146" s="347"/>
      <c r="E146" s="347"/>
      <c r="F146" s="347"/>
      <c r="G146" s="348"/>
      <c r="H146" s="349">
        <v>3</v>
      </c>
      <c r="I146" s="65"/>
      <c r="J146" s="65">
        <v>1</v>
      </c>
      <c r="K146" s="65"/>
      <c r="L146" s="65"/>
      <c r="M146" s="65"/>
      <c r="N146" s="65"/>
      <c r="O146" s="65"/>
      <c r="P146" s="65"/>
      <c r="Q146" s="65"/>
      <c r="R146" s="65"/>
      <c r="S146" s="381"/>
      <c r="T146" s="382">
        <f t="shared" si="20"/>
        <v>4</v>
      </c>
      <c r="U146" s="214">
        <f t="shared" si="21"/>
        <v>1.6611295681063123E-3</v>
      </c>
      <c r="V146" s="344">
        <f>D140</f>
        <v>2408</v>
      </c>
      <c r="W146" s="383" t="s">
        <v>31</v>
      </c>
      <c r="X146" s="54">
        <f t="shared" si="22"/>
        <v>4</v>
      </c>
      <c r="Y146" s="353"/>
    </row>
    <row r="147" spans="1:25" ht="16.5" thickBot="1" x14ac:dyDescent="0.25">
      <c r="A147" s="56"/>
      <c r="B147" s="347"/>
      <c r="C147" s="347"/>
      <c r="D147" s="347"/>
      <c r="E147" s="347"/>
      <c r="F147" s="347"/>
      <c r="G147" s="348"/>
      <c r="H147" s="349">
        <v>1</v>
      </c>
      <c r="I147" s="65"/>
      <c r="J147" s="65">
        <v>1</v>
      </c>
      <c r="K147" s="65"/>
      <c r="L147" s="65"/>
      <c r="M147" s="65"/>
      <c r="N147" s="65"/>
      <c r="O147" s="65"/>
      <c r="P147" s="65"/>
      <c r="Q147" s="65"/>
      <c r="R147" s="65"/>
      <c r="S147" s="381"/>
      <c r="T147" s="382">
        <f t="shared" si="20"/>
        <v>2</v>
      </c>
      <c r="U147" s="214">
        <f t="shared" si="21"/>
        <v>8.3056478405315617E-4</v>
      </c>
      <c r="V147" s="344">
        <f>D140</f>
        <v>2408</v>
      </c>
      <c r="W147" s="383" t="s">
        <v>32</v>
      </c>
      <c r="X147" s="54">
        <f t="shared" si="22"/>
        <v>2</v>
      </c>
      <c r="Y147" s="353"/>
    </row>
    <row r="148" spans="1:25" ht="16.5" thickBot="1" x14ac:dyDescent="0.25">
      <c r="A148" s="56"/>
      <c r="B148" s="347"/>
      <c r="C148" s="347"/>
      <c r="D148" s="347"/>
      <c r="E148" s="347"/>
      <c r="F148" s="347"/>
      <c r="G148" s="348"/>
      <c r="H148" s="349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381"/>
      <c r="T148" s="382">
        <f t="shared" si="20"/>
        <v>0</v>
      </c>
      <c r="U148" s="214">
        <f t="shared" si="21"/>
        <v>0</v>
      </c>
      <c r="V148" s="344">
        <f>D140</f>
        <v>2408</v>
      </c>
      <c r="W148" s="268" t="s">
        <v>189</v>
      </c>
      <c r="X148" s="54">
        <f t="shared" si="22"/>
        <v>0</v>
      </c>
      <c r="Y148" s="353"/>
    </row>
    <row r="149" spans="1:25" ht="16.5" thickBot="1" x14ac:dyDescent="0.25">
      <c r="A149" s="56"/>
      <c r="B149" s="347"/>
      <c r="C149" s="347"/>
      <c r="D149" s="347"/>
      <c r="E149" s="347"/>
      <c r="F149" s="347"/>
      <c r="G149" s="348"/>
      <c r="H149" s="349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381"/>
      <c r="T149" s="382">
        <f t="shared" si="20"/>
        <v>0</v>
      </c>
      <c r="U149" s="214">
        <f t="shared" si="21"/>
        <v>0</v>
      </c>
      <c r="V149" s="344">
        <f>D140</f>
        <v>2408</v>
      </c>
      <c r="W149" s="383" t="s">
        <v>30</v>
      </c>
      <c r="X149" s="54">
        <f t="shared" si="22"/>
        <v>0</v>
      </c>
      <c r="Y149" s="353"/>
    </row>
    <row r="150" spans="1:25" ht="16.5" thickBot="1" x14ac:dyDescent="0.25">
      <c r="A150" s="56"/>
      <c r="B150" s="347"/>
      <c r="C150" s="347"/>
      <c r="D150" s="347"/>
      <c r="E150" s="347"/>
      <c r="F150" s="347"/>
      <c r="G150" s="348"/>
      <c r="H150" s="349">
        <v>2</v>
      </c>
      <c r="I150" s="65"/>
      <c r="J150" s="65">
        <v>3</v>
      </c>
      <c r="K150" s="65"/>
      <c r="L150" s="65"/>
      <c r="M150" s="65"/>
      <c r="N150" s="65"/>
      <c r="O150" s="65"/>
      <c r="P150" s="65"/>
      <c r="Q150" s="65"/>
      <c r="R150" s="65"/>
      <c r="S150" s="381">
        <v>3</v>
      </c>
      <c r="T150" s="382">
        <f t="shared" si="20"/>
        <v>8</v>
      </c>
      <c r="U150" s="214">
        <f t="shared" si="21"/>
        <v>3.3222591362126247E-3</v>
      </c>
      <c r="V150" s="344">
        <f>D140</f>
        <v>2408</v>
      </c>
      <c r="W150" s="383" t="s">
        <v>0</v>
      </c>
      <c r="X150" s="54">
        <f t="shared" si="22"/>
        <v>8</v>
      </c>
      <c r="Y150" s="352"/>
    </row>
    <row r="151" spans="1:25" ht="16.5" thickBot="1" x14ac:dyDescent="0.25">
      <c r="A151" s="56"/>
      <c r="B151" s="347"/>
      <c r="C151" s="347"/>
      <c r="D151" s="347"/>
      <c r="E151" s="347"/>
      <c r="F151" s="347" t="s">
        <v>108</v>
      </c>
      <c r="G151" s="348"/>
      <c r="H151" s="349">
        <v>12</v>
      </c>
      <c r="I151" s="65"/>
      <c r="J151" s="65">
        <v>3</v>
      </c>
      <c r="K151" s="65"/>
      <c r="L151" s="65">
        <v>1</v>
      </c>
      <c r="M151" s="65"/>
      <c r="N151" s="65"/>
      <c r="O151" s="65"/>
      <c r="P151" s="65"/>
      <c r="Q151" s="65"/>
      <c r="R151" s="65"/>
      <c r="S151" s="381">
        <v>4</v>
      </c>
      <c r="T151" s="382">
        <f t="shared" si="20"/>
        <v>20</v>
      </c>
      <c r="U151" s="214">
        <f t="shared" si="21"/>
        <v>8.3056478405315621E-3</v>
      </c>
      <c r="V151" s="344">
        <f>D140</f>
        <v>2408</v>
      </c>
      <c r="W151" s="383" t="s">
        <v>12</v>
      </c>
      <c r="X151" s="54">
        <f t="shared" si="22"/>
        <v>20</v>
      </c>
      <c r="Y151" s="417"/>
    </row>
    <row r="152" spans="1:25" ht="16.5" thickBot="1" x14ac:dyDescent="0.25">
      <c r="A152" s="56"/>
      <c r="B152" s="347"/>
      <c r="C152" s="347"/>
      <c r="D152" s="347"/>
      <c r="E152" s="347"/>
      <c r="F152" s="347"/>
      <c r="G152" s="348"/>
      <c r="H152" s="349">
        <v>97</v>
      </c>
      <c r="I152" s="65"/>
      <c r="J152" s="65">
        <v>1</v>
      </c>
      <c r="K152" s="65"/>
      <c r="L152" s="65"/>
      <c r="M152" s="65"/>
      <c r="N152" s="65"/>
      <c r="O152" s="65"/>
      <c r="P152" s="65"/>
      <c r="Q152" s="65"/>
      <c r="R152" s="65"/>
      <c r="S152" s="381"/>
      <c r="T152" s="382">
        <f t="shared" si="20"/>
        <v>98</v>
      </c>
      <c r="U152" s="214">
        <f t="shared" si="21"/>
        <v>4.0697674418604654E-2</v>
      </c>
      <c r="V152" s="344">
        <f>D140</f>
        <v>2408</v>
      </c>
      <c r="W152" s="383" t="s">
        <v>34</v>
      </c>
      <c r="X152" s="54">
        <f t="shared" si="22"/>
        <v>98</v>
      </c>
      <c r="Y152" s="354"/>
    </row>
    <row r="153" spans="1:25" ht="16.5" thickBot="1" x14ac:dyDescent="0.25">
      <c r="A153" s="56"/>
      <c r="B153" s="347"/>
      <c r="C153" s="347"/>
      <c r="D153" s="347"/>
      <c r="E153" s="347"/>
      <c r="F153" s="347"/>
      <c r="G153" s="348"/>
      <c r="H153" s="349">
        <v>2</v>
      </c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381"/>
      <c r="T153" s="382">
        <f t="shared" si="20"/>
        <v>2</v>
      </c>
      <c r="U153" s="214">
        <f t="shared" si="21"/>
        <v>8.3056478405315617E-4</v>
      </c>
      <c r="V153" s="344">
        <f>D140</f>
        <v>2408</v>
      </c>
      <c r="W153" s="393" t="s">
        <v>27</v>
      </c>
      <c r="X153" s="54">
        <f t="shared" si="22"/>
        <v>2</v>
      </c>
      <c r="Y153" s="408"/>
    </row>
    <row r="154" spans="1:25" ht="16.5" thickBot="1" x14ac:dyDescent="0.25">
      <c r="A154" s="56"/>
      <c r="B154" s="347"/>
      <c r="C154" s="347"/>
      <c r="D154" s="347"/>
      <c r="E154" s="347"/>
      <c r="F154" s="347"/>
      <c r="G154" s="60"/>
      <c r="H154" s="358"/>
      <c r="I154" s="65"/>
      <c r="J154" s="65"/>
      <c r="K154" s="65"/>
      <c r="L154" s="65">
        <v>9</v>
      </c>
      <c r="M154" s="65"/>
      <c r="N154" s="65"/>
      <c r="O154" s="65"/>
      <c r="P154" s="65"/>
      <c r="Q154" s="65"/>
      <c r="R154" s="65"/>
      <c r="S154" s="381"/>
      <c r="T154" s="382">
        <f t="shared" si="20"/>
        <v>9</v>
      </c>
      <c r="U154" s="214">
        <f t="shared" si="21"/>
        <v>3.7375415282392029E-3</v>
      </c>
      <c r="V154" s="344">
        <f>D140</f>
        <v>2408</v>
      </c>
      <c r="W154" s="359" t="s">
        <v>28</v>
      </c>
      <c r="X154" s="54">
        <f t="shared" si="22"/>
        <v>9</v>
      </c>
      <c r="Y154" s="366"/>
    </row>
    <row r="155" spans="1:25" ht="16.5" thickBot="1" x14ac:dyDescent="0.25">
      <c r="A155" s="56"/>
      <c r="B155" s="347"/>
      <c r="C155" s="347"/>
      <c r="D155" s="347"/>
      <c r="E155" s="347"/>
      <c r="F155" s="347"/>
      <c r="G155" s="60"/>
      <c r="H155" s="358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381"/>
      <c r="T155" s="382">
        <f t="shared" si="20"/>
        <v>0</v>
      </c>
      <c r="U155" s="214">
        <f t="shared" si="21"/>
        <v>0</v>
      </c>
      <c r="V155" s="344">
        <f>D140</f>
        <v>2408</v>
      </c>
      <c r="W155" s="383" t="s">
        <v>179</v>
      </c>
      <c r="X155" s="455">
        <f t="shared" si="22"/>
        <v>0</v>
      </c>
      <c r="Y155" s="423"/>
    </row>
    <row r="156" spans="1:25" ht="16.5" thickBot="1" x14ac:dyDescent="0.25">
      <c r="A156" s="56"/>
      <c r="B156" s="347"/>
      <c r="C156" s="347"/>
      <c r="D156" s="347"/>
      <c r="E156" s="347"/>
      <c r="F156" s="347"/>
      <c r="G156" s="60"/>
      <c r="H156" s="361">
        <v>1</v>
      </c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395"/>
      <c r="T156" s="382">
        <f t="shared" si="20"/>
        <v>1</v>
      </c>
      <c r="U156" s="214">
        <f t="shared" si="21"/>
        <v>4.1528239202657808E-4</v>
      </c>
      <c r="V156" s="344"/>
      <c r="W156" s="373" t="s">
        <v>161</v>
      </c>
      <c r="X156" s="455"/>
      <c r="Y156" s="429"/>
    </row>
    <row r="157" spans="1:25" ht="16.5" thickBot="1" x14ac:dyDescent="0.25">
      <c r="A157" s="56"/>
      <c r="B157" s="347"/>
      <c r="C157" s="347"/>
      <c r="D157" s="347"/>
      <c r="E157" s="347"/>
      <c r="F157" s="347"/>
      <c r="G157" s="60"/>
      <c r="H157" s="384">
        <v>8</v>
      </c>
      <c r="I157" s="385"/>
      <c r="J157" s="385"/>
      <c r="K157" s="385"/>
      <c r="L157" s="385"/>
      <c r="M157" s="385"/>
      <c r="N157" s="385"/>
      <c r="O157" s="385"/>
      <c r="P157" s="385"/>
      <c r="Q157" s="385"/>
      <c r="R157" s="385"/>
      <c r="S157" s="386"/>
      <c r="T157" s="387">
        <f t="shared" si="20"/>
        <v>8</v>
      </c>
      <c r="U157" s="316">
        <f t="shared" si="21"/>
        <v>3.3222591362126247E-3</v>
      </c>
      <c r="V157" s="388">
        <f>D140</f>
        <v>2408</v>
      </c>
      <c r="W157" s="389" t="s">
        <v>170</v>
      </c>
      <c r="X157" s="455">
        <f t="shared" ref="X157:X181" si="23">T157</f>
        <v>8</v>
      </c>
      <c r="Y157" s="450"/>
    </row>
    <row r="158" spans="1:25" ht="16.5" thickBot="1" x14ac:dyDescent="0.25">
      <c r="A158" s="56"/>
      <c r="B158" s="347"/>
      <c r="C158" s="347"/>
      <c r="D158" s="347"/>
      <c r="E158" s="347"/>
      <c r="F158" s="347"/>
      <c r="G158" s="348"/>
      <c r="H158" s="343"/>
      <c r="I158" s="390"/>
      <c r="J158" s="66"/>
      <c r="K158" s="66"/>
      <c r="L158" s="66">
        <v>1</v>
      </c>
      <c r="M158" s="66"/>
      <c r="N158" s="66"/>
      <c r="O158" s="66"/>
      <c r="P158" s="66"/>
      <c r="Q158" s="66"/>
      <c r="R158" s="66"/>
      <c r="S158" s="391"/>
      <c r="T158" s="392">
        <f t="shared" si="20"/>
        <v>1</v>
      </c>
      <c r="U158" s="214">
        <f t="shared" si="21"/>
        <v>4.1528239202657808E-4</v>
      </c>
      <c r="V158" s="344">
        <f>D140</f>
        <v>2408</v>
      </c>
      <c r="W158" s="393" t="s">
        <v>11</v>
      </c>
      <c r="X158" s="455">
        <f t="shared" si="23"/>
        <v>1</v>
      </c>
      <c r="Y158" s="450"/>
    </row>
    <row r="159" spans="1:25" ht="16.5" thickBot="1" x14ac:dyDescent="0.25">
      <c r="A159" s="56"/>
      <c r="B159" s="347"/>
      <c r="C159" s="347"/>
      <c r="D159" s="347"/>
      <c r="E159" s="347"/>
      <c r="F159" s="347" t="s">
        <v>108</v>
      </c>
      <c r="G159" s="348"/>
      <c r="H159" s="349"/>
      <c r="I159" s="394"/>
      <c r="J159" s="65"/>
      <c r="K159" s="65"/>
      <c r="L159" s="65"/>
      <c r="M159" s="65"/>
      <c r="N159" s="65"/>
      <c r="O159" s="65"/>
      <c r="P159" s="65"/>
      <c r="Q159" s="65"/>
      <c r="R159" s="65"/>
      <c r="S159" s="381">
        <v>1</v>
      </c>
      <c r="T159" s="382">
        <f t="shared" si="20"/>
        <v>1</v>
      </c>
      <c r="U159" s="214">
        <f t="shared" si="21"/>
        <v>4.1528239202657808E-4</v>
      </c>
      <c r="V159" s="344">
        <f>D140</f>
        <v>2408</v>
      </c>
      <c r="W159" s="383" t="s">
        <v>101</v>
      </c>
      <c r="X159" s="455">
        <f t="shared" si="23"/>
        <v>1</v>
      </c>
      <c r="Y159" s="450"/>
    </row>
    <row r="160" spans="1:25" ht="16.5" thickBot="1" x14ac:dyDescent="0.25">
      <c r="A160" s="56"/>
      <c r="B160" s="347"/>
      <c r="C160" s="347"/>
      <c r="D160" s="347"/>
      <c r="E160" s="347"/>
      <c r="F160" s="347"/>
      <c r="G160" s="348"/>
      <c r="H160" s="349"/>
      <c r="I160" s="394">
        <v>1</v>
      </c>
      <c r="J160" s="65"/>
      <c r="K160" s="65">
        <v>2</v>
      </c>
      <c r="L160" s="65"/>
      <c r="M160" s="65"/>
      <c r="N160" s="65"/>
      <c r="O160" s="65"/>
      <c r="P160" s="65"/>
      <c r="Q160" s="65"/>
      <c r="R160" s="65"/>
      <c r="S160" s="381">
        <v>2</v>
      </c>
      <c r="T160" s="382">
        <f t="shared" si="20"/>
        <v>2</v>
      </c>
      <c r="U160" s="214">
        <f t="shared" si="21"/>
        <v>8.3056478405315617E-4</v>
      </c>
      <c r="V160" s="344">
        <f>D140</f>
        <v>2408</v>
      </c>
      <c r="W160" s="383" t="s">
        <v>3</v>
      </c>
      <c r="X160" s="455">
        <f t="shared" si="23"/>
        <v>2</v>
      </c>
      <c r="Y160" s="451"/>
    </row>
    <row r="161" spans="1:25" ht="16.5" thickBot="1" x14ac:dyDescent="0.25">
      <c r="A161" s="56"/>
      <c r="B161" s="347"/>
      <c r="C161" s="347"/>
      <c r="D161" s="347"/>
      <c r="E161" s="347"/>
      <c r="F161" s="347"/>
      <c r="G161" s="348"/>
      <c r="H161" s="349"/>
      <c r="I161" s="394">
        <v>60</v>
      </c>
      <c r="J161" s="65"/>
      <c r="K161" s="65">
        <v>41</v>
      </c>
      <c r="L161" s="65">
        <v>14</v>
      </c>
      <c r="M161" s="65"/>
      <c r="N161" s="65"/>
      <c r="O161" s="65"/>
      <c r="P161" s="65"/>
      <c r="Q161" s="65"/>
      <c r="R161" s="65"/>
      <c r="S161" s="381"/>
      <c r="T161" s="382">
        <f t="shared" si="20"/>
        <v>14</v>
      </c>
      <c r="U161" s="214">
        <f t="shared" si="21"/>
        <v>5.8139534883720929E-3</v>
      </c>
      <c r="V161" s="344">
        <f>D140</f>
        <v>2408</v>
      </c>
      <c r="W161" s="383" t="s">
        <v>8</v>
      </c>
      <c r="X161" s="455">
        <f t="shared" si="23"/>
        <v>14</v>
      </c>
      <c r="Y161" s="450"/>
    </row>
    <row r="162" spans="1:25" ht="16.5" thickBot="1" x14ac:dyDescent="0.25">
      <c r="A162" s="56"/>
      <c r="B162" s="347"/>
      <c r="C162" s="347"/>
      <c r="D162" s="347"/>
      <c r="E162" s="347"/>
      <c r="F162" s="347"/>
      <c r="G162" s="348"/>
      <c r="H162" s="349"/>
      <c r="I162" s="394">
        <v>4</v>
      </c>
      <c r="J162" s="65"/>
      <c r="K162" s="65">
        <v>8</v>
      </c>
      <c r="L162" s="65"/>
      <c r="M162" s="65"/>
      <c r="N162" s="65"/>
      <c r="O162" s="65"/>
      <c r="P162" s="65"/>
      <c r="Q162" s="65"/>
      <c r="R162" s="65"/>
      <c r="S162" s="381"/>
      <c r="T162" s="382">
        <f t="shared" si="20"/>
        <v>0</v>
      </c>
      <c r="U162" s="214">
        <f t="shared" si="21"/>
        <v>0</v>
      </c>
      <c r="V162" s="344">
        <f>D140</f>
        <v>2408</v>
      </c>
      <c r="W162" s="383" t="s">
        <v>9</v>
      </c>
      <c r="X162" s="455">
        <f t="shared" si="23"/>
        <v>0</v>
      </c>
      <c r="Y162" s="450"/>
    </row>
    <row r="163" spans="1:25" ht="16.5" thickBot="1" x14ac:dyDescent="0.25">
      <c r="A163" s="56"/>
      <c r="B163" s="347"/>
      <c r="C163" s="347"/>
      <c r="D163" s="347"/>
      <c r="E163" s="347"/>
      <c r="F163" s="347"/>
      <c r="G163" s="348"/>
      <c r="H163" s="349"/>
      <c r="I163" s="394">
        <v>1</v>
      </c>
      <c r="J163" s="65"/>
      <c r="K163" s="65">
        <v>1</v>
      </c>
      <c r="L163" s="65"/>
      <c r="M163" s="65"/>
      <c r="N163" s="65"/>
      <c r="O163" s="65"/>
      <c r="P163" s="65"/>
      <c r="Q163" s="65"/>
      <c r="R163" s="65"/>
      <c r="S163" s="381"/>
      <c r="T163" s="382">
        <f t="shared" si="20"/>
        <v>0</v>
      </c>
      <c r="U163" s="214">
        <f t="shared" si="21"/>
        <v>0</v>
      </c>
      <c r="V163" s="344">
        <f>D140</f>
        <v>2408</v>
      </c>
      <c r="W163" s="383" t="s">
        <v>80</v>
      </c>
      <c r="X163" s="455">
        <f t="shared" si="23"/>
        <v>0</v>
      </c>
      <c r="Y163" s="450"/>
    </row>
    <row r="164" spans="1:25" ht="16.5" thickBot="1" x14ac:dyDescent="0.25">
      <c r="A164" s="56"/>
      <c r="B164" s="347"/>
      <c r="C164" s="347"/>
      <c r="D164" s="347"/>
      <c r="E164" s="347"/>
      <c r="F164" s="347"/>
      <c r="G164" s="348"/>
      <c r="H164" s="349"/>
      <c r="I164" s="394">
        <v>1</v>
      </c>
      <c r="J164" s="65"/>
      <c r="K164" s="65"/>
      <c r="L164" s="65"/>
      <c r="M164" s="65"/>
      <c r="N164" s="65"/>
      <c r="O164" s="65"/>
      <c r="P164" s="65"/>
      <c r="Q164" s="65"/>
      <c r="R164" s="65"/>
      <c r="S164" s="381"/>
      <c r="T164" s="382">
        <f t="shared" si="20"/>
        <v>0</v>
      </c>
      <c r="U164" s="214">
        <f t="shared" si="21"/>
        <v>0</v>
      </c>
      <c r="V164" s="344">
        <f>D140</f>
        <v>2408</v>
      </c>
      <c r="W164" s="383" t="s">
        <v>20</v>
      </c>
      <c r="X164" s="455">
        <f t="shared" si="23"/>
        <v>0</v>
      </c>
      <c r="Y164" s="450"/>
    </row>
    <row r="165" spans="1:25" ht="16.5" thickBot="1" x14ac:dyDescent="0.25">
      <c r="A165" s="56" t="s">
        <v>108</v>
      </c>
      <c r="B165" s="347"/>
      <c r="C165" s="347"/>
      <c r="D165" s="347"/>
      <c r="E165" s="347"/>
      <c r="F165" s="347"/>
      <c r="G165" s="348"/>
      <c r="H165" s="349"/>
      <c r="I165" s="394"/>
      <c r="J165" s="65"/>
      <c r="K165" s="65">
        <v>1</v>
      </c>
      <c r="L165" s="65"/>
      <c r="M165" s="65"/>
      <c r="N165" s="65"/>
      <c r="O165" s="65"/>
      <c r="P165" s="65"/>
      <c r="Q165" s="65"/>
      <c r="R165" s="65"/>
      <c r="S165" s="381"/>
      <c r="T165" s="382">
        <f t="shared" si="20"/>
        <v>0</v>
      </c>
      <c r="U165" s="214">
        <f t="shared" si="21"/>
        <v>0</v>
      </c>
      <c r="V165" s="344">
        <f>D140</f>
        <v>2408</v>
      </c>
      <c r="W165" s="383" t="s">
        <v>81</v>
      </c>
      <c r="X165" s="455">
        <f t="shared" si="23"/>
        <v>0</v>
      </c>
      <c r="Y165" s="452" t="s">
        <v>333</v>
      </c>
    </row>
    <row r="166" spans="1:25" ht="16.5" thickBot="1" x14ac:dyDescent="0.25">
      <c r="A166" s="56"/>
      <c r="B166" s="347"/>
      <c r="C166" s="347"/>
      <c r="D166" s="347"/>
      <c r="E166" s="347"/>
      <c r="F166" s="347"/>
      <c r="G166" s="348"/>
      <c r="H166" s="349"/>
      <c r="I166" s="394"/>
      <c r="J166" s="65"/>
      <c r="K166" s="65"/>
      <c r="L166" s="65"/>
      <c r="M166" s="65"/>
      <c r="N166" s="65"/>
      <c r="O166" s="65"/>
      <c r="P166" s="65"/>
      <c r="Q166" s="65"/>
      <c r="R166" s="65"/>
      <c r="S166" s="381"/>
      <c r="T166" s="382">
        <f>SUM(H166,J166,L166,N166,P166,R166,S166)</f>
        <v>0</v>
      </c>
      <c r="U166" s="214">
        <f t="shared" si="21"/>
        <v>0</v>
      </c>
      <c r="V166" s="344">
        <f>D140</f>
        <v>2408</v>
      </c>
      <c r="W166" s="383" t="s">
        <v>10</v>
      </c>
      <c r="X166" s="455">
        <f t="shared" si="23"/>
        <v>0</v>
      </c>
      <c r="Y166" s="452" t="s">
        <v>336</v>
      </c>
    </row>
    <row r="167" spans="1:25" ht="16.5" thickBot="1" x14ac:dyDescent="0.25">
      <c r="A167" s="56"/>
      <c r="B167" s="347"/>
      <c r="C167" s="347"/>
      <c r="D167" s="347"/>
      <c r="E167" s="347"/>
      <c r="F167" s="347"/>
      <c r="G167" s="348"/>
      <c r="H167" s="349"/>
      <c r="I167" s="394">
        <v>4</v>
      </c>
      <c r="J167" s="65"/>
      <c r="K167" s="65">
        <v>1</v>
      </c>
      <c r="L167" s="65"/>
      <c r="M167" s="65"/>
      <c r="N167" s="65"/>
      <c r="O167" s="65"/>
      <c r="P167" s="65"/>
      <c r="Q167" s="65"/>
      <c r="R167" s="65"/>
      <c r="S167" s="381"/>
      <c r="T167" s="382">
        <f t="shared" ref="T167:T170" si="24">SUM(H167,J167,L167,N167,P167,R167,S167)</f>
        <v>0</v>
      </c>
      <c r="U167" s="214">
        <f t="shared" si="21"/>
        <v>0</v>
      </c>
      <c r="V167" s="344">
        <f>D140</f>
        <v>2408</v>
      </c>
      <c r="W167" s="383" t="s">
        <v>13</v>
      </c>
      <c r="X167" s="455">
        <f t="shared" si="23"/>
        <v>0</v>
      </c>
      <c r="Y167" s="452" t="s">
        <v>334</v>
      </c>
    </row>
    <row r="168" spans="1:25" ht="16.5" thickBot="1" x14ac:dyDescent="0.25">
      <c r="A168" s="56"/>
      <c r="B168" s="347"/>
      <c r="C168" s="347"/>
      <c r="D168" s="347"/>
      <c r="E168" s="347"/>
      <c r="F168" s="347"/>
      <c r="G168" s="348"/>
      <c r="H168" s="349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381"/>
      <c r="T168" s="382">
        <f t="shared" si="24"/>
        <v>0</v>
      </c>
      <c r="U168" s="214">
        <f t="shared" si="21"/>
        <v>0</v>
      </c>
      <c r="V168" s="344">
        <f>D140</f>
        <v>2408</v>
      </c>
      <c r="W168" s="383" t="s">
        <v>99</v>
      </c>
      <c r="X168" s="455">
        <f t="shared" si="23"/>
        <v>0</v>
      </c>
      <c r="Y168" s="423"/>
    </row>
    <row r="169" spans="1:25" ht="16.5" thickBot="1" x14ac:dyDescent="0.25">
      <c r="A169" s="56"/>
      <c r="B169" s="347"/>
      <c r="C169" s="347"/>
      <c r="D169" s="347"/>
      <c r="E169" s="347"/>
      <c r="F169" s="347"/>
      <c r="G169" s="348"/>
      <c r="H169" s="349"/>
      <c r="I169" s="65">
        <v>1</v>
      </c>
      <c r="J169" s="65"/>
      <c r="K169" s="65"/>
      <c r="L169" s="65"/>
      <c r="M169" s="65"/>
      <c r="N169" s="65"/>
      <c r="O169" s="65"/>
      <c r="P169" s="65"/>
      <c r="Q169" s="65"/>
      <c r="R169" s="65"/>
      <c r="S169" s="381"/>
      <c r="T169" s="382">
        <f t="shared" si="24"/>
        <v>0</v>
      </c>
      <c r="U169" s="214">
        <f t="shared" si="21"/>
        <v>0</v>
      </c>
      <c r="V169" s="344">
        <f>D140</f>
        <v>2408</v>
      </c>
      <c r="W169" s="383" t="s">
        <v>330</v>
      </c>
      <c r="X169" s="455">
        <f t="shared" si="23"/>
        <v>0</v>
      </c>
      <c r="Y169" s="477"/>
    </row>
    <row r="170" spans="1:25" ht="16.5" thickBot="1" x14ac:dyDescent="0.25">
      <c r="A170" s="56"/>
      <c r="B170" s="347"/>
      <c r="C170" s="347"/>
      <c r="D170" s="347"/>
      <c r="E170" s="347"/>
      <c r="F170" s="347"/>
      <c r="G170" s="348"/>
      <c r="H170" s="355"/>
      <c r="I170" s="70">
        <v>6</v>
      </c>
      <c r="J170" s="70"/>
      <c r="K170" s="70">
        <v>1</v>
      </c>
      <c r="L170" s="70"/>
      <c r="M170" s="70"/>
      <c r="N170" s="70"/>
      <c r="O170" s="70"/>
      <c r="P170" s="70"/>
      <c r="Q170" s="70"/>
      <c r="R170" s="70"/>
      <c r="S170" s="395"/>
      <c r="T170" s="382">
        <f t="shared" si="24"/>
        <v>0</v>
      </c>
      <c r="U170" s="214">
        <f t="shared" si="21"/>
        <v>0</v>
      </c>
      <c r="V170" s="344">
        <f>D140</f>
        <v>2408</v>
      </c>
      <c r="W170" s="373" t="s">
        <v>83</v>
      </c>
      <c r="X170" s="455">
        <f t="shared" si="23"/>
        <v>0</v>
      </c>
      <c r="Y170" s="340"/>
    </row>
    <row r="171" spans="1:25" ht="16.5" thickBot="1" x14ac:dyDescent="0.3">
      <c r="A171" s="56"/>
      <c r="B171" s="347"/>
      <c r="C171" s="347"/>
      <c r="D171" s="347"/>
      <c r="E171" s="347"/>
      <c r="F171" s="347"/>
      <c r="G171" s="348"/>
      <c r="H171" s="342"/>
      <c r="I171" s="198"/>
      <c r="J171" s="198"/>
      <c r="K171" s="198"/>
      <c r="L171" s="198"/>
      <c r="M171" s="198"/>
      <c r="N171" s="198"/>
      <c r="O171" s="198"/>
      <c r="P171" s="198"/>
      <c r="Q171" s="198"/>
      <c r="R171" s="198"/>
      <c r="S171" s="198"/>
      <c r="T171" s="197"/>
      <c r="U171" s="197"/>
      <c r="V171" s="197"/>
      <c r="W171" s="447" t="s">
        <v>84</v>
      </c>
      <c r="X171" s="455">
        <f t="shared" si="23"/>
        <v>0</v>
      </c>
      <c r="Y171" s="340"/>
    </row>
    <row r="172" spans="1:25" ht="15.75" thickBot="1" x14ac:dyDescent="0.25">
      <c r="A172" s="56"/>
      <c r="B172" s="347"/>
      <c r="C172" s="347"/>
      <c r="D172" s="347"/>
      <c r="E172" s="347"/>
      <c r="F172" s="347"/>
      <c r="G172" s="60"/>
      <c r="H172" s="34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379"/>
      <c r="T172" s="392">
        <f t="shared" ref="T172:T181" si="25">SUM(H172,J172,L172,N172,P172,R172,S172)</f>
        <v>0</v>
      </c>
      <c r="U172" s="214">
        <f t="shared" si="21"/>
        <v>0</v>
      </c>
      <c r="V172" s="344">
        <f>D140</f>
        <v>2408</v>
      </c>
      <c r="W172" s="493" t="s">
        <v>26</v>
      </c>
      <c r="X172" s="455">
        <f t="shared" si="23"/>
        <v>0</v>
      </c>
      <c r="Y172" s="453" t="s">
        <v>337</v>
      </c>
    </row>
    <row r="173" spans="1:25" ht="16.5" thickBot="1" x14ac:dyDescent="0.25">
      <c r="A173" s="56"/>
      <c r="B173" s="347"/>
      <c r="C173" s="347"/>
      <c r="D173" s="347"/>
      <c r="E173" s="347"/>
      <c r="F173" s="347"/>
      <c r="G173" s="60"/>
      <c r="H173" s="349">
        <v>1</v>
      </c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381"/>
      <c r="T173" s="382">
        <f t="shared" si="25"/>
        <v>1</v>
      </c>
      <c r="U173" s="214">
        <f t="shared" si="21"/>
        <v>4.1528239202657808E-4</v>
      </c>
      <c r="V173" s="344">
        <f>D140</f>
        <v>2408</v>
      </c>
      <c r="W173" s="268" t="s">
        <v>86</v>
      </c>
      <c r="X173" s="455">
        <f t="shared" si="23"/>
        <v>1</v>
      </c>
      <c r="Y173" s="429" t="s">
        <v>335</v>
      </c>
    </row>
    <row r="174" spans="1:25" ht="16.5" thickBot="1" x14ac:dyDescent="0.25">
      <c r="A174" s="56"/>
      <c r="B174" s="347"/>
      <c r="C174" s="347"/>
      <c r="D174" s="347"/>
      <c r="E174" s="347"/>
      <c r="F174" s="347"/>
      <c r="G174" s="60"/>
      <c r="H174" s="349" t="s">
        <v>108</v>
      </c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381"/>
      <c r="T174" s="382">
        <f t="shared" si="25"/>
        <v>0</v>
      </c>
      <c r="U174" s="214">
        <f t="shared" si="21"/>
        <v>0</v>
      </c>
      <c r="V174" s="344">
        <f>D140</f>
        <v>2408</v>
      </c>
      <c r="W174" s="383" t="s">
        <v>74</v>
      </c>
      <c r="X174" s="455">
        <f t="shared" si="23"/>
        <v>0</v>
      </c>
      <c r="Y174" s="429" t="s">
        <v>303</v>
      </c>
    </row>
    <row r="175" spans="1:25" ht="16.5" thickBot="1" x14ac:dyDescent="0.25">
      <c r="A175" s="56"/>
      <c r="B175" s="347"/>
      <c r="C175" s="347"/>
      <c r="D175" s="347"/>
      <c r="E175" s="347"/>
      <c r="F175" s="347"/>
      <c r="G175" s="60"/>
      <c r="H175" s="349">
        <v>10</v>
      </c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381"/>
      <c r="T175" s="382">
        <f t="shared" si="25"/>
        <v>10</v>
      </c>
      <c r="U175" s="214">
        <f t="shared" si="21"/>
        <v>4.152823920265781E-3</v>
      </c>
      <c r="V175" s="344" t="str">
        <f>D139</f>
        <v>Build QTY</v>
      </c>
      <c r="W175" s="268" t="s">
        <v>175</v>
      </c>
      <c r="X175" s="455">
        <f t="shared" si="23"/>
        <v>10</v>
      </c>
      <c r="Y175" s="429"/>
    </row>
    <row r="176" spans="1:25" ht="16.5" thickBot="1" x14ac:dyDescent="0.25">
      <c r="A176" s="56"/>
      <c r="B176" s="347"/>
      <c r="C176" s="347"/>
      <c r="D176" s="347"/>
      <c r="E176" s="347"/>
      <c r="F176" s="347"/>
      <c r="G176" s="60"/>
      <c r="H176" s="349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381"/>
      <c r="T176" s="382">
        <f t="shared" si="25"/>
        <v>0</v>
      </c>
      <c r="U176" s="214">
        <f t="shared" si="21"/>
        <v>0</v>
      </c>
      <c r="V176" s="344">
        <f>D140</f>
        <v>2408</v>
      </c>
      <c r="W176" s="383" t="s">
        <v>187</v>
      </c>
      <c r="X176" s="455">
        <f t="shared" si="23"/>
        <v>0</v>
      </c>
      <c r="Y176" s="429"/>
    </row>
    <row r="177" spans="1:25" ht="16.5" thickBot="1" x14ac:dyDescent="0.25">
      <c r="A177" s="56"/>
      <c r="B177" s="347"/>
      <c r="C177" s="347"/>
      <c r="D177" s="347"/>
      <c r="E177" s="347"/>
      <c r="F177" s="347"/>
      <c r="G177" s="60"/>
      <c r="H177" s="349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381"/>
      <c r="T177" s="382">
        <f t="shared" si="25"/>
        <v>0</v>
      </c>
      <c r="U177" s="214">
        <f t="shared" si="21"/>
        <v>0</v>
      </c>
      <c r="V177" s="344">
        <f>D140</f>
        <v>2408</v>
      </c>
      <c r="W177" s="393" t="s">
        <v>30</v>
      </c>
      <c r="X177" s="455">
        <f t="shared" si="23"/>
        <v>0</v>
      </c>
      <c r="Y177" s="429"/>
    </row>
    <row r="178" spans="1:25" ht="16.5" thickBot="1" x14ac:dyDescent="0.25">
      <c r="A178" s="56"/>
      <c r="B178" s="347"/>
      <c r="C178" s="347"/>
      <c r="D178" s="347"/>
      <c r="E178" s="347"/>
      <c r="F178" s="347"/>
      <c r="G178" s="60"/>
      <c r="H178" s="349">
        <v>3</v>
      </c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381"/>
      <c r="T178" s="382">
        <f t="shared" si="25"/>
        <v>3</v>
      </c>
      <c r="U178" s="214">
        <f t="shared" si="21"/>
        <v>1.2458471760797341E-3</v>
      </c>
      <c r="V178" s="344">
        <f>D140</f>
        <v>2408</v>
      </c>
      <c r="W178" s="359" t="s">
        <v>13</v>
      </c>
      <c r="X178" s="455">
        <f t="shared" si="23"/>
        <v>3</v>
      </c>
      <c r="Y178" s="429"/>
    </row>
    <row r="179" spans="1:25" ht="16.5" thickBot="1" x14ac:dyDescent="0.25">
      <c r="A179" s="56"/>
      <c r="B179" s="347"/>
      <c r="C179" s="347"/>
      <c r="D179" s="347"/>
      <c r="E179" s="347"/>
      <c r="F179" s="347"/>
      <c r="G179" s="60"/>
      <c r="H179" s="355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395"/>
      <c r="T179" s="382">
        <f t="shared" si="25"/>
        <v>0</v>
      </c>
      <c r="U179" s="214">
        <f t="shared" si="21"/>
        <v>0</v>
      </c>
      <c r="V179" s="344">
        <f>D140</f>
        <v>2408</v>
      </c>
      <c r="W179" s="373" t="s">
        <v>95</v>
      </c>
      <c r="X179" s="455">
        <f t="shared" si="23"/>
        <v>0</v>
      </c>
      <c r="Y179" s="429"/>
    </row>
    <row r="180" spans="1:25" ht="16.5" thickBot="1" x14ac:dyDescent="0.25">
      <c r="A180" s="347"/>
      <c r="B180" s="347"/>
      <c r="C180" s="347"/>
      <c r="D180" s="347"/>
      <c r="E180" s="347"/>
      <c r="F180" s="347"/>
      <c r="G180" s="60"/>
      <c r="H180" s="355">
        <v>16</v>
      </c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395"/>
      <c r="T180" s="382">
        <f t="shared" si="25"/>
        <v>16</v>
      </c>
      <c r="U180" s="214">
        <f t="shared" si="21"/>
        <v>6.6445182724252493E-3</v>
      </c>
      <c r="V180" s="344">
        <f>D140</f>
        <v>2408</v>
      </c>
      <c r="W180" s="373" t="s">
        <v>27</v>
      </c>
      <c r="X180" s="455">
        <f t="shared" si="23"/>
        <v>16</v>
      </c>
      <c r="Y180" s="429"/>
    </row>
    <row r="181" spans="1:25" ht="16.5" thickBot="1" x14ac:dyDescent="0.25">
      <c r="A181" s="186"/>
      <c r="B181" s="187"/>
      <c r="C181" s="187"/>
      <c r="D181" s="187"/>
      <c r="E181" s="187"/>
      <c r="F181" s="187"/>
      <c r="G181" s="194"/>
      <c r="H181" s="355">
        <v>5</v>
      </c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395"/>
      <c r="T181" s="396">
        <f t="shared" si="25"/>
        <v>5</v>
      </c>
      <c r="U181" s="316">
        <f t="shared" si="21"/>
        <v>2.0764119601328905E-3</v>
      </c>
      <c r="V181" s="344">
        <f>D140</f>
        <v>2408</v>
      </c>
      <c r="W181" s="389" t="s">
        <v>161</v>
      </c>
      <c r="X181" s="378">
        <f t="shared" si="23"/>
        <v>5</v>
      </c>
      <c r="Y181" s="454"/>
    </row>
    <row r="182" spans="1:25" ht="15.75" thickBot="1" x14ac:dyDescent="0.25">
      <c r="G182" s="51" t="s">
        <v>5</v>
      </c>
      <c r="H182" s="61">
        <f>SUM(H141:H181)</f>
        <v>364</v>
      </c>
      <c r="I182" s="61">
        <f t="shared" ref="I182:R182" si="26">SUM(I141:I181)</f>
        <v>78</v>
      </c>
      <c r="J182" s="61">
        <f t="shared" si="26"/>
        <v>124</v>
      </c>
      <c r="K182" s="61">
        <f t="shared" si="26"/>
        <v>55</v>
      </c>
      <c r="L182" s="61">
        <f t="shared" si="26"/>
        <v>58</v>
      </c>
      <c r="M182" s="61">
        <f t="shared" si="26"/>
        <v>0</v>
      </c>
      <c r="N182" s="61">
        <f t="shared" si="26"/>
        <v>0</v>
      </c>
      <c r="O182" s="61">
        <f t="shared" si="26"/>
        <v>0</v>
      </c>
      <c r="P182" s="61">
        <f t="shared" si="26"/>
        <v>0</v>
      </c>
      <c r="Q182" s="61">
        <f t="shared" si="26"/>
        <v>0</v>
      </c>
      <c r="R182" s="61">
        <f t="shared" si="26"/>
        <v>0</v>
      </c>
      <c r="S182" s="61">
        <f>SUM(S141:S181)</f>
        <v>58</v>
      </c>
      <c r="T182" s="397">
        <f>SUM(H182,J182,L182,N182,P182,R182,S182)</f>
        <v>604</v>
      </c>
      <c r="U182" s="214">
        <f t="shared" si="21"/>
        <v>0.25083056478405313</v>
      </c>
      <c r="V182" s="344">
        <f>D140</f>
        <v>2408</v>
      </c>
      <c r="W182" s="11"/>
      <c r="Y182" s="7"/>
    </row>
    <row r="184" spans="1:25" ht="15.75" thickBot="1" x14ac:dyDescent="0.3"/>
    <row r="185" spans="1:25" ht="75.75" thickBot="1" x14ac:dyDescent="0.3">
      <c r="A185" s="46" t="s">
        <v>23</v>
      </c>
      <c r="B185" s="47" t="s">
        <v>49</v>
      </c>
      <c r="C185" s="47" t="s">
        <v>54</v>
      </c>
      <c r="D185" s="47" t="s">
        <v>18</v>
      </c>
      <c r="E185" s="46" t="s">
        <v>17</v>
      </c>
      <c r="F185" s="48" t="s">
        <v>1</v>
      </c>
      <c r="G185" s="49" t="s">
        <v>24</v>
      </c>
      <c r="H185" s="50" t="s">
        <v>75</v>
      </c>
      <c r="I185" s="50" t="s">
        <v>76</v>
      </c>
      <c r="J185" s="50" t="s">
        <v>55</v>
      </c>
      <c r="K185" s="50" t="s">
        <v>60</v>
      </c>
      <c r="L185" s="50" t="s">
        <v>56</v>
      </c>
      <c r="M185" s="50" t="s">
        <v>61</v>
      </c>
      <c r="N185" s="50" t="s">
        <v>57</v>
      </c>
      <c r="O185" s="50" t="s">
        <v>62</v>
      </c>
      <c r="P185" s="50" t="s">
        <v>58</v>
      </c>
      <c r="Q185" s="50" t="s">
        <v>77</v>
      </c>
      <c r="R185" s="50" t="s">
        <v>127</v>
      </c>
      <c r="S185" s="50" t="s">
        <v>42</v>
      </c>
      <c r="T185" s="47" t="s">
        <v>5</v>
      </c>
      <c r="U185" s="46" t="s">
        <v>2</v>
      </c>
      <c r="V185" s="84" t="s">
        <v>72</v>
      </c>
      <c r="W185" s="85" t="s">
        <v>21</v>
      </c>
      <c r="X185" s="47" t="s">
        <v>18</v>
      </c>
      <c r="Y185" s="86" t="s">
        <v>7</v>
      </c>
    </row>
    <row r="186" spans="1:25" ht="15.75" thickBot="1" x14ac:dyDescent="0.3">
      <c r="A186" s="436">
        <v>1495284</v>
      </c>
      <c r="B186" s="376" t="s">
        <v>192</v>
      </c>
      <c r="C186" s="436">
        <v>1920</v>
      </c>
      <c r="D186" s="436">
        <v>2065</v>
      </c>
      <c r="E186" s="436">
        <v>1846</v>
      </c>
      <c r="F186" s="437">
        <f>E186/D186</f>
        <v>0.89394673123486679</v>
      </c>
      <c r="G186" s="377">
        <v>45145</v>
      </c>
      <c r="H186" s="342"/>
      <c r="I186" s="198"/>
      <c r="J186" s="198"/>
      <c r="K186" s="198"/>
      <c r="L186" s="198"/>
      <c r="M186" s="198"/>
      <c r="N186" s="198"/>
      <c r="O186" s="198"/>
      <c r="P186" s="198"/>
      <c r="Q186" s="198"/>
      <c r="R186" s="198"/>
      <c r="S186" s="198"/>
      <c r="T186" s="90"/>
      <c r="U186" s="197"/>
      <c r="V186" s="198"/>
      <c r="W186" s="91" t="s">
        <v>78</v>
      </c>
      <c r="X186" s="378">
        <v>578.5</v>
      </c>
      <c r="Y186" s="43" t="s">
        <v>132</v>
      </c>
    </row>
    <row r="187" spans="1:25" ht="16.5" thickBot="1" x14ac:dyDescent="0.25">
      <c r="A187" s="53"/>
      <c r="B187" s="54"/>
      <c r="C187" s="54"/>
      <c r="D187" s="54"/>
      <c r="E187" s="54"/>
      <c r="F187" s="54"/>
      <c r="G187" s="55"/>
      <c r="H187" s="343">
        <v>9</v>
      </c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379">
        <v>3</v>
      </c>
      <c r="T187" s="487">
        <f t="shared" ref="T187:T211" si="27">SUM(H187,J187,L187,N187,P187,R187,S187)</f>
        <v>12</v>
      </c>
      <c r="U187" s="214">
        <f>($T187)/$D$186</f>
        <v>5.8111380145278446E-3</v>
      </c>
      <c r="V187" s="344">
        <f>D186</f>
        <v>2065</v>
      </c>
      <c r="W187" s="380" t="s">
        <v>16</v>
      </c>
      <c r="X187" s="54">
        <f>T187</f>
        <v>12</v>
      </c>
      <c r="Y187" s="352"/>
    </row>
    <row r="188" spans="1:25" ht="16.5" thickBot="1" x14ac:dyDescent="0.25">
      <c r="A188" s="56"/>
      <c r="B188" s="57"/>
      <c r="C188" s="57"/>
      <c r="D188" s="57"/>
      <c r="E188" s="57"/>
      <c r="F188" s="57"/>
      <c r="G188" s="58"/>
      <c r="H188" s="40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391"/>
      <c r="T188" s="486">
        <f t="shared" si="27"/>
        <v>0</v>
      </c>
      <c r="U188" s="214">
        <f t="shared" ref="U188:U228" si="28">($T188)/$D$186</f>
        <v>0</v>
      </c>
      <c r="V188" s="344"/>
      <c r="W188" s="393" t="s">
        <v>44</v>
      </c>
      <c r="X188" s="54"/>
      <c r="Y188" s="352"/>
    </row>
    <row r="189" spans="1:25" ht="16.5" thickBot="1" x14ac:dyDescent="0.25">
      <c r="A189" s="56"/>
      <c r="B189" s="347"/>
      <c r="C189" s="347"/>
      <c r="D189" s="347"/>
      <c r="E189" s="347"/>
      <c r="F189" s="347"/>
      <c r="G189" s="348"/>
      <c r="H189" s="349">
        <v>87</v>
      </c>
      <c r="I189" s="65"/>
      <c r="J189" s="65">
        <v>3</v>
      </c>
      <c r="K189" s="65"/>
      <c r="L189" s="65"/>
      <c r="M189" s="65"/>
      <c r="N189" s="65"/>
      <c r="O189" s="65"/>
      <c r="P189" s="65"/>
      <c r="Q189" s="65"/>
      <c r="R189" s="65"/>
      <c r="S189" s="381">
        <v>43</v>
      </c>
      <c r="T189" s="382">
        <f t="shared" si="27"/>
        <v>133</v>
      </c>
      <c r="U189" s="214">
        <f t="shared" si="28"/>
        <v>6.4406779661016947E-2</v>
      </c>
      <c r="V189" s="344">
        <f>D186</f>
        <v>2065</v>
      </c>
      <c r="W189" s="383" t="s">
        <v>6</v>
      </c>
      <c r="X189" s="54">
        <f t="shared" ref="X189:X201" si="29">T189</f>
        <v>133</v>
      </c>
      <c r="Y189" s="417" t="s">
        <v>446</v>
      </c>
    </row>
    <row r="190" spans="1:25" ht="16.5" thickBot="1" x14ac:dyDescent="0.25">
      <c r="A190" s="56"/>
      <c r="B190" s="347"/>
      <c r="C190" s="347"/>
      <c r="D190" s="347"/>
      <c r="E190" s="347"/>
      <c r="F190" s="347"/>
      <c r="G190" s="348"/>
      <c r="H190" s="349">
        <v>2</v>
      </c>
      <c r="I190" s="65"/>
      <c r="J190" s="65">
        <v>2</v>
      </c>
      <c r="K190" s="65"/>
      <c r="L190" s="65"/>
      <c r="M190" s="65"/>
      <c r="N190" s="65"/>
      <c r="O190" s="65"/>
      <c r="P190" s="65"/>
      <c r="Q190" s="65"/>
      <c r="R190" s="65"/>
      <c r="S190" s="381"/>
      <c r="T190" s="382">
        <f t="shared" si="27"/>
        <v>4</v>
      </c>
      <c r="U190" s="214">
        <f t="shared" si="28"/>
        <v>1.937046004842615E-3</v>
      </c>
      <c r="V190" s="344">
        <f>D186</f>
        <v>2065</v>
      </c>
      <c r="W190" s="383" t="s">
        <v>14</v>
      </c>
      <c r="X190" s="54">
        <f t="shared" si="29"/>
        <v>4</v>
      </c>
      <c r="Y190" s="352"/>
    </row>
    <row r="191" spans="1:25" ht="16.5" thickBot="1" x14ac:dyDescent="0.25">
      <c r="A191" s="56"/>
      <c r="B191" s="347"/>
      <c r="C191" s="347"/>
      <c r="D191" s="347"/>
      <c r="E191" s="347"/>
      <c r="F191" s="347"/>
      <c r="G191" s="348"/>
      <c r="H191" s="349">
        <v>1</v>
      </c>
      <c r="I191" s="65"/>
      <c r="J191" s="65">
        <v>1</v>
      </c>
      <c r="K191" s="65"/>
      <c r="L191" s="65"/>
      <c r="M191" s="65"/>
      <c r="N191" s="65"/>
      <c r="O191" s="65"/>
      <c r="P191" s="65"/>
      <c r="Q191" s="65"/>
      <c r="R191" s="65"/>
      <c r="S191" s="381"/>
      <c r="T191" s="382">
        <f t="shared" si="27"/>
        <v>2</v>
      </c>
      <c r="U191" s="214">
        <f t="shared" si="28"/>
        <v>9.6852300242130751E-4</v>
      </c>
      <c r="V191" s="344">
        <f>D186</f>
        <v>2065</v>
      </c>
      <c r="W191" s="383" t="s">
        <v>15</v>
      </c>
      <c r="X191" s="54">
        <f t="shared" si="29"/>
        <v>2</v>
      </c>
      <c r="Y191" s="353"/>
    </row>
    <row r="192" spans="1:25" ht="16.5" thickBot="1" x14ac:dyDescent="0.25">
      <c r="A192" s="56"/>
      <c r="B192" s="347"/>
      <c r="C192" s="347"/>
      <c r="D192" s="347"/>
      <c r="E192" s="347"/>
      <c r="F192" s="347"/>
      <c r="G192" s="348"/>
      <c r="H192" s="349">
        <v>1</v>
      </c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381">
        <v>3</v>
      </c>
      <c r="T192" s="382">
        <f t="shared" si="27"/>
        <v>4</v>
      </c>
      <c r="U192" s="214">
        <f t="shared" si="28"/>
        <v>1.937046004842615E-3</v>
      </c>
      <c r="V192" s="344">
        <f>D186</f>
        <v>2065</v>
      </c>
      <c r="W192" s="383" t="s">
        <v>31</v>
      </c>
      <c r="X192" s="54">
        <f t="shared" si="29"/>
        <v>4</v>
      </c>
      <c r="Y192" s="353"/>
    </row>
    <row r="193" spans="1:25" ht="16.5" thickBot="1" x14ac:dyDescent="0.25">
      <c r="A193" s="56"/>
      <c r="B193" s="347"/>
      <c r="C193" s="347"/>
      <c r="D193" s="347"/>
      <c r="E193" s="347"/>
      <c r="F193" s="347"/>
      <c r="G193" s="348"/>
      <c r="H193" s="349">
        <v>1</v>
      </c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381"/>
      <c r="T193" s="382">
        <f t="shared" si="27"/>
        <v>1</v>
      </c>
      <c r="U193" s="214">
        <f t="shared" si="28"/>
        <v>4.8426150121065375E-4</v>
      </c>
      <c r="V193" s="344">
        <f>D186</f>
        <v>2065</v>
      </c>
      <c r="W193" s="383" t="s">
        <v>32</v>
      </c>
      <c r="X193" s="54">
        <f t="shared" si="29"/>
        <v>1</v>
      </c>
      <c r="Y193" s="353"/>
    </row>
    <row r="194" spans="1:25" ht="16.5" thickBot="1" x14ac:dyDescent="0.25">
      <c r="A194" s="56"/>
      <c r="B194" s="347"/>
      <c r="C194" s="347"/>
      <c r="D194" s="347"/>
      <c r="E194" s="347"/>
      <c r="F194" s="347"/>
      <c r="G194" s="348"/>
      <c r="H194" s="349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381"/>
      <c r="T194" s="382">
        <f t="shared" si="27"/>
        <v>0</v>
      </c>
      <c r="U194" s="214">
        <f t="shared" si="28"/>
        <v>0</v>
      </c>
      <c r="V194" s="344">
        <f>D186</f>
        <v>2065</v>
      </c>
      <c r="W194" s="268" t="s">
        <v>189</v>
      </c>
      <c r="X194" s="54">
        <f t="shared" si="29"/>
        <v>0</v>
      </c>
      <c r="Y194" s="353"/>
    </row>
    <row r="195" spans="1:25" ht="16.5" thickBot="1" x14ac:dyDescent="0.25">
      <c r="A195" s="56"/>
      <c r="B195" s="347"/>
      <c r="C195" s="347"/>
      <c r="D195" s="347"/>
      <c r="E195" s="347"/>
      <c r="F195" s="347"/>
      <c r="G195" s="348"/>
      <c r="H195" s="349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381"/>
      <c r="T195" s="382">
        <f t="shared" si="27"/>
        <v>0</v>
      </c>
      <c r="U195" s="214">
        <f t="shared" si="28"/>
        <v>0</v>
      </c>
      <c r="V195" s="344">
        <f>D186</f>
        <v>2065</v>
      </c>
      <c r="W195" s="383" t="s">
        <v>30</v>
      </c>
      <c r="X195" s="54">
        <f t="shared" si="29"/>
        <v>0</v>
      </c>
      <c r="Y195" s="353"/>
    </row>
    <row r="196" spans="1:25" ht="16.5" thickBot="1" x14ac:dyDescent="0.25">
      <c r="A196" s="56"/>
      <c r="B196" s="347"/>
      <c r="C196" s="347"/>
      <c r="D196" s="347"/>
      <c r="E196" s="347"/>
      <c r="F196" s="347"/>
      <c r="G196" s="348"/>
      <c r="H196" s="349">
        <v>1</v>
      </c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381"/>
      <c r="T196" s="382">
        <f t="shared" si="27"/>
        <v>1</v>
      </c>
      <c r="U196" s="214">
        <f t="shared" si="28"/>
        <v>4.8426150121065375E-4</v>
      </c>
      <c r="V196" s="344">
        <f>D186</f>
        <v>2065</v>
      </c>
      <c r="W196" s="383" t="s">
        <v>0</v>
      </c>
      <c r="X196" s="54">
        <f t="shared" si="29"/>
        <v>1</v>
      </c>
      <c r="Y196" s="352"/>
    </row>
    <row r="197" spans="1:25" ht="16.5" thickBot="1" x14ac:dyDescent="0.25">
      <c r="A197" s="56"/>
      <c r="B197" s="347"/>
      <c r="C197" s="347"/>
      <c r="D197" s="347"/>
      <c r="E197" s="347"/>
      <c r="F197" s="347" t="s">
        <v>108</v>
      </c>
      <c r="G197" s="348"/>
      <c r="H197" s="349">
        <v>20</v>
      </c>
      <c r="I197" s="65"/>
      <c r="J197" s="65">
        <v>1</v>
      </c>
      <c r="K197" s="65"/>
      <c r="L197" s="65"/>
      <c r="M197" s="65"/>
      <c r="N197" s="65"/>
      <c r="O197" s="65"/>
      <c r="P197" s="65"/>
      <c r="Q197" s="65"/>
      <c r="R197" s="65"/>
      <c r="S197" s="381">
        <v>7</v>
      </c>
      <c r="T197" s="382">
        <f t="shared" si="27"/>
        <v>28</v>
      </c>
      <c r="U197" s="214">
        <f t="shared" si="28"/>
        <v>1.3559322033898305E-2</v>
      </c>
      <c r="V197" s="344">
        <f>D186</f>
        <v>2065</v>
      </c>
      <c r="W197" s="383" t="s">
        <v>12</v>
      </c>
      <c r="X197" s="54">
        <f t="shared" si="29"/>
        <v>28</v>
      </c>
      <c r="Y197" s="417"/>
    </row>
    <row r="198" spans="1:25" ht="16.5" thickBot="1" x14ac:dyDescent="0.25">
      <c r="A198" s="56"/>
      <c r="B198" s="347"/>
      <c r="C198" s="347"/>
      <c r="D198" s="347"/>
      <c r="E198" s="347"/>
      <c r="F198" s="347"/>
      <c r="G198" s="348"/>
      <c r="H198" s="349">
        <v>7</v>
      </c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381">
        <v>6</v>
      </c>
      <c r="T198" s="382">
        <f t="shared" si="27"/>
        <v>13</v>
      </c>
      <c r="U198" s="214">
        <f t="shared" si="28"/>
        <v>6.2953995157384989E-3</v>
      </c>
      <c r="V198" s="344">
        <f>D186</f>
        <v>2065</v>
      </c>
      <c r="W198" s="383" t="s">
        <v>34</v>
      </c>
      <c r="X198" s="54">
        <f t="shared" si="29"/>
        <v>13</v>
      </c>
      <c r="Y198" s="354"/>
    </row>
    <row r="199" spans="1:25" ht="16.5" thickBot="1" x14ac:dyDescent="0.25">
      <c r="A199" s="56"/>
      <c r="B199" s="347"/>
      <c r="C199" s="347"/>
      <c r="D199" s="347"/>
      <c r="E199" s="347"/>
      <c r="F199" s="347"/>
      <c r="G199" s="348"/>
      <c r="H199" s="349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381"/>
      <c r="T199" s="382">
        <f t="shared" si="27"/>
        <v>0</v>
      </c>
      <c r="U199" s="214">
        <f t="shared" si="28"/>
        <v>0</v>
      </c>
      <c r="V199" s="344">
        <f>D186</f>
        <v>2065</v>
      </c>
      <c r="W199" s="393" t="s">
        <v>27</v>
      </c>
      <c r="X199" s="54">
        <f t="shared" si="29"/>
        <v>0</v>
      </c>
      <c r="Y199" s="408"/>
    </row>
    <row r="200" spans="1:25" ht="16.5" thickBot="1" x14ac:dyDescent="0.25">
      <c r="A200" s="56"/>
      <c r="B200" s="347"/>
      <c r="C200" s="347"/>
      <c r="D200" s="347"/>
      <c r="E200" s="347"/>
      <c r="F200" s="347"/>
      <c r="G200" s="60"/>
      <c r="H200" s="358"/>
      <c r="I200" s="65"/>
      <c r="J200" s="65"/>
      <c r="K200" s="65"/>
      <c r="L200" s="65">
        <v>3</v>
      </c>
      <c r="M200" s="65"/>
      <c r="N200" s="65"/>
      <c r="O200" s="65"/>
      <c r="P200" s="65"/>
      <c r="Q200" s="65"/>
      <c r="R200" s="65"/>
      <c r="S200" s="381"/>
      <c r="T200" s="382">
        <f t="shared" si="27"/>
        <v>3</v>
      </c>
      <c r="U200" s="214">
        <f t="shared" si="28"/>
        <v>1.4527845036319612E-3</v>
      </c>
      <c r="V200" s="344">
        <f>D186</f>
        <v>2065</v>
      </c>
      <c r="W200" s="359" t="s">
        <v>28</v>
      </c>
      <c r="X200" s="54">
        <f t="shared" si="29"/>
        <v>3</v>
      </c>
      <c r="Y200" s="366"/>
    </row>
    <row r="201" spans="1:25" ht="16.5" thickBot="1" x14ac:dyDescent="0.25">
      <c r="A201" s="56"/>
      <c r="B201" s="347"/>
      <c r="C201" s="347"/>
      <c r="D201" s="347"/>
      <c r="E201" s="347"/>
      <c r="F201" s="347"/>
      <c r="G201" s="60"/>
      <c r="H201" s="358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381"/>
      <c r="T201" s="382">
        <f t="shared" si="27"/>
        <v>0</v>
      </c>
      <c r="U201" s="214">
        <f t="shared" si="28"/>
        <v>0</v>
      </c>
      <c r="V201" s="344">
        <f>D186</f>
        <v>2065</v>
      </c>
      <c r="W201" s="383" t="s">
        <v>179</v>
      </c>
      <c r="X201" s="455">
        <f t="shared" si="29"/>
        <v>0</v>
      </c>
      <c r="Y201" s="423"/>
    </row>
    <row r="202" spans="1:25" ht="16.5" thickBot="1" x14ac:dyDescent="0.25">
      <c r="A202" s="56"/>
      <c r="B202" s="347"/>
      <c r="C202" s="347"/>
      <c r="D202" s="347"/>
      <c r="E202" s="347"/>
      <c r="F202" s="347"/>
      <c r="G202" s="60"/>
      <c r="H202" s="361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395"/>
      <c r="T202" s="382">
        <f t="shared" si="27"/>
        <v>0</v>
      </c>
      <c r="U202" s="214">
        <f t="shared" si="28"/>
        <v>0</v>
      </c>
      <c r="V202" s="344"/>
      <c r="W202" s="373" t="s">
        <v>161</v>
      </c>
      <c r="X202" s="455"/>
      <c r="Y202" s="429"/>
    </row>
    <row r="203" spans="1:25" ht="16.5" thickBot="1" x14ac:dyDescent="0.25">
      <c r="A203" s="56"/>
      <c r="B203" s="347"/>
      <c r="C203" s="347"/>
      <c r="D203" s="347"/>
      <c r="E203" s="347"/>
      <c r="F203" s="347"/>
      <c r="G203" s="60"/>
      <c r="H203" s="384"/>
      <c r="I203" s="385"/>
      <c r="J203" s="385"/>
      <c r="K203" s="385"/>
      <c r="L203" s="385"/>
      <c r="M203" s="385"/>
      <c r="N203" s="385"/>
      <c r="O203" s="385"/>
      <c r="P203" s="385"/>
      <c r="Q203" s="385"/>
      <c r="R203" s="385"/>
      <c r="S203" s="386"/>
      <c r="T203" s="387">
        <f t="shared" si="27"/>
        <v>0</v>
      </c>
      <c r="U203" s="316">
        <f t="shared" si="28"/>
        <v>0</v>
      </c>
      <c r="V203" s="388">
        <f>D186</f>
        <v>2065</v>
      </c>
      <c r="W203" s="389" t="s">
        <v>170</v>
      </c>
      <c r="X203" s="455">
        <f t="shared" ref="X203:X227" si="30">T203</f>
        <v>0</v>
      </c>
      <c r="Y203" s="450"/>
    </row>
    <row r="204" spans="1:25" ht="16.5" thickBot="1" x14ac:dyDescent="0.25">
      <c r="A204" s="56"/>
      <c r="B204" s="347"/>
      <c r="C204" s="347"/>
      <c r="D204" s="347"/>
      <c r="E204" s="347"/>
      <c r="F204" s="347"/>
      <c r="G204" s="348"/>
      <c r="H204" s="343"/>
      <c r="I204" s="390">
        <v>1</v>
      </c>
      <c r="J204" s="66"/>
      <c r="K204" s="66"/>
      <c r="L204" s="66"/>
      <c r="M204" s="66"/>
      <c r="N204" s="66"/>
      <c r="O204" s="66"/>
      <c r="P204" s="66"/>
      <c r="Q204" s="66"/>
      <c r="R204" s="66"/>
      <c r="S204" s="391"/>
      <c r="T204" s="392">
        <f t="shared" si="27"/>
        <v>0</v>
      </c>
      <c r="U204" s="214">
        <f t="shared" si="28"/>
        <v>0</v>
      </c>
      <c r="V204" s="344">
        <f>D186</f>
        <v>2065</v>
      </c>
      <c r="W204" s="393" t="s">
        <v>11</v>
      </c>
      <c r="X204" s="455">
        <f t="shared" si="30"/>
        <v>0</v>
      </c>
      <c r="Y204" s="450"/>
    </row>
    <row r="205" spans="1:25" ht="16.5" thickBot="1" x14ac:dyDescent="0.25">
      <c r="A205" s="56"/>
      <c r="B205" s="347"/>
      <c r="C205" s="347"/>
      <c r="D205" s="347"/>
      <c r="E205" s="347"/>
      <c r="F205" s="347" t="s">
        <v>108</v>
      </c>
      <c r="G205" s="348"/>
      <c r="H205" s="349"/>
      <c r="I205" s="394">
        <v>1</v>
      </c>
      <c r="J205" s="65"/>
      <c r="K205" s="65"/>
      <c r="L205" s="65"/>
      <c r="M205" s="65"/>
      <c r="N205" s="65"/>
      <c r="O205" s="65"/>
      <c r="P205" s="65"/>
      <c r="Q205" s="65"/>
      <c r="R205" s="65"/>
      <c r="S205" s="381"/>
      <c r="T205" s="382">
        <f t="shared" si="27"/>
        <v>0</v>
      </c>
      <c r="U205" s="214">
        <f t="shared" si="28"/>
        <v>0</v>
      </c>
      <c r="V205" s="344">
        <f>D186</f>
        <v>2065</v>
      </c>
      <c r="W205" s="383" t="s">
        <v>101</v>
      </c>
      <c r="X205" s="455">
        <f t="shared" si="30"/>
        <v>0</v>
      </c>
      <c r="Y205" s="450"/>
    </row>
    <row r="206" spans="1:25" ht="16.5" thickBot="1" x14ac:dyDescent="0.25">
      <c r="A206" s="56"/>
      <c r="B206" s="347"/>
      <c r="C206" s="347"/>
      <c r="D206" s="347"/>
      <c r="E206" s="347"/>
      <c r="F206" s="347"/>
      <c r="G206" s="348"/>
      <c r="H206" s="349"/>
      <c r="I206" s="394">
        <v>9</v>
      </c>
      <c r="J206" s="65">
        <v>5</v>
      </c>
      <c r="K206" s="65"/>
      <c r="L206" s="65"/>
      <c r="M206" s="65"/>
      <c r="N206" s="65"/>
      <c r="O206" s="65"/>
      <c r="P206" s="65"/>
      <c r="Q206" s="65"/>
      <c r="R206" s="65"/>
      <c r="S206" s="381">
        <v>6</v>
      </c>
      <c r="T206" s="382">
        <f t="shared" si="27"/>
        <v>11</v>
      </c>
      <c r="U206" s="214">
        <f t="shared" si="28"/>
        <v>5.3268765133171912E-3</v>
      </c>
      <c r="V206" s="344">
        <f>D186</f>
        <v>2065</v>
      </c>
      <c r="W206" s="383" t="s">
        <v>3</v>
      </c>
      <c r="X206" s="455">
        <f t="shared" si="30"/>
        <v>11</v>
      </c>
      <c r="Y206" s="451"/>
    </row>
    <row r="207" spans="1:25" ht="16.5" thickBot="1" x14ac:dyDescent="0.25">
      <c r="A207" s="56"/>
      <c r="B207" s="347"/>
      <c r="C207" s="347"/>
      <c r="D207" s="347"/>
      <c r="E207" s="347"/>
      <c r="F207" s="347"/>
      <c r="G207" s="348"/>
      <c r="H207" s="349"/>
      <c r="I207" s="394"/>
      <c r="J207" s="65"/>
      <c r="K207" s="65">
        <v>1</v>
      </c>
      <c r="L207" s="65"/>
      <c r="M207" s="65"/>
      <c r="N207" s="65"/>
      <c r="O207" s="65"/>
      <c r="P207" s="65"/>
      <c r="Q207" s="65"/>
      <c r="R207" s="65"/>
      <c r="S207" s="381"/>
      <c r="T207" s="382">
        <f t="shared" si="27"/>
        <v>0</v>
      </c>
      <c r="U207" s="214">
        <f t="shared" si="28"/>
        <v>0</v>
      </c>
      <c r="V207" s="344">
        <f>D186</f>
        <v>2065</v>
      </c>
      <c r="W207" s="383" t="s">
        <v>8</v>
      </c>
      <c r="X207" s="455">
        <f t="shared" si="30"/>
        <v>0</v>
      </c>
      <c r="Y207" s="450"/>
    </row>
    <row r="208" spans="1:25" ht="16.5" thickBot="1" x14ac:dyDescent="0.25">
      <c r="A208" s="56"/>
      <c r="B208" s="347"/>
      <c r="C208" s="347"/>
      <c r="D208" s="347"/>
      <c r="E208" s="347"/>
      <c r="F208" s="347"/>
      <c r="G208" s="348"/>
      <c r="H208" s="349"/>
      <c r="I208" s="394">
        <v>1</v>
      </c>
      <c r="J208" s="65"/>
      <c r="K208" s="65"/>
      <c r="L208" s="65"/>
      <c r="M208" s="65"/>
      <c r="N208" s="65"/>
      <c r="O208" s="65"/>
      <c r="P208" s="65"/>
      <c r="Q208" s="65"/>
      <c r="R208" s="65"/>
      <c r="S208" s="381"/>
      <c r="T208" s="382">
        <f t="shared" si="27"/>
        <v>0</v>
      </c>
      <c r="U208" s="214">
        <f t="shared" si="28"/>
        <v>0</v>
      </c>
      <c r="V208" s="344">
        <f>D186</f>
        <v>2065</v>
      </c>
      <c r="W208" s="383" t="s">
        <v>9</v>
      </c>
      <c r="X208" s="455">
        <f t="shared" si="30"/>
        <v>0</v>
      </c>
      <c r="Y208" s="450"/>
    </row>
    <row r="209" spans="1:25" ht="16.5" thickBot="1" x14ac:dyDescent="0.25">
      <c r="A209" s="56"/>
      <c r="B209" s="347"/>
      <c r="C209" s="347"/>
      <c r="D209" s="347"/>
      <c r="E209" s="347"/>
      <c r="F209" s="347"/>
      <c r="G209" s="348"/>
      <c r="H209" s="349"/>
      <c r="I209" s="394"/>
      <c r="J209" s="65"/>
      <c r="K209" s="65"/>
      <c r="L209" s="65"/>
      <c r="M209" s="65"/>
      <c r="N209" s="65"/>
      <c r="O209" s="65"/>
      <c r="P209" s="65"/>
      <c r="Q209" s="65"/>
      <c r="R209" s="65"/>
      <c r="S209" s="381"/>
      <c r="T209" s="382">
        <f t="shared" si="27"/>
        <v>0</v>
      </c>
      <c r="U209" s="214">
        <f t="shared" si="28"/>
        <v>0</v>
      </c>
      <c r="V209" s="344">
        <f>D186</f>
        <v>2065</v>
      </c>
      <c r="W209" s="383" t="s">
        <v>80</v>
      </c>
      <c r="X209" s="455">
        <f t="shared" si="30"/>
        <v>0</v>
      </c>
      <c r="Y209" s="450"/>
    </row>
    <row r="210" spans="1:25" ht="16.5" thickBot="1" x14ac:dyDescent="0.25">
      <c r="A210" s="56"/>
      <c r="B210" s="347"/>
      <c r="C210" s="347"/>
      <c r="D210" s="347"/>
      <c r="E210" s="347"/>
      <c r="F210" s="347"/>
      <c r="G210" s="348"/>
      <c r="H210" s="349"/>
      <c r="I210" s="394">
        <v>1</v>
      </c>
      <c r="J210" s="65"/>
      <c r="K210" s="65">
        <v>1</v>
      </c>
      <c r="L210" s="65">
        <v>1</v>
      </c>
      <c r="M210" s="65"/>
      <c r="N210" s="65"/>
      <c r="O210" s="65"/>
      <c r="P210" s="65"/>
      <c r="Q210" s="65"/>
      <c r="R210" s="65"/>
      <c r="S210" s="381"/>
      <c r="T210" s="382">
        <f t="shared" si="27"/>
        <v>1</v>
      </c>
      <c r="U210" s="214">
        <f t="shared" si="28"/>
        <v>4.8426150121065375E-4</v>
      </c>
      <c r="V210" s="344">
        <f>D186</f>
        <v>2065</v>
      </c>
      <c r="W210" s="383" t="s">
        <v>20</v>
      </c>
      <c r="X210" s="455">
        <f t="shared" si="30"/>
        <v>1</v>
      </c>
      <c r="Y210" s="450"/>
    </row>
    <row r="211" spans="1:25" ht="16.5" thickBot="1" x14ac:dyDescent="0.25">
      <c r="A211" s="56" t="s">
        <v>108</v>
      </c>
      <c r="B211" s="347"/>
      <c r="C211" s="347"/>
      <c r="D211" s="347"/>
      <c r="E211" s="347"/>
      <c r="F211" s="347"/>
      <c r="G211" s="348"/>
      <c r="H211" s="349"/>
      <c r="I211" s="394"/>
      <c r="J211" s="65"/>
      <c r="K211" s="65"/>
      <c r="L211" s="65"/>
      <c r="M211" s="65"/>
      <c r="N211" s="65"/>
      <c r="O211" s="65"/>
      <c r="P211" s="65"/>
      <c r="Q211" s="65"/>
      <c r="R211" s="65"/>
      <c r="S211" s="381"/>
      <c r="T211" s="382">
        <f t="shared" si="27"/>
        <v>0</v>
      </c>
      <c r="U211" s="214">
        <f t="shared" si="28"/>
        <v>0</v>
      </c>
      <c r="V211" s="344">
        <f>D186</f>
        <v>2065</v>
      </c>
      <c r="W211" s="383" t="s">
        <v>81</v>
      </c>
      <c r="X211" s="455">
        <f t="shared" si="30"/>
        <v>0</v>
      </c>
      <c r="Y211" s="452" t="s">
        <v>367</v>
      </c>
    </row>
    <row r="212" spans="1:25" ht="16.5" thickBot="1" x14ac:dyDescent="0.25">
      <c r="A212" s="56"/>
      <c r="B212" s="347"/>
      <c r="C212" s="347"/>
      <c r="D212" s="347"/>
      <c r="E212" s="347"/>
      <c r="F212" s="347"/>
      <c r="G212" s="348"/>
      <c r="H212" s="349"/>
      <c r="I212" s="394">
        <v>1</v>
      </c>
      <c r="J212" s="65"/>
      <c r="K212" s="65"/>
      <c r="L212" s="65"/>
      <c r="M212" s="65"/>
      <c r="N212" s="65"/>
      <c r="O212" s="65"/>
      <c r="P212" s="65"/>
      <c r="Q212" s="65"/>
      <c r="R212" s="65"/>
      <c r="S212" s="381"/>
      <c r="T212" s="382">
        <f>SUM(H212,J212,L212,N212,P212,R212,S212)</f>
        <v>0</v>
      </c>
      <c r="U212" s="214">
        <f t="shared" si="28"/>
        <v>0</v>
      </c>
      <c r="V212" s="344">
        <f>D186</f>
        <v>2065</v>
      </c>
      <c r="W212" s="383" t="s">
        <v>10</v>
      </c>
      <c r="X212" s="455">
        <f t="shared" si="30"/>
        <v>0</v>
      </c>
      <c r="Y212" s="452" t="s">
        <v>314</v>
      </c>
    </row>
    <row r="213" spans="1:25" ht="16.5" thickBot="1" x14ac:dyDescent="0.25">
      <c r="A213" s="56"/>
      <c r="B213" s="347"/>
      <c r="C213" s="347"/>
      <c r="D213" s="347"/>
      <c r="E213" s="347"/>
      <c r="F213" s="347"/>
      <c r="G213" s="348"/>
      <c r="H213" s="349"/>
      <c r="I213" s="394">
        <v>3</v>
      </c>
      <c r="J213" s="65"/>
      <c r="K213" s="65"/>
      <c r="L213" s="65"/>
      <c r="M213" s="65"/>
      <c r="N213" s="65"/>
      <c r="O213" s="65"/>
      <c r="P213" s="65"/>
      <c r="Q213" s="65"/>
      <c r="R213" s="65"/>
      <c r="S213" s="381"/>
      <c r="T213" s="382">
        <f t="shared" ref="T213:T216" si="31">SUM(H213,J213,L213,N213,P213,R213,S213)</f>
        <v>0</v>
      </c>
      <c r="U213" s="214">
        <f t="shared" si="28"/>
        <v>0</v>
      </c>
      <c r="V213" s="344">
        <f>D186</f>
        <v>2065</v>
      </c>
      <c r="W213" s="383" t="s">
        <v>13</v>
      </c>
      <c r="X213" s="455">
        <f t="shared" si="30"/>
        <v>0</v>
      </c>
      <c r="Y213" s="452" t="s">
        <v>363</v>
      </c>
    </row>
    <row r="214" spans="1:25" ht="16.5" thickBot="1" x14ac:dyDescent="0.25">
      <c r="A214" s="56"/>
      <c r="B214" s="347"/>
      <c r="C214" s="347"/>
      <c r="D214" s="347"/>
      <c r="E214" s="347"/>
      <c r="F214" s="347"/>
      <c r="G214" s="348"/>
      <c r="H214" s="349"/>
      <c r="I214" s="65">
        <v>2</v>
      </c>
      <c r="J214" s="65"/>
      <c r="K214" s="65"/>
      <c r="L214" s="65"/>
      <c r="M214" s="65"/>
      <c r="N214" s="65"/>
      <c r="O214" s="65"/>
      <c r="P214" s="65"/>
      <c r="Q214" s="65"/>
      <c r="R214" s="65"/>
      <c r="S214" s="381"/>
      <c r="T214" s="382">
        <f t="shared" si="31"/>
        <v>0</v>
      </c>
      <c r="U214" s="214">
        <f t="shared" si="28"/>
        <v>0</v>
      </c>
      <c r="V214" s="344">
        <f>D186</f>
        <v>2065</v>
      </c>
      <c r="W214" s="383" t="s">
        <v>99</v>
      </c>
      <c r="X214" s="455">
        <f t="shared" si="30"/>
        <v>0</v>
      </c>
      <c r="Y214" s="423"/>
    </row>
    <row r="215" spans="1:25" ht="16.5" thickBot="1" x14ac:dyDescent="0.25">
      <c r="A215" s="56"/>
      <c r="B215" s="347"/>
      <c r="C215" s="347"/>
      <c r="D215" s="347"/>
      <c r="E215" s="347"/>
      <c r="F215" s="347"/>
      <c r="G215" s="348"/>
      <c r="H215" s="349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381"/>
      <c r="T215" s="382">
        <f t="shared" si="31"/>
        <v>0</v>
      </c>
      <c r="U215" s="214">
        <f t="shared" si="28"/>
        <v>0</v>
      </c>
      <c r="V215" s="344">
        <f>D186</f>
        <v>2065</v>
      </c>
      <c r="W215" s="383" t="s">
        <v>330</v>
      </c>
      <c r="X215" s="455">
        <f t="shared" si="30"/>
        <v>0</v>
      </c>
      <c r="Y215" s="477"/>
    </row>
    <row r="216" spans="1:25" ht="16.5" thickBot="1" x14ac:dyDescent="0.25">
      <c r="A216" s="56"/>
      <c r="B216" s="347"/>
      <c r="C216" s="347"/>
      <c r="D216" s="347"/>
      <c r="E216" s="347"/>
      <c r="F216" s="347"/>
      <c r="G216" s="348"/>
      <c r="H216" s="355"/>
      <c r="I216" s="70">
        <v>3</v>
      </c>
      <c r="J216" s="70"/>
      <c r="K216" s="70"/>
      <c r="L216" s="70"/>
      <c r="M216" s="70"/>
      <c r="N216" s="70"/>
      <c r="O216" s="70"/>
      <c r="P216" s="70"/>
      <c r="Q216" s="70"/>
      <c r="R216" s="70"/>
      <c r="S216" s="395">
        <v>2</v>
      </c>
      <c r="T216" s="382">
        <f t="shared" si="31"/>
        <v>2</v>
      </c>
      <c r="U216" s="214">
        <f t="shared" si="28"/>
        <v>9.6852300242130751E-4</v>
      </c>
      <c r="V216" s="344">
        <f>D186</f>
        <v>2065</v>
      </c>
      <c r="W216" s="373" t="s">
        <v>83</v>
      </c>
      <c r="X216" s="455">
        <f t="shared" si="30"/>
        <v>2</v>
      </c>
      <c r="Y216" s="340" t="s">
        <v>371</v>
      </c>
    </row>
    <row r="217" spans="1:25" ht="16.5" thickBot="1" x14ac:dyDescent="0.3">
      <c r="A217" s="56"/>
      <c r="B217" s="347"/>
      <c r="C217" s="347"/>
      <c r="D217" s="347"/>
      <c r="E217" s="347"/>
      <c r="F217" s="347"/>
      <c r="G217" s="348"/>
      <c r="H217" s="342"/>
      <c r="I217" s="198"/>
      <c r="J217" s="198"/>
      <c r="K217" s="198"/>
      <c r="L217" s="198"/>
      <c r="M217" s="198"/>
      <c r="N217" s="198"/>
      <c r="O217" s="198"/>
      <c r="P217" s="198"/>
      <c r="Q217" s="198"/>
      <c r="R217" s="198"/>
      <c r="S217" s="198"/>
      <c r="T217" s="197"/>
      <c r="U217" s="197"/>
      <c r="V217" s="197"/>
      <c r="W217" s="447" t="s">
        <v>84</v>
      </c>
      <c r="X217" s="455">
        <f t="shared" si="30"/>
        <v>0</v>
      </c>
      <c r="Y217" s="340"/>
    </row>
    <row r="218" spans="1:25" ht="15.75" thickBot="1" x14ac:dyDescent="0.25">
      <c r="A218" s="56"/>
      <c r="B218" s="347"/>
      <c r="C218" s="347"/>
      <c r="D218" s="347"/>
      <c r="E218" s="347"/>
      <c r="F218" s="347"/>
      <c r="G218" s="60"/>
      <c r="H218" s="34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379"/>
      <c r="T218" s="392">
        <f t="shared" ref="T218:T227" si="32">SUM(H218,J218,L218,N218,P218,R218,S218)</f>
        <v>0</v>
      </c>
      <c r="U218" s="214">
        <f t="shared" si="28"/>
        <v>0</v>
      </c>
      <c r="V218" s="344">
        <f>D186</f>
        <v>2065</v>
      </c>
      <c r="W218" s="493" t="s">
        <v>26</v>
      </c>
      <c r="X218" s="455">
        <f t="shared" si="30"/>
        <v>0</v>
      </c>
      <c r="Y218" s="453" t="s">
        <v>366</v>
      </c>
    </row>
    <row r="219" spans="1:25" ht="16.5" thickBot="1" x14ac:dyDescent="0.25">
      <c r="A219" s="56"/>
      <c r="B219" s="347"/>
      <c r="C219" s="347"/>
      <c r="D219" s="347"/>
      <c r="E219" s="347"/>
      <c r="F219" s="347"/>
      <c r="G219" s="60"/>
      <c r="H219" s="349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381"/>
      <c r="T219" s="382">
        <f t="shared" si="32"/>
        <v>0</v>
      </c>
      <c r="U219" s="214">
        <f t="shared" si="28"/>
        <v>0</v>
      </c>
      <c r="V219" s="344">
        <f>D186</f>
        <v>2065</v>
      </c>
      <c r="W219" s="268" t="s">
        <v>86</v>
      </c>
      <c r="X219" s="455">
        <f t="shared" si="30"/>
        <v>0</v>
      </c>
      <c r="Y219" s="453" t="s">
        <v>364</v>
      </c>
    </row>
    <row r="220" spans="1:25" ht="16.5" thickBot="1" x14ac:dyDescent="0.25">
      <c r="A220" s="56"/>
      <c r="B220" s="347"/>
      <c r="C220" s="347"/>
      <c r="D220" s="347"/>
      <c r="E220" s="347"/>
      <c r="F220" s="347"/>
      <c r="G220" s="60"/>
      <c r="H220" s="349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381"/>
      <c r="T220" s="382">
        <f t="shared" si="32"/>
        <v>0</v>
      </c>
      <c r="U220" s="214">
        <f t="shared" si="28"/>
        <v>0</v>
      </c>
      <c r="V220" s="344">
        <f>D186</f>
        <v>2065</v>
      </c>
      <c r="W220" s="383" t="s">
        <v>74</v>
      </c>
      <c r="X220" s="455">
        <f t="shared" si="30"/>
        <v>0</v>
      </c>
      <c r="Y220" s="429" t="s">
        <v>245</v>
      </c>
    </row>
    <row r="221" spans="1:25" ht="16.5" thickBot="1" x14ac:dyDescent="0.25">
      <c r="A221" s="56"/>
      <c r="B221" s="347"/>
      <c r="C221" s="347"/>
      <c r="D221" s="347"/>
      <c r="E221" s="347"/>
      <c r="F221" s="347"/>
      <c r="G221" s="60"/>
      <c r="H221" s="349">
        <v>1</v>
      </c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381"/>
      <c r="T221" s="382">
        <f t="shared" si="32"/>
        <v>1</v>
      </c>
      <c r="U221" s="214">
        <f t="shared" si="28"/>
        <v>4.8426150121065375E-4</v>
      </c>
      <c r="V221" s="344" t="str">
        <f>D185</f>
        <v>Build QTY</v>
      </c>
      <c r="W221" s="268" t="s">
        <v>175</v>
      </c>
      <c r="X221" s="455">
        <f t="shared" si="30"/>
        <v>1</v>
      </c>
      <c r="Y221" s="429" t="s">
        <v>365</v>
      </c>
    </row>
    <row r="222" spans="1:25" ht="16.5" thickBot="1" x14ac:dyDescent="0.25">
      <c r="A222" s="56"/>
      <c r="B222" s="347"/>
      <c r="C222" s="347"/>
      <c r="D222" s="347"/>
      <c r="E222" s="347"/>
      <c r="F222" s="347"/>
      <c r="G222" s="60"/>
      <c r="H222" s="349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381"/>
      <c r="T222" s="382">
        <f t="shared" si="32"/>
        <v>0</v>
      </c>
      <c r="U222" s="214">
        <f t="shared" si="28"/>
        <v>0</v>
      </c>
      <c r="V222" s="344">
        <f>D186</f>
        <v>2065</v>
      </c>
      <c r="W222" s="383" t="s">
        <v>187</v>
      </c>
      <c r="X222" s="455">
        <f t="shared" si="30"/>
        <v>0</v>
      </c>
      <c r="Y222" s="429" t="s">
        <v>232</v>
      </c>
    </row>
    <row r="223" spans="1:25" ht="16.5" thickBot="1" x14ac:dyDescent="0.25">
      <c r="A223" s="56"/>
      <c r="B223" s="347"/>
      <c r="C223" s="347"/>
      <c r="D223" s="347"/>
      <c r="E223" s="347"/>
      <c r="F223" s="347"/>
      <c r="G223" s="60"/>
      <c r="H223" s="349">
        <v>1</v>
      </c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381"/>
      <c r="T223" s="382">
        <f t="shared" si="32"/>
        <v>1</v>
      </c>
      <c r="U223" s="214">
        <f t="shared" si="28"/>
        <v>4.8426150121065375E-4</v>
      </c>
      <c r="V223" s="344">
        <f>D186</f>
        <v>2065</v>
      </c>
      <c r="W223" s="393" t="s">
        <v>12</v>
      </c>
      <c r="X223" s="455">
        <f t="shared" si="30"/>
        <v>1</v>
      </c>
      <c r="Y223" s="429"/>
    </row>
    <row r="224" spans="1:25" ht="16.5" thickBot="1" x14ac:dyDescent="0.25">
      <c r="A224" s="56"/>
      <c r="B224" s="347"/>
      <c r="C224" s="347"/>
      <c r="D224" s="347"/>
      <c r="E224" s="347"/>
      <c r="F224" s="347"/>
      <c r="G224" s="60"/>
      <c r="H224" s="349">
        <v>1</v>
      </c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381"/>
      <c r="T224" s="382">
        <f t="shared" si="32"/>
        <v>1</v>
      </c>
      <c r="U224" s="214">
        <f t="shared" si="28"/>
        <v>4.8426150121065375E-4</v>
      </c>
      <c r="V224" s="344">
        <f>D186</f>
        <v>2065</v>
      </c>
      <c r="W224" s="359" t="s">
        <v>13</v>
      </c>
      <c r="X224" s="455">
        <f t="shared" si="30"/>
        <v>1</v>
      </c>
      <c r="Y224" s="429"/>
    </row>
    <row r="225" spans="1:25" ht="16.5" thickBot="1" x14ac:dyDescent="0.25">
      <c r="A225" s="56"/>
      <c r="B225" s="347"/>
      <c r="C225" s="347"/>
      <c r="D225" s="347"/>
      <c r="E225" s="347"/>
      <c r="F225" s="347"/>
      <c r="G225" s="60"/>
      <c r="H225" s="355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395"/>
      <c r="T225" s="382">
        <f t="shared" si="32"/>
        <v>0</v>
      </c>
      <c r="U225" s="214">
        <f t="shared" si="28"/>
        <v>0</v>
      </c>
      <c r="V225" s="344">
        <f>D186</f>
        <v>2065</v>
      </c>
      <c r="W225" s="373" t="s">
        <v>88</v>
      </c>
      <c r="X225" s="455">
        <f t="shared" si="30"/>
        <v>0</v>
      </c>
      <c r="Y225" s="429"/>
    </row>
    <row r="226" spans="1:25" ht="16.5" thickBot="1" x14ac:dyDescent="0.25">
      <c r="A226" s="347"/>
      <c r="B226" s="347"/>
      <c r="C226" s="347"/>
      <c r="D226" s="347"/>
      <c r="E226" s="347"/>
      <c r="F226" s="347"/>
      <c r="G226" s="60"/>
      <c r="H226" s="355">
        <v>1</v>
      </c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395"/>
      <c r="T226" s="382">
        <f t="shared" si="32"/>
        <v>1</v>
      </c>
      <c r="U226" s="214">
        <f t="shared" si="28"/>
        <v>4.8426150121065375E-4</v>
      </c>
      <c r="V226" s="344">
        <f>D186</f>
        <v>2065</v>
      </c>
      <c r="W226" s="373" t="s">
        <v>27</v>
      </c>
      <c r="X226" s="455">
        <f t="shared" si="30"/>
        <v>1</v>
      </c>
      <c r="Y226" s="429"/>
    </row>
    <row r="227" spans="1:25" ht="16.5" thickBot="1" x14ac:dyDescent="0.25">
      <c r="A227" s="186"/>
      <c r="B227" s="187"/>
      <c r="C227" s="187"/>
      <c r="D227" s="187"/>
      <c r="E227" s="187"/>
      <c r="F227" s="187"/>
      <c r="G227" s="194"/>
      <c r="H227" s="355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395"/>
      <c r="T227" s="396">
        <f t="shared" si="32"/>
        <v>0</v>
      </c>
      <c r="U227" s="316">
        <f t="shared" si="28"/>
        <v>0</v>
      </c>
      <c r="V227" s="344">
        <f>D186</f>
        <v>2065</v>
      </c>
      <c r="W227" s="389" t="s">
        <v>161</v>
      </c>
      <c r="X227" s="378">
        <f t="shared" si="30"/>
        <v>0</v>
      </c>
      <c r="Y227" s="454"/>
    </row>
    <row r="228" spans="1:25" ht="15.75" thickBot="1" x14ac:dyDescent="0.25">
      <c r="G228" s="51" t="s">
        <v>5</v>
      </c>
      <c r="H228" s="61">
        <f>SUM(H187:H227)</f>
        <v>133</v>
      </c>
      <c r="I228" s="61">
        <f t="shared" ref="I228:R228" si="33">SUM(I187:I227)</f>
        <v>22</v>
      </c>
      <c r="J228" s="61">
        <f t="shared" si="33"/>
        <v>12</v>
      </c>
      <c r="K228" s="61">
        <f t="shared" si="33"/>
        <v>2</v>
      </c>
      <c r="L228" s="61">
        <f t="shared" si="33"/>
        <v>4</v>
      </c>
      <c r="M228" s="61">
        <f t="shared" si="33"/>
        <v>0</v>
      </c>
      <c r="N228" s="61">
        <f t="shared" si="33"/>
        <v>0</v>
      </c>
      <c r="O228" s="61">
        <f t="shared" si="33"/>
        <v>0</v>
      </c>
      <c r="P228" s="61">
        <f t="shared" si="33"/>
        <v>0</v>
      </c>
      <c r="Q228" s="61">
        <f t="shared" si="33"/>
        <v>0</v>
      </c>
      <c r="R228" s="61">
        <f t="shared" si="33"/>
        <v>0</v>
      </c>
      <c r="S228" s="61">
        <f>SUM(S187:S227)</f>
        <v>70</v>
      </c>
      <c r="T228" s="397">
        <f>SUM(H228,J228,L228,N228,P228,R228,S228)</f>
        <v>219</v>
      </c>
      <c r="U228" s="214">
        <f t="shared" si="28"/>
        <v>0.10605326876513317</v>
      </c>
      <c r="V228" s="344">
        <f>D186</f>
        <v>2065</v>
      </c>
      <c r="W228" s="11"/>
      <c r="Y228" s="7"/>
    </row>
    <row r="230" spans="1:25" ht="15.75" thickBot="1" x14ac:dyDescent="0.3"/>
    <row r="231" spans="1:25" ht="75.75" thickBot="1" x14ac:dyDescent="0.3">
      <c r="A231" s="46" t="s">
        <v>23</v>
      </c>
      <c r="B231" s="47" t="s">
        <v>49</v>
      </c>
      <c r="C231" s="47" t="s">
        <v>54</v>
      </c>
      <c r="D231" s="47" t="s">
        <v>18</v>
      </c>
      <c r="E231" s="46" t="s">
        <v>17</v>
      </c>
      <c r="F231" s="48" t="s">
        <v>1</v>
      </c>
      <c r="G231" s="49" t="s">
        <v>24</v>
      </c>
      <c r="H231" s="50" t="s">
        <v>75</v>
      </c>
      <c r="I231" s="50" t="s">
        <v>76</v>
      </c>
      <c r="J231" s="50" t="s">
        <v>55</v>
      </c>
      <c r="K231" s="50" t="s">
        <v>60</v>
      </c>
      <c r="L231" s="50" t="s">
        <v>56</v>
      </c>
      <c r="M231" s="50" t="s">
        <v>61</v>
      </c>
      <c r="N231" s="50" t="s">
        <v>57</v>
      </c>
      <c r="O231" s="50" t="s">
        <v>62</v>
      </c>
      <c r="P231" s="50" t="s">
        <v>58</v>
      </c>
      <c r="Q231" s="50" t="s">
        <v>77</v>
      </c>
      <c r="R231" s="50" t="s">
        <v>127</v>
      </c>
      <c r="S231" s="50" t="s">
        <v>42</v>
      </c>
      <c r="T231" s="47" t="s">
        <v>5</v>
      </c>
      <c r="U231" s="46" t="s">
        <v>2</v>
      </c>
      <c r="V231" s="84" t="s">
        <v>72</v>
      </c>
      <c r="W231" s="85" t="s">
        <v>21</v>
      </c>
      <c r="X231" s="47" t="s">
        <v>18</v>
      </c>
      <c r="Y231" s="86" t="s">
        <v>7</v>
      </c>
    </row>
    <row r="232" spans="1:25" ht="15.75" thickBot="1" x14ac:dyDescent="0.3">
      <c r="A232" s="436">
        <v>1495285</v>
      </c>
      <c r="B232" s="376" t="s">
        <v>192</v>
      </c>
      <c r="C232" s="436">
        <v>1960</v>
      </c>
      <c r="D232" s="436">
        <v>2124</v>
      </c>
      <c r="E232" s="436">
        <v>1884</v>
      </c>
      <c r="F232" s="437">
        <f>E232/D232</f>
        <v>0.88700564971751417</v>
      </c>
      <c r="G232" s="377">
        <v>45159</v>
      </c>
      <c r="H232" s="342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90"/>
      <c r="U232" s="197"/>
      <c r="V232" s="198"/>
      <c r="W232" s="91" t="s">
        <v>78</v>
      </c>
      <c r="X232" s="378">
        <v>578.5</v>
      </c>
      <c r="Y232" s="43" t="s">
        <v>132</v>
      </c>
    </row>
    <row r="233" spans="1:25" ht="16.5" thickBot="1" x14ac:dyDescent="0.25">
      <c r="A233" s="53"/>
      <c r="B233" s="54"/>
      <c r="C233" s="54"/>
      <c r="D233" s="54"/>
      <c r="E233" s="54"/>
      <c r="F233" s="54"/>
      <c r="G233" s="55"/>
      <c r="H233" s="343">
        <v>11</v>
      </c>
      <c r="I233" s="63"/>
      <c r="J233" s="63">
        <v>1</v>
      </c>
      <c r="K233" s="63"/>
      <c r="L233" s="63"/>
      <c r="M233" s="63"/>
      <c r="N233" s="63"/>
      <c r="O233" s="63"/>
      <c r="P233" s="63"/>
      <c r="Q233" s="63"/>
      <c r="R233" s="63"/>
      <c r="S233" s="379">
        <v>4</v>
      </c>
      <c r="T233" s="487">
        <f t="shared" ref="T233:T257" si="34">SUM(H233,J233,L233,N233,P233,R233,S233)</f>
        <v>16</v>
      </c>
      <c r="U233" s="214">
        <f>($T233)/$D$232</f>
        <v>7.5329566854990581E-3</v>
      </c>
      <c r="V233" s="344">
        <f>D232</f>
        <v>2124</v>
      </c>
      <c r="W233" s="380" t="s">
        <v>16</v>
      </c>
      <c r="X233" s="54">
        <f>T233</f>
        <v>16</v>
      </c>
      <c r="Y233" s="352"/>
    </row>
    <row r="234" spans="1:25" ht="16.5" thickBot="1" x14ac:dyDescent="0.25">
      <c r="A234" s="56"/>
      <c r="B234" s="57"/>
      <c r="C234" s="57"/>
      <c r="D234" s="57"/>
      <c r="E234" s="57"/>
      <c r="F234" s="57"/>
      <c r="G234" s="58"/>
      <c r="H234" s="40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391"/>
      <c r="T234" s="486">
        <f t="shared" si="34"/>
        <v>0</v>
      </c>
      <c r="U234" s="214">
        <f t="shared" ref="U234:U274" si="35">($T234)/$D$232</f>
        <v>0</v>
      </c>
      <c r="V234" s="344"/>
      <c r="W234" s="393" t="s">
        <v>44</v>
      </c>
      <c r="X234" s="54"/>
      <c r="Y234" s="352"/>
    </row>
    <row r="235" spans="1:25" ht="16.5" thickBot="1" x14ac:dyDescent="0.25">
      <c r="A235" s="56"/>
      <c r="B235" s="347"/>
      <c r="C235" s="347"/>
      <c r="D235" s="347"/>
      <c r="E235" s="347"/>
      <c r="F235" s="347"/>
      <c r="G235" s="348"/>
      <c r="H235" s="349">
        <v>71</v>
      </c>
      <c r="I235" s="65"/>
      <c r="J235" s="65">
        <v>1</v>
      </c>
      <c r="K235" s="65"/>
      <c r="L235" s="65">
        <v>1</v>
      </c>
      <c r="M235" s="65"/>
      <c r="N235" s="65"/>
      <c r="O235" s="65"/>
      <c r="P235" s="65"/>
      <c r="Q235" s="65"/>
      <c r="R235" s="65"/>
      <c r="S235" s="381">
        <v>29</v>
      </c>
      <c r="T235" s="382">
        <f t="shared" si="34"/>
        <v>102</v>
      </c>
      <c r="U235" s="214">
        <f t="shared" si="35"/>
        <v>4.8022598870056499E-2</v>
      </c>
      <c r="V235" s="344">
        <f>D232</f>
        <v>2124</v>
      </c>
      <c r="W235" s="383" t="s">
        <v>6</v>
      </c>
      <c r="X235" s="54">
        <f t="shared" ref="X235:X247" si="36">T235</f>
        <v>102</v>
      </c>
      <c r="Y235" s="417" t="s">
        <v>446</v>
      </c>
    </row>
    <row r="236" spans="1:25" ht="16.5" thickBot="1" x14ac:dyDescent="0.25">
      <c r="A236" s="56"/>
      <c r="B236" s="347"/>
      <c r="C236" s="347"/>
      <c r="D236" s="347"/>
      <c r="E236" s="347"/>
      <c r="F236" s="347"/>
      <c r="G236" s="348"/>
      <c r="H236" s="349">
        <v>6</v>
      </c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381">
        <v>1</v>
      </c>
      <c r="T236" s="382">
        <f t="shared" si="34"/>
        <v>7</v>
      </c>
      <c r="U236" s="214">
        <f t="shared" si="35"/>
        <v>3.2956685499058382E-3</v>
      </c>
      <c r="V236" s="344">
        <f>D232</f>
        <v>2124</v>
      </c>
      <c r="W236" s="383" t="s">
        <v>14</v>
      </c>
      <c r="X236" s="54">
        <f t="shared" si="36"/>
        <v>7</v>
      </c>
      <c r="Y236" s="352"/>
    </row>
    <row r="237" spans="1:25" ht="16.5" thickBot="1" x14ac:dyDescent="0.25">
      <c r="A237" s="56"/>
      <c r="B237" s="347"/>
      <c r="C237" s="347"/>
      <c r="D237" s="347"/>
      <c r="E237" s="347"/>
      <c r="F237" s="347"/>
      <c r="G237" s="348"/>
      <c r="H237" s="349">
        <v>2</v>
      </c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381"/>
      <c r="T237" s="382">
        <f t="shared" si="34"/>
        <v>2</v>
      </c>
      <c r="U237" s="214">
        <f t="shared" si="35"/>
        <v>9.4161958568738226E-4</v>
      </c>
      <c r="V237" s="344">
        <f>D232</f>
        <v>2124</v>
      </c>
      <c r="W237" s="383" t="s">
        <v>15</v>
      </c>
      <c r="X237" s="54">
        <f t="shared" si="36"/>
        <v>2</v>
      </c>
      <c r="Y237" s="353"/>
    </row>
    <row r="238" spans="1:25" ht="16.5" thickBot="1" x14ac:dyDescent="0.25">
      <c r="A238" s="56"/>
      <c r="B238" s="347"/>
      <c r="C238" s="347"/>
      <c r="D238" s="347"/>
      <c r="E238" s="347"/>
      <c r="F238" s="347"/>
      <c r="G238" s="348"/>
      <c r="H238" s="349">
        <v>2</v>
      </c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381"/>
      <c r="T238" s="382">
        <f t="shared" si="34"/>
        <v>2</v>
      </c>
      <c r="U238" s="214">
        <f t="shared" si="35"/>
        <v>9.4161958568738226E-4</v>
      </c>
      <c r="V238" s="344">
        <f>D232</f>
        <v>2124</v>
      </c>
      <c r="W238" s="383" t="s">
        <v>31</v>
      </c>
      <c r="X238" s="54">
        <f t="shared" si="36"/>
        <v>2</v>
      </c>
      <c r="Y238" s="353"/>
    </row>
    <row r="239" spans="1:25" ht="16.5" thickBot="1" x14ac:dyDescent="0.25">
      <c r="A239" s="56"/>
      <c r="B239" s="347"/>
      <c r="C239" s="347"/>
      <c r="D239" s="347"/>
      <c r="E239" s="347"/>
      <c r="F239" s="347"/>
      <c r="G239" s="348"/>
      <c r="H239" s="349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381"/>
      <c r="T239" s="382">
        <f t="shared" si="34"/>
        <v>0</v>
      </c>
      <c r="U239" s="214">
        <f t="shared" si="35"/>
        <v>0</v>
      </c>
      <c r="V239" s="344">
        <f>D232</f>
        <v>2124</v>
      </c>
      <c r="W239" s="383" t="s">
        <v>32</v>
      </c>
      <c r="X239" s="54">
        <f t="shared" si="36"/>
        <v>0</v>
      </c>
      <c r="Y239" s="353"/>
    </row>
    <row r="240" spans="1:25" ht="16.5" thickBot="1" x14ac:dyDescent="0.25">
      <c r="A240" s="56"/>
      <c r="B240" s="347"/>
      <c r="C240" s="347"/>
      <c r="D240" s="347"/>
      <c r="E240" s="347"/>
      <c r="F240" s="347"/>
      <c r="G240" s="348"/>
      <c r="H240" s="349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381"/>
      <c r="T240" s="382">
        <f t="shared" si="34"/>
        <v>0</v>
      </c>
      <c r="U240" s="214">
        <f t="shared" si="35"/>
        <v>0</v>
      </c>
      <c r="V240" s="344">
        <f>D232</f>
        <v>2124</v>
      </c>
      <c r="W240" s="268" t="s">
        <v>189</v>
      </c>
      <c r="X240" s="54">
        <f t="shared" si="36"/>
        <v>0</v>
      </c>
      <c r="Y240" s="353"/>
    </row>
    <row r="241" spans="1:25" ht="16.5" thickBot="1" x14ac:dyDescent="0.25">
      <c r="A241" s="56"/>
      <c r="B241" s="347"/>
      <c r="C241" s="347"/>
      <c r="D241" s="347"/>
      <c r="E241" s="347"/>
      <c r="F241" s="347"/>
      <c r="G241" s="348"/>
      <c r="H241" s="349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381"/>
      <c r="T241" s="382">
        <f t="shared" si="34"/>
        <v>0</v>
      </c>
      <c r="U241" s="214">
        <f t="shared" si="35"/>
        <v>0</v>
      </c>
      <c r="V241" s="344">
        <f>D232</f>
        <v>2124</v>
      </c>
      <c r="W241" s="383" t="s">
        <v>30</v>
      </c>
      <c r="X241" s="54">
        <f t="shared" si="36"/>
        <v>0</v>
      </c>
      <c r="Y241" s="353"/>
    </row>
    <row r="242" spans="1:25" ht="16.5" thickBot="1" x14ac:dyDescent="0.25">
      <c r="A242" s="56"/>
      <c r="B242" s="347"/>
      <c r="C242" s="347"/>
      <c r="D242" s="347"/>
      <c r="E242" s="347"/>
      <c r="F242" s="347"/>
      <c r="G242" s="348"/>
      <c r="H242" s="349">
        <v>1</v>
      </c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381">
        <v>3</v>
      </c>
      <c r="T242" s="382">
        <f t="shared" si="34"/>
        <v>4</v>
      </c>
      <c r="U242" s="214">
        <f t="shared" si="35"/>
        <v>1.8832391713747645E-3</v>
      </c>
      <c r="V242" s="344">
        <f>D232</f>
        <v>2124</v>
      </c>
      <c r="W242" s="383" t="s">
        <v>0</v>
      </c>
      <c r="X242" s="54">
        <f t="shared" si="36"/>
        <v>4</v>
      </c>
      <c r="Y242" s="352"/>
    </row>
    <row r="243" spans="1:25" ht="16.5" thickBot="1" x14ac:dyDescent="0.25">
      <c r="A243" s="56"/>
      <c r="B243" s="347"/>
      <c r="C243" s="347"/>
      <c r="D243" s="347"/>
      <c r="E243" s="347"/>
      <c r="F243" s="347" t="s">
        <v>108</v>
      </c>
      <c r="G243" s="348"/>
      <c r="H243" s="349">
        <v>6</v>
      </c>
      <c r="I243" s="65"/>
      <c r="J243" s="65">
        <v>4</v>
      </c>
      <c r="K243" s="65"/>
      <c r="L243" s="65">
        <v>1</v>
      </c>
      <c r="M243" s="65"/>
      <c r="N243" s="65"/>
      <c r="O243" s="65"/>
      <c r="P243" s="65"/>
      <c r="Q243" s="65"/>
      <c r="R243" s="65"/>
      <c r="S243" s="381">
        <v>17</v>
      </c>
      <c r="T243" s="382">
        <f t="shared" si="34"/>
        <v>28</v>
      </c>
      <c r="U243" s="214">
        <f t="shared" si="35"/>
        <v>1.3182674199623353E-2</v>
      </c>
      <c r="V243" s="344">
        <f>D232</f>
        <v>2124</v>
      </c>
      <c r="W243" s="383" t="s">
        <v>12</v>
      </c>
      <c r="X243" s="54">
        <f t="shared" si="36"/>
        <v>28</v>
      </c>
      <c r="Y243" s="417"/>
    </row>
    <row r="244" spans="1:25" ht="16.5" thickBot="1" x14ac:dyDescent="0.25">
      <c r="A244" s="56"/>
      <c r="B244" s="347"/>
      <c r="C244" s="347"/>
      <c r="D244" s="347"/>
      <c r="E244" s="347"/>
      <c r="F244" s="347"/>
      <c r="G244" s="348"/>
      <c r="H244" s="349">
        <v>13</v>
      </c>
      <c r="I244" s="65"/>
      <c r="J244" s="65">
        <v>1</v>
      </c>
      <c r="K244" s="65"/>
      <c r="L244" s="65">
        <v>1</v>
      </c>
      <c r="M244" s="65"/>
      <c r="N244" s="65"/>
      <c r="O244" s="65"/>
      <c r="P244" s="65"/>
      <c r="Q244" s="65"/>
      <c r="R244" s="65"/>
      <c r="S244" s="381"/>
      <c r="T244" s="382">
        <f t="shared" si="34"/>
        <v>15</v>
      </c>
      <c r="U244" s="214">
        <f t="shared" si="35"/>
        <v>7.0621468926553672E-3</v>
      </c>
      <c r="V244" s="344">
        <f>D232</f>
        <v>2124</v>
      </c>
      <c r="W244" s="383" t="s">
        <v>34</v>
      </c>
      <c r="X244" s="54">
        <f t="shared" si="36"/>
        <v>15</v>
      </c>
      <c r="Y244" s="354"/>
    </row>
    <row r="245" spans="1:25" ht="16.5" thickBot="1" x14ac:dyDescent="0.25">
      <c r="A245" s="56"/>
      <c r="B245" s="347"/>
      <c r="C245" s="347"/>
      <c r="D245" s="347"/>
      <c r="E245" s="347"/>
      <c r="F245" s="347"/>
      <c r="G245" s="348"/>
      <c r="H245" s="349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381"/>
      <c r="T245" s="382">
        <f t="shared" si="34"/>
        <v>0</v>
      </c>
      <c r="U245" s="214">
        <f t="shared" si="35"/>
        <v>0</v>
      </c>
      <c r="V245" s="344">
        <f>D232</f>
        <v>2124</v>
      </c>
      <c r="W245" s="393" t="s">
        <v>27</v>
      </c>
      <c r="X245" s="54">
        <f t="shared" si="36"/>
        <v>0</v>
      </c>
      <c r="Y245" s="408"/>
    </row>
    <row r="246" spans="1:25" ht="16.5" thickBot="1" x14ac:dyDescent="0.25">
      <c r="A246" s="56"/>
      <c r="B246" s="347"/>
      <c r="C246" s="347"/>
      <c r="D246" s="347"/>
      <c r="E246" s="347"/>
      <c r="F246" s="347"/>
      <c r="G246" s="60"/>
      <c r="H246" s="358"/>
      <c r="I246" s="65"/>
      <c r="J246" s="65"/>
      <c r="K246" s="65"/>
      <c r="L246" s="65">
        <v>2</v>
      </c>
      <c r="M246" s="65"/>
      <c r="N246" s="65"/>
      <c r="O246" s="65"/>
      <c r="P246" s="65"/>
      <c r="Q246" s="65"/>
      <c r="R246" s="65"/>
      <c r="S246" s="381"/>
      <c r="T246" s="382">
        <f t="shared" si="34"/>
        <v>2</v>
      </c>
      <c r="U246" s="214">
        <f t="shared" si="35"/>
        <v>9.4161958568738226E-4</v>
      </c>
      <c r="V246" s="344">
        <f>D232</f>
        <v>2124</v>
      </c>
      <c r="W246" s="359" t="s">
        <v>28</v>
      </c>
      <c r="X246" s="54">
        <f t="shared" si="36"/>
        <v>2</v>
      </c>
      <c r="Y246" s="366"/>
    </row>
    <row r="247" spans="1:25" ht="16.5" thickBot="1" x14ac:dyDescent="0.25">
      <c r="A247" s="56"/>
      <c r="B247" s="347"/>
      <c r="C247" s="347"/>
      <c r="D247" s="347"/>
      <c r="E247" s="347"/>
      <c r="F247" s="347"/>
      <c r="G247" s="60"/>
      <c r="H247" s="358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381"/>
      <c r="T247" s="382">
        <f t="shared" si="34"/>
        <v>0</v>
      </c>
      <c r="U247" s="214">
        <f t="shared" si="35"/>
        <v>0</v>
      </c>
      <c r="V247" s="344">
        <f>D232</f>
        <v>2124</v>
      </c>
      <c r="W247" s="383" t="s">
        <v>179</v>
      </c>
      <c r="X247" s="455">
        <f t="shared" si="36"/>
        <v>0</v>
      </c>
      <c r="Y247" s="423"/>
    </row>
    <row r="248" spans="1:25" ht="16.5" thickBot="1" x14ac:dyDescent="0.25">
      <c r="A248" s="56"/>
      <c r="B248" s="347"/>
      <c r="C248" s="347"/>
      <c r="D248" s="347"/>
      <c r="E248" s="347"/>
      <c r="F248" s="347"/>
      <c r="G248" s="60"/>
      <c r="H248" s="361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395"/>
      <c r="T248" s="382">
        <f t="shared" si="34"/>
        <v>0</v>
      </c>
      <c r="U248" s="214">
        <f t="shared" si="35"/>
        <v>0</v>
      </c>
      <c r="V248" s="344"/>
      <c r="W248" s="373" t="s">
        <v>161</v>
      </c>
      <c r="X248" s="455"/>
      <c r="Y248" s="429"/>
    </row>
    <row r="249" spans="1:25" ht="16.5" thickBot="1" x14ac:dyDescent="0.25">
      <c r="A249" s="56"/>
      <c r="B249" s="347"/>
      <c r="C249" s="347"/>
      <c r="D249" s="347"/>
      <c r="E249" s="347"/>
      <c r="F249" s="347"/>
      <c r="G249" s="60"/>
      <c r="H249" s="384">
        <v>8</v>
      </c>
      <c r="I249" s="385"/>
      <c r="J249" s="385">
        <v>1</v>
      </c>
      <c r="K249" s="385"/>
      <c r="L249" s="385"/>
      <c r="M249" s="385"/>
      <c r="N249" s="385"/>
      <c r="O249" s="385"/>
      <c r="P249" s="385"/>
      <c r="Q249" s="385"/>
      <c r="R249" s="385"/>
      <c r="S249" s="386"/>
      <c r="T249" s="387">
        <f t="shared" si="34"/>
        <v>9</v>
      </c>
      <c r="U249" s="316">
        <f t="shared" si="35"/>
        <v>4.2372881355932203E-3</v>
      </c>
      <c r="V249" s="388">
        <f>D232</f>
        <v>2124</v>
      </c>
      <c r="W249" s="389" t="s">
        <v>170</v>
      </c>
      <c r="X249" s="455">
        <f t="shared" ref="X249:X273" si="37">T249</f>
        <v>9</v>
      </c>
      <c r="Y249" s="450"/>
    </row>
    <row r="250" spans="1:25" ht="16.5" thickBot="1" x14ac:dyDescent="0.25">
      <c r="A250" s="56"/>
      <c r="B250" s="347"/>
      <c r="C250" s="347"/>
      <c r="D250" s="347"/>
      <c r="E250" s="347"/>
      <c r="F250" s="347"/>
      <c r="G250" s="348"/>
      <c r="H250" s="343"/>
      <c r="I250" s="390"/>
      <c r="J250" s="66"/>
      <c r="K250" s="66"/>
      <c r="L250" s="66"/>
      <c r="M250" s="66"/>
      <c r="N250" s="66"/>
      <c r="O250" s="66"/>
      <c r="P250" s="66"/>
      <c r="Q250" s="66"/>
      <c r="R250" s="66"/>
      <c r="S250" s="391"/>
      <c r="T250" s="392">
        <f t="shared" si="34"/>
        <v>0</v>
      </c>
      <c r="U250" s="214">
        <f t="shared" si="35"/>
        <v>0</v>
      </c>
      <c r="V250" s="344">
        <f>D232</f>
        <v>2124</v>
      </c>
      <c r="W250" s="393" t="s">
        <v>11</v>
      </c>
      <c r="X250" s="455">
        <f t="shared" si="37"/>
        <v>0</v>
      </c>
      <c r="Y250" s="450"/>
    </row>
    <row r="251" spans="1:25" ht="16.5" thickBot="1" x14ac:dyDescent="0.25">
      <c r="A251" s="56"/>
      <c r="B251" s="347"/>
      <c r="C251" s="347"/>
      <c r="D251" s="347"/>
      <c r="E251" s="347"/>
      <c r="F251" s="347" t="s">
        <v>108</v>
      </c>
      <c r="G251" s="348"/>
      <c r="H251" s="349"/>
      <c r="I251" s="394">
        <v>1</v>
      </c>
      <c r="J251" s="65"/>
      <c r="K251" s="65"/>
      <c r="L251" s="65"/>
      <c r="M251" s="65"/>
      <c r="N251" s="65"/>
      <c r="O251" s="65"/>
      <c r="P251" s="65"/>
      <c r="Q251" s="65"/>
      <c r="R251" s="65">
        <v>1</v>
      </c>
      <c r="S251" s="381"/>
      <c r="T251" s="382">
        <f t="shared" si="34"/>
        <v>1</v>
      </c>
      <c r="U251" s="214">
        <f t="shared" si="35"/>
        <v>4.7080979284369113E-4</v>
      </c>
      <c r="V251" s="344">
        <f>D232</f>
        <v>2124</v>
      </c>
      <c r="W251" s="383" t="s">
        <v>101</v>
      </c>
      <c r="X251" s="455">
        <f t="shared" si="37"/>
        <v>1</v>
      </c>
      <c r="Y251" s="450"/>
    </row>
    <row r="252" spans="1:25" ht="16.5" thickBot="1" x14ac:dyDescent="0.25">
      <c r="A252" s="56"/>
      <c r="B252" s="347"/>
      <c r="C252" s="347"/>
      <c r="D252" s="347"/>
      <c r="E252" s="347"/>
      <c r="F252" s="347"/>
      <c r="G252" s="348"/>
      <c r="H252" s="349"/>
      <c r="I252" s="394">
        <v>10</v>
      </c>
      <c r="J252" s="65">
        <v>1</v>
      </c>
      <c r="K252" s="65"/>
      <c r="L252" s="65"/>
      <c r="M252" s="65"/>
      <c r="N252" s="65"/>
      <c r="O252" s="65"/>
      <c r="P252" s="65"/>
      <c r="Q252" s="65"/>
      <c r="R252" s="65"/>
      <c r="S252" s="381">
        <v>1</v>
      </c>
      <c r="T252" s="382">
        <f t="shared" si="34"/>
        <v>2</v>
      </c>
      <c r="U252" s="214">
        <f t="shared" si="35"/>
        <v>9.4161958568738226E-4</v>
      </c>
      <c r="V252" s="344">
        <f>D232</f>
        <v>2124</v>
      </c>
      <c r="W252" s="383" t="s">
        <v>3</v>
      </c>
      <c r="X252" s="455">
        <f t="shared" si="37"/>
        <v>2</v>
      </c>
      <c r="Y252" s="451"/>
    </row>
    <row r="253" spans="1:25" ht="16.5" thickBot="1" x14ac:dyDescent="0.25">
      <c r="A253" s="56"/>
      <c r="B253" s="347"/>
      <c r="C253" s="347"/>
      <c r="D253" s="347"/>
      <c r="E253" s="347"/>
      <c r="F253" s="347"/>
      <c r="G253" s="348"/>
      <c r="H253" s="349"/>
      <c r="I253" s="394">
        <v>2</v>
      </c>
      <c r="J253" s="65"/>
      <c r="K253" s="65">
        <v>2</v>
      </c>
      <c r="L253" s="65">
        <v>11</v>
      </c>
      <c r="M253" s="65"/>
      <c r="N253" s="65"/>
      <c r="O253" s="65"/>
      <c r="P253" s="65"/>
      <c r="Q253" s="65"/>
      <c r="R253" s="65"/>
      <c r="S253" s="381"/>
      <c r="T253" s="382">
        <f t="shared" si="34"/>
        <v>11</v>
      </c>
      <c r="U253" s="214">
        <f t="shared" si="35"/>
        <v>5.1789077212806029E-3</v>
      </c>
      <c r="V253" s="344">
        <f>D232</f>
        <v>2124</v>
      </c>
      <c r="W253" s="383" t="s">
        <v>8</v>
      </c>
      <c r="X253" s="455">
        <f t="shared" si="37"/>
        <v>11</v>
      </c>
      <c r="Y253" s="450"/>
    </row>
    <row r="254" spans="1:25" ht="16.5" thickBot="1" x14ac:dyDescent="0.25">
      <c r="A254" s="56"/>
      <c r="B254" s="347"/>
      <c r="C254" s="347"/>
      <c r="D254" s="347"/>
      <c r="E254" s="347"/>
      <c r="F254" s="347"/>
      <c r="G254" s="348"/>
      <c r="H254" s="349"/>
      <c r="I254" s="394"/>
      <c r="J254" s="65"/>
      <c r="K254" s="65"/>
      <c r="L254" s="65"/>
      <c r="M254" s="65"/>
      <c r="N254" s="65"/>
      <c r="O254" s="65"/>
      <c r="P254" s="65"/>
      <c r="Q254" s="65"/>
      <c r="R254" s="65"/>
      <c r="S254" s="381"/>
      <c r="T254" s="382">
        <f t="shared" si="34"/>
        <v>0</v>
      </c>
      <c r="U254" s="214">
        <f t="shared" si="35"/>
        <v>0</v>
      </c>
      <c r="V254" s="344">
        <f>D232</f>
        <v>2124</v>
      </c>
      <c r="W254" s="383" t="s">
        <v>9</v>
      </c>
      <c r="X254" s="455">
        <f t="shared" si="37"/>
        <v>0</v>
      </c>
      <c r="Y254" s="450"/>
    </row>
    <row r="255" spans="1:25" ht="16.5" thickBot="1" x14ac:dyDescent="0.25">
      <c r="A255" s="56"/>
      <c r="B255" s="347"/>
      <c r="C255" s="347"/>
      <c r="D255" s="347"/>
      <c r="E255" s="347"/>
      <c r="F255" s="347"/>
      <c r="G255" s="348"/>
      <c r="H255" s="349"/>
      <c r="I255" s="394">
        <v>3</v>
      </c>
      <c r="J255" s="65"/>
      <c r="K255" s="65"/>
      <c r="L255" s="65"/>
      <c r="M255" s="65"/>
      <c r="N255" s="65"/>
      <c r="O255" s="65"/>
      <c r="P255" s="65"/>
      <c r="Q255" s="65"/>
      <c r="R255" s="65"/>
      <c r="S255" s="381"/>
      <c r="T255" s="382">
        <f t="shared" si="34"/>
        <v>0</v>
      </c>
      <c r="U255" s="214">
        <f t="shared" si="35"/>
        <v>0</v>
      </c>
      <c r="V255" s="344">
        <f>D232</f>
        <v>2124</v>
      </c>
      <c r="W255" s="383" t="s">
        <v>80</v>
      </c>
      <c r="X255" s="455">
        <f t="shared" si="37"/>
        <v>0</v>
      </c>
      <c r="Y255" s="450"/>
    </row>
    <row r="256" spans="1:25" ht="16.5" thickBot="1" x14ac:dyDescent="0.25">
      <c r="A256" s="56"/>
      <c r="B256" s="347"/>
      <c r="C256" s="347"/>
      <c r="D256" s="347"/>
      <c r="E256" s="347"/>
      <c r="F256" s="347"/>
      <c r="G256" s="348"/>
      <c r="H256" s="349"/>
      <c r="I256" s="394">
        <v>2</v>
      </c>
      <c r="J256" s="65"/>
      <c r="K256" s="65"/>
      <c r="L256" s="65"/>
      <c r="M256" s="65"/>
      <c r="N256" s="65"/>
      <c r="O256" s="65"/>
      <c r="P256" s="65"/>
      <c r="Q256" s="65"/>
      <c r="R256" s="65"/>
      <c r="S256" s="381"/>
      <c r="T256" s="382">
        <f t="shared" si="34"/>
        <v>0</v>
      </c>
      <c r="U256" s="214">
        <f t="shared" si="35"/>
        <v>0</v>
      </c>
      <c r="V256" s="344">
        <f>D232</f>
        <v>2124</v>
      </c>
      <c r="W256" s="383" t="s">
        <v>20</v>
      </c>
      <c r="X256" s="455">
        <f t="shared" si="37"/>
        <v>0</v>
      </c>
      <c r="Y256" s="450"/>
    </row>
    <row r="257" spans="1:25" ht="16.5" thickBot="1" x14ac:dyDescent="0.25">
      <c r="A257" s="56" t="s">
        <v>108</v>
      </c>
      <c r="B257" s="347"/>
      <c r="C257" s="347"/>
      <c r="D257" s="347"/>
      <c r="E257" s="347"/>
      <c r="F257" s="347"/>
      <c r="G257" s="348"/>
      <c r="H257" s="349"/>
      <c r="I257" s="394">
        <v>4</v>
      </c>
      <c r="J257" s="65"/>
      <c r="K257" s="65"/>
      <c r="L257" s="65"/>
      <c r="M257" s="65"/>
      <c r="N257" s="65"/>
      <c r="O257" s="65"/>
      <c r="P257" s="65"/>
      <c r="Q257" s="65"/>
      <c r="R257" s="65"/>
      <c r="S257" s="381"/>
      <c r="T257" s="382">
        <f t="shared" si="34"/>
        <v>0</v>
      </c>
      <c r="U257" s="214">
        <f t="shared" si="35"/>
        <v>0</v>
      </c>
      <c r="V257" s="344">
        <f>D232</f>
        <v>2124</v>
      </c>
      <c r="W257" s="383" t="s">
        <v>81</v>
      </c>
      <c r="X257" s="455">
        <f t="shared" si="37"/>
        <v>0</v>
      </c>
      <c r="Y257" s="452" t="s">
        <v>239</v>
      </c>
    </row>
    <row r="258" spans="1:25" ht="16.5" thickBot="1" x14ac:dyDescent="0.25">
      <c r="A258" s="56"/>
      <c r="B258" s="347"/>
      <c r="C258" s="347"/>
      <c r="D258" s="347"/>
      <c r="E258" s="347"/>
      <c r="F258" s="347"/>
      <c r="G258" s="348"/>
      <c r="H258" s="349"/>
      <c r="I258" s="394"/>
      <c r="J258" s="65"/>
      <c r="K258" s="65"/>
      <c r="L258" s="65"/>
      <c r="M258" s="65"/>
      <c r="N258" s="65"/>
      <c r="O258" s="65"/>
      <c r="P258" s="65"/>
      <c r="Q258" s="65"/>
      <c r="R258" s="65"/>
      <c r="S258" s="381">
        <v>1</v>
      </c>
      <c r="T258" s="382">
        <f>SUM(H258,J258,L258,N258,P258,R258,S258)</f>
        <v>1</v>
      </c>
      <c r="U258" s="214">
        <f t="shared" si="35"/>
        <v>4.7080979284369113E-4</v>
      </c>
      <c r="V258" s="344">
        <f>D232</f>
        <v>2124</v>
      </c>
      <c r="W258" s="383" t="s">
        <v>10</v>
      </c>
      <c r="X258" s="455">
        <f t="shared" si="37"/>
        <v>1</v>
      </c>
      <c r="Y258" s="452" t="s">
        <v>419</v>
      </c>
    </row>
    <row r="259" spans="1:25" ht="16.5" thickBot="1" x14ac:dyDescent="0.25">
      <c r="A259" s="56"/>
      <c r="B259" s="347"/>
      <c r="C259" s="347"/>
      <c r="D259" s="347"/>
      <c r="E259" s="347"/>
      <c r="F259" s="347"/>
      <c r="G259" s="348"/>
      <c r="H259" s="349"/>
      <c r="I259" s="394">
        <v>11</v>
      </c>
      <c r="J259" s="65"/>
      <c r="K259" s="65">
        <v>5</v>
      </c>
      <c r="L259" s="65">
        <v>1</v>
      </c>
      <c r="M259" s="65"/>
      <c r="N259" s="65"/>
      <c r="O259" s="65"/>
      <c r="P259" s="65"/>
      <c r="Q259" s="65"/>
      <c r="R259" s="65"/>
      <c r="S259" s="381"/>
      <c r="T259" s="382">
        <f t="shared" ref="T259:T262" si="38">SUM(H259,J259,L259,N259,P259,R259,S259)</f>
        <v>1</v>
      </c>
      <c r="U259" s="214">
        <f t="shared" si="35"/>
        <v>4.7080979284369113E-4</v>
      </c>
      <c r="V259" s="344">
        <f>D232</f>
        <v>2124</v>
      </c>
      <c r="W259" s="383" t="s">
        <v>13</v>
      </c>
      <c r="X259" s="455">
        <f t="shared" si="37"/>
        <v>1</v>
      </c>
      <c r="Y259" s="452" t="s">
        <v>404</v>
      </c>
    </row>
    <row r="260" spans="1:25" ht="16.5" thickBot="1" x14ac:dyDescent="0.25">
      <c r="A260" s="56"/>
      <c r="B260" s="347"/>
      <c r="C260" s="347"/>
      <c r="D260" s="347"/>
      <c r="E260" s="347"/>
      <c r="F260" s="347"/>
      <c r="G260" s="348"/>
      <c r="H260" s="349"/>
      <c r="I260" s="65">
        <v>2</v>
      </c>
      <c r="J260" s="65"/>
      <c r="K260" s="65"/>
      <c r="L260" s="65"/>
      <c r="M260" s="65"/>
      <c r="N260" s="65"/>
      <c r="O260" s="65"/>
      <c r="P260" s="65"/>
      <c r="Q260" s="65"/>
      <c r="R260" s="65"/>
      <c r="S260" s="381"/>
      <c r="T260" s="382">
        <f t="shared" si="38"/>
        <v>0</v>
      </c>
      <c r="U260" s="214">
        <f t="shared" si="35"/>
        <v>0</v>
      </c>
      <c r="V260" s="344">
        <f>D232</f>
        <v>2124</v>
      </c>
      <c r="W260" s="383" t="s">
        <v>99</v>
      </c>
      <c r="X260" s="455">
        <f t="shared" si="37"/>
        <v>0</v>
      </c>
      <c r="Y260" s="452" t="s">
        <v>405</v>
      </c>
    </row>
    <row r="261" spans="1:25" ht="16.5" thickBot="1" x14ac:dyDescent="0.25">
      <c r="A261" s="56"/>
      <c r="B261" s="347"/>
      <c r="C261" s="347"/>
      <c r="D261" s="347"/>
      <c r="E261" s="347"/>
      <c r="F261" s="347"/>
      <c r="G261" s="348"/>
      <c r="H261" s="349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381"/>
      <c r="T261" s="382">
        <f t="shared" si="38"/>
        <v>0</v>
      </c>
      <c r="U261" s="214">
        <f t="shared" si="35"/>
        <v>0</v>
      </c>
      <c r="V261" s="344">
        <f>D232</f>
        <v>2124</v>
      </c>
      <c r="W261" s="383" t="s">
        <v>330</v>
      </c>
      <c r="X261" s="455">
        <f t="shared" si="37"/>
        <v>0</v>
      </c>
      <c r="Y261" s="452"/>
    </row>
    <row r="262" spans="1:25" ht="16.5" thickBot="1" x14ac:dyDescent="0.25">
      <c r="A262" s="56"/>
      <c r="B262" s="347"/>
      <c r="C262" s="347"/>
      <c r="D262" s="347"/>
      <c r="E262" s="347"/>
      <c r="F262" s="347"/>
      <c r="G262" s="348"/>
      <c r="H262" s="355"/>
      <c r="I262" s="70">
        <v>4</v>
      </c>
      <c r="J262" s="70"/>
      <c r="K262" s="70"/>
      <c r="L262" s="70"/>
      <c r="M262" s="70"/>
      <c r="N262" s="70"/>
      <c r="O262" s="70"/>
      <c r="P262" s="70"/>
      <c r="Q262" s="70"/>
      <c r="R262" s="70"/>
      <c r="S262" s="395">
        <v>2</v>
      </c>
      <c r="T262" s="382">
        <f t="shared" si="38"/>
        <v>2</v>
      </c>
      <c r="U262" s="214">
        <f t="shared" si="35"/>
        <v>9.4161958568738226E-4</v>
      </c>
      <c r="V262" s="344">
        <f>D232</f>
        <v>2124</v>
      </c>
      <c r="W262" s="373" t="s">
        <v>83</v>
      </c>
      <c r="X262" s="455">
        <f t="shared" si="37"/>
        <v>2</v>
      </c>
      <c r="Y262" s="340"/>
    </row>
    <row r="263" spans="1:25" ht="16.5" thickBot="1" x14ac:dyDescent="0.3">
      <c r="A263" s="56"/>
      <c r="B263" s="347"/>
      <c r="C263" s="347"/>
      <c r="D263" s="347"/>
      <c r="E263" s="347"/>
      <c r="F263" s="347"/>
      <c r="G263" s="348"/>
      <c r="H263" s="342"/>
      <c r="I263" s="198"/>
      <c r="J263" s="198"/>
      <c r="K263" s="198"/>
      <c r="L263" s="198"/>
      <c r="M263" s="198"/>
      <c r="N263" s="198"/>
      <c r="O263" s="198"/>
      <c r="P263" s="198"/>
      <c r="Q263" s="198"/>
      <c r="R263" s="198"/>
      <c r="S263" s="198"/>
      <c r="T263" s="197"/>
      <c r="U263" s="197"/>
      <c r="V263" s="197"/>
      <c r="W263" s="447" t="s">
        <v>84</v>
      </c>
      <c r="X263" s="455">
        <f t="shared" si="37"/>
        <v>0</v>
      </c>
      <c r="Y263" s="340"/>
    </row>
    <row r="264" spans="1:25" ht="15.75" thickBot="1" x14ac:dyDescent="0.25">
      <c r="A264" s="56"/>
      <c r="B264" s="347"/>
      <c r="C264" s="347"/>
      <c r="D264" s="347"/>
      <c r="E264" s="347"/>
      <c r="F264" s="347"/>
      <c r="G264" s="60"/>
      <c r="H264" s="34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379"/>
      <c r="T264" s="392">
        <f t="shared" ref="T264:T273" si="39">SUM(H264,J264,L264,N264,P264,R264,S264)</f>
        <v>0</v>
      </c>
      <c r="U264" s="214">
        <f t="shared" si="35"/>
        <v>0</v>
      </c>
      <c r="V264" s="344">
        <f>D232</f>
        <v>2124</v>
      </c>
      <c r="W264" s="493" t="s">
        <v>26</v>
      </c>
      <c r="X264" s="455">
        <f t="shared" si="37"/>
        <v>0</v>
      </c>
      <c r="Y264" s="453" t="s">
        <v>401</v>
      </c>
    </row>
    <row r="265" spans="1:25" ht="16.5" thickBot="1" x14ac:dyDescent="0.25">
      <c r="A265" s="56"/>
      <c r="B265" s="347"/>
      <c r="C265" s="347"/>
      <c r="D265" s="347"/>
      <c r="E265" s="347"/>
      <c r="F265" s="347"/>
      <c r="G265" s="60"/>
      <c r="H265" s="349">
        <v>3</v>
      </c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381"/>
      <c r="T265" s="382">
        <f t="shared" si="39"/>
        <v>3</v>
      </c>
      <c r="U265" s="214">
        <f t="shared" si="35"/>
        <v>1.4124293785310734E-3</v>
      </c>
      <c r="V265" s="344">
        <f>D232</f>
        <v>2124</v>
      </c>
      <c r="W265" s="268" t="s">
        <v>86</v>
      </c>
      <c r="X265" s="455">
        <f t="shared" si="37"/>
        <v>3</v>
      </c>
      <c r="Y265" s="453" t="s">
        <v>244</v>
      </c>
    </row>
    <row r="266" spans="1:25" ht="16.5" thickBot="1" x14ac:dyDescent="0.25">
      <c r="A266" s="56"/>
      <c r="B266" s="347"/>
      <c r="C266" s="347"/>
      <c r="D266" s="347"/>
      <c r="E266" s="347"/>
      <c r="F266" s="347"/>
      <c r="G266" s="60"/>
      <c r="H266" s="349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381"/>
      <c r="T266" s="382">
        <f t="shared" si="39"/>
        <v>0</v>
      </c>
      <c r="U266" s="214">
        <f t="shared" si="35"/>
        <v>0</v>
      </c>
      <c r="V266" s="344">
        <f>D232</f>
        <v>2124</v>
      </c>
      <c r="W266" s="383" t="s">
        <v>74</v>
      </c>
      <c r="X266" s="455">
        <f t="shared" si="37"/>
        <v>0</v>
      </c>
      <c r="Y266" s="429" t="s">
        <v>403</v>
      </c>
    </row>
    <row r="267" spans="1:25" ht="16.5" thickBot="1" x14ac:dyDescent="0.25">
      <c r="A267" s="56"/>
      <c r="B267" s="347"/>
      <c r="C267" s="347"/>
      <c r="D267" s="347"/>
      <c r="E267" s="347"/>
      <c r="F267" s="347"/>
      <c r="G267" s="60"/>
      <c r="H267" s="349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381"/>
      <c r="T267" s="382">
        <f t="shared" si="39"/>
        <v>0</v>
      </c>
      <c r="U267" s="214">
        <f t="shared" si="35"/>
        <v>0</v>
      </c>
      <c r="V267" s="344" t="str">
        <f>D231</f>
        <v>Build QTY</v>
      </c>
      <c r="W267" s="268" t="s">
        <v>175</v>
      </c>
      <c r="X267" s="455">
        <f t="shared" si="37"/>
        <v>0</v>
      </c>
      <c r="Y267" s="429" t="s">
        <v>232</v>
      </c>
    </row>
    <row r="268" spans="1:25" ht="16.5" thickBot="1" x14ac:dyDescent="0.25">
      <c r="A268" s="56"/>
      <c r="B268" s="347"/>
      <c r="C268" s="347"/>
      <c r="D268" s="347"/>
      <c r="E268" s="347"/>
      <c r="F268" s="347"/>
      <c r="G268" s="60"/>
      <c r="H268" s="349">
        <v>11</v>
      </c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381"/>
      <c r="T268" s="382">
        <f t="shared" si="39"/>
        <v>11</v>
      </c>
      <c r="U268" s="214">
        <f t="shared" si="35"/>
        <v>5.1789077212806029E-3</v>
      </c>
      <c r="V268" s="344">
        <f>D232</f>
        <v>2124</v>
      </c>
      <c r="W268" s="383" t="s">
        <v>402</v>
      </c>
      <c r="X268" s="455">
        <f t="shared" si="37"/>
        <v>11</v>
      </c>
      <c r="Y268" s="429" t="s">
        <v>195</v>
      </c>
    </row>
    <row r="269" spans="1:25" ht="16.5" thickBot="1" x14ac:dyDescent="0.25">
      <c r="A269" s="56"/>
      <c r="B269" s="347"/>
      <c r="C269" s="347"/>
      <c r="D269" s="347"/>
      <c r="E269" s="347"/>
      <c r="F269" s="347"/>
      <c r="G269" s="60"/>
      <c r="H269" s="349">
        <v>1</v>
      </c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381"/>
      <c r="T269" s="382">
        <f t="shared" si="39"/>
        <v>1</v>
      </c>
      <c r="U269" s="214">
        <f t="shared" si="35"/>
        <v>4.7080979284369113E-4</v>
      </c>
      <c r="V269" s="344">
        <f>D232</f>
        <v>2124</v>
      </c>
      <c r="W269" s="393" t="s">
        <v>400</v>
      </c>
      <c r="X269" s="455">
        <f t="shared" si="37"/>
        <v>1</v>
      </c>
      <c r="Y269" s="429" t="s">
        <v>275</v>
      </c>
    </row>
    <row r="270" spans="1:25" ht="16.5" thickBot="1" x14ac:dyDescent="0.25">
      <c r="A270" s="56"/>
      <c r="B270" s="347"/>
      <c r="C270" s="347"/>
      <c r="D270" s="347"/>
      <c r="E270" s="347"/>
      <c r="F270" s="347"/>
      <c r="G270" s="60"/>
      <c r="H270" s="349">
        <v>1</v>
      </c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381"/>
      <c r="T270" s="382">
        <f t="shared" si="39"/>
        <v>1</v>
      </c>
      <c r="U270" s="214">
        <f t="shared" si="35"/>
        <v>4.7080979284369113E-4</v>
      </c>
      <c r="V270" s="344">
        <f>D232</f>
        <v>2124</v>
      </c>
      <c r="W270" s="359" t="s">
        <v>13</v>
      </c>
      <c r="X270" s="455">
        <f t="shared" si="37"/>
        <v>1</v>
      </c>
      <c r="Y270" s="429"/>
    </row>
    <row r="271" spans="1:25" ht="16.5" thickBot="1" x14ac:dyDescent="0.25">
      <c r="A271" s="56"/>
      <c r="B271" s="347"/>
      <c r="C271" s="347"/>
      <c r="D271" s="347"/>
      <c r="E271" s="347"/>
      <c r="F271" s="347"/>
      <c r="G271" s="60"/>
      <c r="H271" s="355">
        <v>8</v>
      </c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395"/>
      <c r="T271" s="382">
        <f t="shared" si="39"/>
        <v>8</v>
      </c>
      <c r="U271" s="214">
        <f t="shared" si="35"/>
        <v>3.766478342749529E-3</v>
      </c>
      <c r="V271" s="344">
        <f>D232</f>
        <v>2124</v>
      </c>
      <c r="W271" s="373" t="s">
        <v>12</v>
      </c>
      <c r="X271" s="455">
        <f t="shared" si="37"/>
        <v>8</v>
      </c>
      <c r="Y271" s="429"/>
    </row>
    <row r="272" spans="1:25" ht="16.5" thickBot="1" x14ac:dyDescent="0.25">
      <c r="A272" s="347"/>
      <c r="B272" s="347"/>
      <c r="C272" s="347"/>
      <c r="D272" s="347"/>
      <c r="E272" s="347"/>
      <c r="F272" s="347"/>
      <c r="G272" s="60"/>
      <c r="H272" s="355">
        <v>1</v>
      </c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395"/>
      <c r="T272" s="382">
        <f t="shared" si="39"/>
        <v>1</v>
      </c>
      <c r="U272" s="214">
        <f t="shared" si="35"/>
        <v>4.7080979284369113E-4</v>
      </c>
      <c r="V272" s="344">
        <f>D232</f>
        <v>2124</v>
      </c>
      <c r="W272" s="373" t="s">
        <v>27</v>
      </c>
      <c r="X272" s="455">
        <f t="shared" si="37"/>
        <v>1</v>
      </c>
      <c r="Y272" s="429"/>
    </row>
    <row r="273" spans="1:25" ht="16.5" thickBot="1" x14ac:dyDescent="0.25">
      <c r="A273" s="186"/>
      <c r="B273" s="187"/>
      <c r="C273" s="187"/>
      <c r="D273" s="187"/>
      <c r="E273" s="187"/>
      <c r="F273" s="187"/>
      <c r="G273" s="194"/>
      <c r="H273" s="355">
        <v>10</v>
      </c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395"/>
      <c r="T273" s="396">
        <f t="shared" si="39"/>
        <v>10</v>
      </c>
      <c r="U273" s="316">
        <f t="shared" si="35"/>
        <v>4.7080979284369112E-3</v>
      </c>
      <c r="V273" s="344">
        <f>D232</f>
        <v>2124</v>
      </c>
      <c r="W273" s="389" t="s">
        <v>161</v>
      </c>
      <c r="X273" s="378">
        <f t="shared" si="37"/>
        <v>10</v>
      </c>
      <c r="Y273" s="454"/>
    </row>
    <row r="274" spans="1:25" ht="15.75" thickBot="1" x14ac:dyDescent="0.25">
      <c r="G274" s="51" t="s">
        <v>5</v>
      </c>
      <c r="H274" s="61">
        <f>SUM(H233:H273)</f>
        <v>155</v>
      </c>
      <c r="I274" s="61">
        <f t="shared" ref="I274:R274" si="40">SUM(I233:I273)</f>
        <v>39</v>
      </c>
      <c r="J274" s="61">
        <f t="shared" si="40"/>
        <v>9</v>
      </c>
      <c r="K274" s="61">
        <f t="shared" si="40"/>
        <v>7</v>
      </c>
      <c r="L274" s="61">
        <f t="shared" si="40"/>
        <v>17</v>
      </c>
      <c r="M274" s="61">
        <f t="shared" si="40"/>
        <v>0</v>
      </c>
      <c r="N274" s="61">
        <f t="shared" si="40"/>
        <v>0</v>
      </c>
      <c r="O274" s="61">
        <f t="shared" si="40"/>
        <v>0</v>
      </c>
      <c r="P274" s="61">
        <f t="shared" si="40"/>
        <v>0</v>
      </c>
      <c r="Q274" s="61">
        <f t="shared" si="40"/>
        <v>0</v>
      </c>
      <c r="R274" s="61">
        <f t="shared" si="40"/>
        <v>1</v>
      </c>
      <c r="S274" s="61">
        <f>SUM(S233:S273)</f>
        <v>58</v>
      </c>
      <c r="T274" s="397">
        <f>SUM(H274,J274,L274,N274,P274,R274,S274)</f>
        <v>240</v>
      </c>
      <c r="U274" s="214">
        <f t="shared" si="35"/>
        <v>0.11299435028248588</v>
      </c>
      <c r="V274" s="344">
        <f>D232</f>
        <v>2124</v>
      </c>
      <c r="W274" s="11"/>
      <c r="Y274" s="7"/>
    </row>
    <row r="275" spans="1:25" ht="15.75" thickBot="1" x14ac:dyDescent="0.3"/>
    <row r="276" spans="1:25" ht="75.75" thickBot="1" x14ac:dyDescent="0.3">
      <c r="A276" s="46" t="s">
        <v>23</v>
      </c>
      <c r="B276" s="47" t="s">
        <v>49</v>
      </c>
      <c r="C276" s="47" t="s">
        <v>54</v>
      </c>
      <c r="D276" s="47" t="s">
        <v>18</v>
      </c>
      <c r="E276" s="46" t="s">
        <v>17</v>
      </c>
      <c r="F276" s="48" t="s">
        <v>1</v>
      </c>
      <c r="G276" s="49" t="s">
        <v>24</v>
      </c>
      <c r="H276" s="50" t="s">
        <v>75</v>
      </c>
      <c r="I276" s="50" t="s">
        <v>76</v>
      </c>
      <c r="J276" s="50" t="s">
        <v>55</v>
      </c>
      <c r="K276" s="50" t="s">
        <v>60</v>
      </c>
      <c r="L276" s="50" t="s">
        <v>56</v>
      </c>
      <c r="M276" s="50" t="s">
        <v>61</v>
      </c>
      <c r="N276" s="50" t="s">
        <v>57</v>
      </c>
      <c r="O276" s="50" t="s">
        <v>62</v>
      </c>
      <c r="P276" s="50" t="s">
        <v>58</v>
      </c>
      <c r="Q276" s="50" t="s">
        <v>77</v>
      </c>
      <c r="R276" s="50" t="s">
        <v>127</v>
      </c>
      <c r="S276" s="50" t="s">
        <v>42</v>
      </c>
      <c r="T276" s="47" t="s">
        <v>5</v>
      </c>
      <c r="U276" s="46" t="s">
        <v>2</v>
      </c>
      <c r="V276" s="84" t="s">
        <v>72</v>
      </c>
      <c r="W276" s="85" t="s">
        <v>21</v>
      </c>
      <c r="X276" s="47" t="s">
        <v>18</v>
      </c>
      <c r="Y276" s="86" t="s">
        <v>7</v>
      </c>
    </row>
    <row r="277" spans="1:25" ht="15.75" thickBot="1" x14ac:dyDescent="0.3">
      <c r="A277" s="436">
        <v>1502597</v>
      </c>
      <c r="B277" s="376" t="s">
        <v>192</v>
      </c>
      <c r="C277" s="436">
        <v>1920</v>
      </c>
      <c r="D277" s="436">
        <v>2063</v>
      </c>
      <c r="E277" s="436">
        <v>1863</v>
      </c>
      <c r="F277" s="437">
        <f>E277/D277</f>
        <v>0.90305380513814837</v>
      </c>
      <c r="G277" s="377">
        <v>45175</v>
      </c>
      <c r="H277" s="342"/>
      <c r="I277" s="198"/>
      <c r="J277" s="198"/>
      <c r="K277" s="198"/>
      <c r="L277" s="198"/>
      <c r="M277" s="198"/>
      <c r="N277" s="198"/>
      <c r="O277" s="198"/>
      <c r="P277" s="198"/>
      <c r="Q277" s="198"/>
      <c r="R277" s="198"/>
      <c r="S277" s="198"/>
      <c r="T277" s="90"/>
      <c r="U277" s="197"/>
      <c r="V277" s="198"/>
      <c r="W277" s="91" t="s">
        <v>78</v>
      </c>
      <c r="X277" s="378">
        <v>578.5</v>
      </c>
      <c r="Y277" s="82" t="s">
        <v>338</v>
      </c>
    </row>
    <row r="278" spans="1:25" ht="16.5" thickBot="1" x14ac:dyDescent="0.25">
      <c r="A278" s="53"/>
      <c r="B278" s="54"/>
      <c r="C278" s="54"/>
      <c r="D278" s="54"/>
      <c r="E278" s="54"/>
      <c r="F278" s="54"/>
      <c r="G278" s="55"/>
      <c r="H278" s="343">
        <v>5</v>
      </c>
      <c r="I278" s="63"/>
      <c r="J278" s="63">
        <v>7</v>
      </c>
      <c r="K278" s="63"/>
      <c r="L278" s="63"/>
      <c r="M278" s="63"/>
      <c r="N278" s="63"/>
      <c r="O278" s="63"/>
      <c r="P278" s="63"/>
      <c r="Q278" s="63"/>
      <c r="R278" s="63"/>
      <c r="S278" s="379">
        <v>4</v>
      </c>
      <c r="T278" s="487">
        <f t="shared" ref="T278:T302" si="41">SUM(H278,J278,L278,N278,P278,R278,S278)</f>
        <v>16</v>
      </c>
      <c r="U278" s="214">
        <f>($T278)/$D$277</f>
        <v>7.7556955889481341E-3</v>
      </c>
      <c r="V278" s="344">
        <f>D277</f>
        <v>2063</v>
      </c>
      <c r="W278" s="380" t="s">
        <v>16</v>
      </c>
      <c r="X278" s="54">
        <f>T278</f>
        <v>16</v>
      </c>
      <c r="Y278" s="352"/>
    </row>
    <row r="279" spans="1:25" ht="16.5" thickBot="1" x14ac:dyDescent="0.25">
      <c r="A279" s="56"/>
      <c r="B279" s="57"/>
      <c r="C279" s="57"/>
      <c r="D279" s="57"/>
      <c r="E279" s="57"/>
      <c r="F279" s="57"/>
      <c r="G279" s="58"/>
      <c r="H279" s="40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391"/>
      <c r="T279" s="486">
        <f t="shared" si="41"/>
        <v>0</v>
      </c>
      <c r="U279" s="214">
        <f t="shared" ref="U279:U319" si="42">($T279)/$D$277</f>
        <v>0</v>
      </c>
      <c r="V279" s="344"/>
      <c r="W279" s="393" t="s">
        <v>44</v>
      </c>
      <c r="X279" s="54"/>
      <c r="Y279" s="352"/>
    </row>
    <row r="280" spans="1:25" ht="16.5" thickBot="1" x14ac:dyDescent="0.25">
      <c r="A280" s="56"/>
      <c r="B280" s="347"/>
      <c r="C280" s="347"/>
      <c r="D280" s="347"/>
      <c r="E280" s="347"/>
      <c r="F280" s="347"/>
      <c r="G280" s="348"/>
      <c r="H280" s="349">
        <v>74</v>
      </c>
      <c r="I280" s="65"/>
      <c r="J280" s="65">
        <v>1</v>
      </c>
      <c r="K280" s="65"/>
      <c r="L280" s="65"/>
      <c r="M280" s="65"/>
      <c r="N280" s="65"/>
      <c r="O280" s="65"/>
      <c r="P280" s="65"/>
      <c r="Q280" s="65"/>
      <c r="R280" s="65"/>
      <c r="S280" s="381">
        <v>1</v>
      </c>
      <c r="T280" s="382">
        <f t="shared" si="41"/>
        <v>76</v>
      </c>
      <c r="U280" s="214">
        <f t="shared" si="42"/>
        <v>3.6839554047503636E-2</v>
      </c>
      <c r="V280" s="344">
        <f>D277</f>
        <v>2063</v>
      </c>
      <c r="W280" s="383" t="s">
        <v>6</v>
      </c>
      <c r="X280" s="54">
        <f t="shared" ref="X280:X292" si="43">T280</f>
        <v>76</v>
      </c>
      <c r="Y280" s="352"/>
    </row>
    <row r="281" spans="1:25" ht="16.5" thickBot="1" x14ac:dyDescent="0.25">
      <c r="A281" s="56"/>
      <c r="B281" s="347"/>
      <c r="C281" s="347"/>
      <c r="D281" s="347"/>
      <c r="E281" s="347"/>
      <c r="F281" s="347"/>
      <c r="G281" s="348"/>
      <c r="H281" s="349">
        <v>20</v>
      </c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381"/>
      <c r="T281" s="382">
        <f t="shared" si="41"/>
        <v>20</v>
      </c>
      <c r="U281" s="214">
        <f t="shared" si="42"/>
        <v>9.6946194861851666E-3</v>
      </c>
      <c r="V281" s="344">
        <f>D277</f>
        <v>2063</v>
      </c>
      <c r="W281" s="383" t="s">
        <v>14</v>
      </c>
      <c r="X281" s="54">
        <f t="shared" si="43"/>
        <v>20</v>
      </c>
      <c r="Y281" s="352"/>
    </row>
    <row r="282" spans="1:25" ht="16.5" thickBot="1" x14ac:dyDescent="0.25">
      <c r="A282" s="56"/>
      <c r="B282" s="347"/>
      <c r="C282" s="347"/>
      <c r="D282" s="347"/>
      <c r="E282" s="347"/>
      <c r="F282" s="347"/>
      <c r="G282" s="348"/>
      <c r="H282" s="349">
        <v>4</v>
      </c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381"/>
      <c r="T282" s="382">
        <f t="shared" si="41"/>
        <v>4</v>
      </c>
      <c r="U282" s="214">
        <f t="shared" si="42"/>
        <v>1.9389238972370335E-3</v>
      </c>
      <c r="V282" s="344">
        <f>D277</f>
        <v>2063</v>
      </c>
      <c r="W282" s="383" t="s">
        <v>15</v>
      </c>
      <c r="X282" s="54">
        <f t="shared" si="43"/>
        <v>4</v>
      </c>
      <c r="Y282" s="353"/>
    </row>
    <row r="283" spans="1:25" ht="16.5" thickBot="1" x14ac:dyDescent="0.25">
      <c r="A283" s="56"/>
      <c r="B283" s="347"/>
      <c r="C283" s="347"/>
      <c r="D283" s="347"/>
      <c r="E283" s="347"/>
      <c r="F283" s="347"/>
      <c r="G283" s="348"/>
      <c r="H283" s="349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381"/>
      <c r="T283" s="382">
        <f t="shared" si="41"/>
        <v>0</v>
      </c>
      <c r="U283" s="214">
        <f t="shared" si="42"/>
        <v>0</v>
      </c>
      <c r="V283" s="344">
        <f>D277</f>
        <v>2063</v>
      </c>
      <c r="W283" s="383" t="s">
        <v>31</v>
      </c>
      <c r="X283" s="54">
        <f t="shared" si="43"/>
        <v>0</v>
      </c>
      <c r="Y283" s="353"/>
    </row>
    <row r="284" spans="1:25" ht="16.5" thickBot="1" x14ac:dyDescent="0.25">
      <c r="A284" s="56"/>
      <c r="B284" s="347"/>
      <c r="C284" s="347"/>
      <c r="D284" s="347"/>
      <c r="E284" s="347"/>
      <c r="F284" s="347"/>
      <c r="G284" s="348"/>
      <c r="H284" s="349">
        <v>2</v>
      </c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381"/>
      <c r="T284" s="382">
        <f t="shared" si="41"/>
        <v>2</v>
      </c>
      <c r="U284" s="214">
        <f t="shared" si="42"/>
        <v>9.6946194861851677E-4</v>
      </c>
      <c r="V284" s="344">
        <f>D277</f>
        <v>2063</v>
      </c>
      <c r="W284" s="383" t="s">
        <v>32</v>
      </c>
      <c r="X284" s="54">
        <f t="shared" si="43"/>
        <v>2</v>
      </c>
      <c r="Y284" s="353"/>
    </row>
    <row r="285" spans="1:25" ht="16.5" thickBot="1" x14ac:dyDescent="0.25">
      <c r="A285" s="56"/>
      <c r="B285" s="347"/>
      <c r="C285" s="347"/>
      <c r="D285" s="347"/>
      <c r="E285" s="347"/>
      <c r="F285" s="347"/>
      <c r="G285" s="348"/>
      <c r="H285" s="349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381">
        <v>2</v>
      </c>
      <c r="T285" s="382">
        <f t="shared" si="41"/>
        <v>2</v>
      </c>
      <c r="U285" s="214">
        <f t="shared" si="42"/>
        <v>9.6946194861851677E-4</v>
      </c>
      <c r="V285" s="344">
        <f>D277</f>
        <v>2063</v>
      </c>
      <c r="W285" s="268" t="s">
        <v>189</v>
      </c>
      <c r="X285" s="54">
        <f t="shared" si="43"/>
        <v>2</v>
      </c>
      <c r="Y285" s="353"/>
    </row>
    <row r="286" spans="1:25" ht="16.5" thickBot="1" x14ac:dyDescent="0.25">
      <c r="A286" s="56"/>
      <c r="B286" s="347"/>
      <c r="C286" s="347"/>
      <c r="D286" s="347"/>
      <c r="E286" s="347"/>
      <c r="F286" s="347"/>
      <c r="G286" s="348"/>
      <c r="H286" s="349">
        <v>10</v>
      </c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381"/>
      <c r="T286" s="382">
        <f t="shared" si="41"/>
        <v>10</v>
      </c>
      <c r="U286" s="214">
        <f t="shared" si="42"/>
        <v>4.8473097430925833E-3</v>
      </c>
      <c r="V286" s="344">
        <f>D277</f>
        <v>2063</v>
      </c>
      <c r="W286" s="383" t="s">
        <v>30</v>
      </c>
      <c r="X286" s="54">
        <f t="shared" si="43"/>
        <v>10</v>
      </c>
      <c r="Y286" s="353"/>
    </row>
    <row r="287" spans="1:25" ht="16.5" thickBot="1" x14ac:dyDescent="0.25">
      <c r="A287" s="56"/>
      <c r="B287" s="347"/>
      <c r="C287" s="347"/>
      <c r="D287" s="347"/>
      <c r="E287" s="347"/>
      <c r="F287" s="347"/>
      <c r="G287" s="348"/>
      <c r="H287" s="349">
        <v>1</v>
      </c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381">
        <v>2</v>
      </c>
      <c r="T287" s="382">
        <f t="shared" si="41"/>
        <v>3</v>
      </c>
      <c r="U287" s="214">
        <f t="shared" si="42"/>
        <v>1.454192922927775E-3</v>
      </c>
      <c r="V287" s="344">
        <f>D277</f>
        <v>2063</v>
      </c>
      <c r="W287" s="383" t="s">
        <v>0</v>
      </c>
      <c r="X287" s="54">
        <f t="shared" si="43"/>
        <v>3</v>
      </c>
      <c r="Y287" s="352"/>
    </row>
    <row r="288" spans="1:25" ht="16.5" thickBot="1" x14ac:dyDescent="0.25">
      <c r="A288" s="56"/>
      <c r="B288" s="347"/>
      <c r="C288" s="347"/>
      <c r="D288" s="347"/>
      <c r="E288" s="347"/>
      <c r="F288" s="347" t="s">
        <v>108</v>
      </c>
      <c r="G288" s="348"/>
      <c r="H288" s="349">
        <v>7</v>
      </c>
      <c r="I288" s="65"/>
      <c r="J288" s="65">
        <v>3</v>
      </c>
      <c r="K288" s="65"/>
      <c r="L288" s="65"/>
      <c r="M288" s="65"/>
      <c r="N288" s="65"/>
      <c r="O288" s="65"/>
      <c r="P288" s="65"/>
      <c r="Q288" s="65"/>
      <c r="R288" s="65"/>
      <c r="S288" s="381">
        <v>8</v>
      </c>
      <c r="T288" s="382">
        <f t="shared" si="41"/>
        <v>18</v>
      </c>
      <c r="U288" s="214">
        <f t="shared" si="42"/>
        <v>8.7251575375666499E-3</v>
      </c>
      <c r="V288" s="344">
        <f>D277</f>
        <v>2063</v>
      </c>
      <c r="W288" s="383" t="s">
        <v>12</v>
      </c>
      <c r="X288" s="54">
        <f t="shared" si="43"/>
        <v>18</v>
      </c>
      <c r="Y288" s="417"/>
    </row>
    <row r="289" spans="1:25" ht="16.5" thickBot="1" x14ac:dyDescent="0.25">
      <c r="A289" s="56"/>
      <c r="B289" s="347"/>
      <c r="C289" s="347"/>
      <c r="D289" s="347"/>
      <c r="E289" s="347"/>
      <c r="F289" s="347"/>
      <c r="G289" s="348"/>
      <c r="H289" s="349">
        <v>7</v>
      </c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381"/>
      <c r="T289" s="382">
        <f t="shared" si="41"/>
        <v>7</v>
      </c>
      <c r="U289" s="214">
        <f t="shared" si="42"/>
        <v>3.3931168201648087E-3</v>
      </c>
      <c r="V289" s="344">
        <f>D277</f>
        <v>2063</v>
      </c>
      <c r="W289" s="383" t="s">
        <v>34</v>
      </c>
      <c r="X289" s="54">
        <f t="shared" si="43"/>
        <v>7</v>
      </c>
      <c r="Y289" s="354"/>
    </row>
    <row r="290" spans="1:25" ht="16.5" thickBot="1" x14ac:dyDescent="0.25">
      <c r="A290" s="56"/>
      <c r="B290" s="347"/>
      <c r="C290" s="347"/>
      <c r="D290" s="347"/>
      <c r="E290" s="347"/>
      <c r="F290" s="347"/>
      <c r="G290" s="348"/>
      <c r="H290" s="349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381"/>
      <c r="T290" s="382">
        <f t="shared" si="41"/>
        <v>0</v>
      </c>
      <c r="U290" s="214">
        <f t="shared" si="42"/>
        <v>0</v>
      </c>
      <c r="V290" s="344">
        <f>D277</f>
        <v>2063</v>
      </c>
      <c r="W290" s="393" t="s">
        <v>27</v>
      </c>
      <c r="X290" s="54">
        <f t="shared" si="43"/>
        <v>0</v>
      </c>
      <c r="Y290" s="408"/>
    </row>
    <row r="291" spans="1:25" ht="16.5" thickBot="1" x14ac:dyDescent="0.25">
      <c r="A291" s="56"/>
      <c r="B291" s="347"/>
      <c r="C291" s="347"/>
      <c r="D291" s="347"/>
      <c r="E291" s="347"/>
      <c r="F291" s="347"/>
      <c r="G291" s="60"/>
      <c r="H291" s="358"/>
      <c r="I291" s="65"/>
      <c r="J291" s="65">
        <v>1</v>
      </c>
      <c r="K291" s="65"/>
      <c r="L291" s="65"/>
      <c r="M291" s="65"/>
      <c r="N291" s="65"/>
      <c r="O291" s="65"/>
      <c r="P291" s="65"/>
      <c r="Q291" s="65"/>
      <c r="R291" s="65"/>
      <c r="S291" s="381"/>
      <c r="T291" s="382">
        <f t="shared" si="41"/>
        <v>1</v>
      </c>
      <c r="U291" s="214">
        <f t="shared" si="42"/>
        <v>4.8473097430925838E-4</v>
      </c>
      <c r="V291" s="344">
        <f>D277</f>
        <v>2063</v>
      </c>
      <c r="W291" s="359" t="s">
        <v>28</v>
      </c>
      <c r="X291" s="54">
        <f t="shared" si="43"/>
        <v>1</v>
      </c>
      <c r="Y291" s="366"/>
    </row>
    <row r="292" spans="1:25" ht="16.5" thickBot="1" x14ac:dyDescent="0.25">
      <c r="A292" s="56"/>
      <c r="B292" s="347"/>
      <c r="C292" s="347"/>
      <c r="D292" s="347"/>
      <c r="E292" s="347"/>
      <c r="F292" s="347"/>
      <c r="G292" s="60"/>
      <c r="H292" s="358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381"/>
      <c r="T292" s="382">
        <f t="shared" si="41"/>
        <v>0</v>
      </c>
      <c r="U292" s="214">
        <f t="shared" si="42"/>
        <v>0</v>
      </c>
      <c r="V292" s="344">
        <f>D277</f>
        <v>2063</v>
      </c>
      <c r="W292" s="383" t="s">
        <v>179</v>
      </c>
      <c r="X292" s="455">
        <f t="shared" si="43"/>
        <v>0</v>
      </c>
      <c r="Y292" s="423"/>
    </row>
    <row r="293" spans="1:25" ht="16.5" thickBot="1" x14ac:dyDescent="0.25">
      <c r="A293" s="56"/>
      <c r="B293" s="347"/>
      <c r="C293" s="347"/>
      <c r="D293" s="347"/>
      <c r="E293" s="347"/>
      <c r="F293" s="347"/>
      <c r="G293" s="60"/>
      <c r="H293" s="361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395"/>
      <c r="T293" s="382">
        <f t="shared" si="41"/>
        <v>0</v>
      </c>
      <c r="U293" s="214">
        <f t="shared" si="42"/>
        <v>0</v>
      </c>
      <c r="V293" s="344"/>
      <c r="W293" s="373" t="s">
        <v>161</v>
      </c>
      <c r="X293" s="455"/>
      <c r="Y293" s="429"/>
    </row>
    <row r="294" spans="1:25" ht="16.5" thickBot="1" x14ac:dyDescent="0.25">
      <c r="A294" s="56"/>
      <c r="B294" s="347"/>
      <c r="C294" s="347"/>
      <c r="D294" s="347"/>
      <c r="E294" s="347"/>
      <c r="F294" s="347"/>
      <c r="G294" s="60"/>
      <c r="H294" s="384">
        <v>4</v>
      </c>
      <c r="I294" s="385"/>
      <c r="J294" s="385"/>
      <c r="K294" s="385"/>
      <c r="L294" s="385"/>
      <c r="M294" s="385"/>
      <c r="N294" s="385"/>
      <c r="O294" s="385"/>
      <c r="P294" s="385"/>
      <c r="Q294" s="385"/>
      <c r="R294" s="385"/>
      <c r="S294" s="386"/>
      <c r="T294" s="387">
        <f t="shared" si="41"/>
        <v>4</v>
      </c>
      <c r="U294" s="316">
        <f t="shared" si="42"/>
        <v>1.9389238972370335E-3</v>
      </c>
      <c r="V294" s="388">
        <f>D277</f>
        <v>2063</v>
      </c>
      <c r="W294" s="389" t="s">
        <v>170</v>
      </c>
      <c r="X294" s="455">
        <f t="shared" ref="X294:X318" si="44">T294</f>
        <v>4</v>
      </c>
      <c r="Y294" s="450"/>
    </row>
    <row r="295" spans="1:25" ht="16.5" thickBot="1" x14ac:dyDescent="0.25">
      <c r="A295" s="56"/>
      <c r="B295" s="347"/>
      <c r="C295" s="347"/>
      <c r="D295" s="347"/>
      <c r="E295" s="347"/>
      <c r="F295" s="347"/>
      <c r="G295" s="348"/>
      <c r="H295" s="343"/>
      <c r="I295" s="390">
        <v>3</v>
      </c>
      <c r="J295" s="66"/>
      <c r="K295" s="66"/>
      <c r="L295" s="66"/>
      <c r="M295" s="66"/>
      <c r="N295" s="66"/>
      <c r="O295" s="66"/>
      <c r="P295" s="66"/>
      <c r="Q295" s="66"/>
      <c r="R295" s="66"/>
      <c r="S295" s="391"/>
      <c r="T295" s="392">
        <f t="shared" si="41"/>
        <v>0</v>
      </c>
      <c r="U295" s="214">
        <f t="shared" si="42"/>
        <v>0</v>
      </c>
      <c r="V295" s="344">
        <f>D277</f>
        <v>2063</v>
      </c>
      <c r="W295" s="393" t="s">
        <v>11</v>
      </c>
      <c r="X295" s="455">
        <f t="shared" si="44"/>
        <v>0</v>
      </c>
      <c r="Y295" s="450"/>
    </row>
    <row r="296" spans="1:25" ht="16.5" thickBot="1" x14ac:dyDescent="0.25">
      <c r="A296" s="56"/>
      <c r="B296" s="347"/>
      <c r="C296" s="347"/>
      <c r="D296" s="347"/>
      <c r="E296" s="347"/>
      <c r="F296" s="347" t="s">
        <v>108</v>
      </c>
      <c r="G296" s="348"/>
      <c r="H296" s="349"/>
      <c r="I296" s="394">
        <v>3</v>
      </c>
      <c r="J296" s="65"/>
      <c r="K296" s="65"/>
      <c r="L296" s="65"/>
      <c r="M296" s="65"/>
      <c r="N296" s="65"/>
      <c r="O296" s="65"/>
      <c r="P296" s="65"/>
      <c r="Q296" s="65"/>
      <c r="R296" s="65"/>
      <c r="S296" s="381"/>
      <c r="T296" s="382">
        <f t="shared" si="41"/>
        <v>0</v>
      </c>
      <c r="U296" s="214">
        <f t="shared" si="42"/>
        <v>0</v>
      </c>
      <c r="V296" s="344">
        <f>D277</f>
        <v>2063</v>
      </c>
      <c r="W296" s="383" t="s">
        <v>101</v>
      </c>
      <c r="X296" s="455">
        <f t="shared" si="44"/>
        <v>0</v>
      </c>
      <c r="Y296" s="450"/>
    </row>
    <row r="297" spans="1:25" ht="16.5" thickBot="1" x14ac:dyDescent="0.25">
      <c r="A297" s="56"/>
      <c r="B297" s="347"/>
      <c r="C297" s="347"/>
      <c r="D297" s="347"/>
      <c r="E297" s="347"/>
      <c r="F297" s="347"/>
      <c r="G297" s="348"/>
      <c r="H297" s="349"/>
      <c r="I297" s="394">
        <v>6</v>
      </c>
      <c r="J297" s="65">
        <v>5</v>
      </c>
      <c r="K297" s="65"/>
      <c r="L297" s="65"/>
      <c r="M297" s="65"/>
      <c r="N297" s="65"/>
      <c r="O297" s="65"/>
      <c r="P297" s="65"/>
      <c r="Q297" s="65"/>
      <c r="R297" s="65"/>
      <c r="S297" s="381">
        <v>15</v>
      </c>
      <c r="T297" s="382">
        <f t="shared" si="41"/>
        <v>20</v>
      </c>
      <c r="U297" s="214">
        <f t="shared" si="42"/>
        <v>9.6946194861851666E-3</v>
      </c>
      <c r="V297" s="344">
        <f>D277</f>
        <v>2063</v>
      </c>
      <c r="W297" s="383" t="s">
        <v>3</v>
      </c>
      <c r="X297" s="455">
        <f t="shared" si="44"/>
        <v>20</v>
      </c>
      <c r="Y297" s="451"/>
    </row>
    <row r="298" spans="1:25" ht="16.5" thickBot="1" x14ac:dyDescent="0.25">
      <c r="A298" s="56"/>
      <c r="B298" s="347"/>
      <c r="C298" s="347"/>
      <c r="D298" s="347"/>
      <c r="E298" s="347"/>
      <c r="F298" s="347"/>
      <c r="G298" s="348"/>
      <c r="H298" s="349"/>
      <c r="I298" s="394">
        <v>16</v>
      </c>
      <c r="J298" s="65">
        <v>5</v>
      </c>
      <c r="K298" s="65"/>
      <c r="L298" s="65"/>
      <c r="M298" s="65"/>
      <c r="N298" s="65"/>
      <c r="O298" s="65"/>
      <c r="P298" s="65"/>
      <c r="Q298" s="65"/>
      <c r="R298" s="65"/>
      <c r="S298" s="381"/>
      <c r="T298" s="382">
        <f t="shared" si="41"/>
        <v>5</v>
      </c>
      <c r="U298" s="214">
        <f t="shared" si="42"/>
        <v>2.4236548715462916E-3</v>
      </c>
      <c r="V298" s="344">
        <f>D277</f>
        <v>2063</v>
      </c>
      <c r="W298" s="383" t="s">
        <v>8</v>
      </c>
      <c r="X298" s="455">
        <f t="shared" si="44"/>
        <v>5</v>
      </c>
      <c r="Y298" s="450"/>
    </row>
    <row r="299" spans="1:25" ht="16.5" thickBot="1" x14ac:dyDescent="0.25">
      <c r="A299" s="56"/>
      <c r="B299" s="347"/>
      <c r="C299" s="347"/>
      <c r="D299" s="347"/>
      <c r="E299" s="347"/>
      <c r="F299" s="347"/>
      <c r="G299" s="348"/>
      <c r="H299" s="349"/>
      <c r="I299" s="394">
        <v>1</v>
      </c>
      <c r="J299" s="65"/>
      <c r="K299" s="65"/>
      <c r="L299" s="65"/>
      <c r="M299" s="65"/>
      <c r="N299" s="65"/>
      <c r="O299" s="65"/>
      <c r="P299" s="65"/>
      <c r="Q299" s="65"/>
      <c r="R299" s="65"/>
      <c r="S299" s="381"/>
      <c r="T299" s="382">
        <f t="shared" si="41"/>
        <v>0</v>
      </c>
      <c r="U299" s="214">
        <f t="shared" si="42"/>
        <v>0</v>
      </c>
      <c r="V299" s="344">
        <f>D277</f>
        <v>2063</v>
      </c>
      <c r="W299" s="383" t="s">
        <v>9</v>
      </c>
      <c r="X299" s="455">
        <f t="shared" si="44"/>
        <v>0</v>
      </c>
      <c r="Y299" s="450"/>
    </row>
    <row r="300" spans="1:25" ht="16.5" thickBot="1" x14ac:dyDescent="0.25">
      <c r="A300" s="56"/>
      <c r="B300" s="347"/>
      <c r="C300" s="347"/>
      <c r="D300" s="347"/>
      <c r="E300" s="347"/>
      <c r="F300" s="347"/>
      <c r="G300" s="348"/>
      <c r="H300" s="349"/>
      <c r="I300" s="394">
        <v>4</v>
      </c>
      <c r="J300" s="65"/>
      <c r="K300" s="65"/>
      <c r="L300" s="65"/>
      <c r="M300" s="65"/>
      <c r="N300" s="65"/>
      <c r="O300" s="65"/>
      <c r="P300" s="65"/>
      <c r="Q300" s="65"/>
      <c r="R300" s="65"/>
      <c r="S300" s="381"/>
      <c r="T300" s="382">
        <f t="shared" si="41"/>
        <v>0</v>
      </c>
      <c r="U300" s="214">
        <f t="shared" si="42"/>
        <v>0</v>
      </c>
      <c r="V300" s="344">
        <f>D277</f>
        <v>2063</v>
      </c>
      <c r="W300" s="383" t="s">
        <v>80</v>
      </c>
      <c r="X300" s="455">
        <f t="shared" si="44"/>
        <v>0</v>
      </c>
      <c r="Y300" s="450"/>
    </row>
    <row r="301" spans="1:25" ht="16.5" thickBot="1" x14ac:dyDescent="0.25">
      <c r="A301" s="56"/>
      <c r="B301" s="347"/>
      <c r="C301" s="347"/>
      <c r="D301" s="347"/>
      <c r="E301" s="347"/>
      <c r="F301" s="347"/>
      <c r="G301" s="348"/>
      <c r="H301" s="349"/>
      <c r="I301" s="394"/>
      <c r="J301" s="65"/>
      <c r="K301" s="65"/>
      <c r="L301" s="65"/>
      <c r="M301" s="65"/>
      <c r="N301" s="65"/>
      <c r="O301" s="65"/>
      <c r="P301" s="65"/>
      <c r="Q301" s="65"/>
      <c r="R301" s="65"/>
      <c r="S301" s="381"/>
      <c r="T301" s="382">
        <f t="shared" si="41"/>
        <v>0</v>
      </c>
      <c r="U301" s="214">
        <f t="shared" si="42"/>
        <v>0</v>
      </c>
      <c r="V301" s="344">
        <f>D277</f>
        <v>2063</v>
      </c>
      <c r="W301" s="383" t="s">
        <v>20</v>
      </c>
      <c r="X301" s="455">
        <f t="shared" si="44"/>
        <v>0</v>
      </c>
      <c r="Y301" s="450"/>
    </row>
    <row r="302" spans="1:25" ht="16.5" thickBot="1" x14ac:dyDescent="0.25">
      <c r="A302" s="56" t="s">
        <v>108</v>
      </c>
      <c r="B302" s="347"/>
      <c r="C302" s="347"/>
      <c r="D302" s="347"/>
      <c r="E302" s="347"/>
      <c r="F302" s="347"/>
      <c r="G302" s="348"/>
      <c r="H302" s="349"/>
      <c r="I302" s="394">
        <v>1</v>
      </c>
      <c r="J302" s="65"/>
      <c r="K302" s="65"/>
      <c r="L302" s="65"/>
      <c r="M302" s="65"/>
      <c r="N302" s="65"/>
      <c r="O302" s="65"/>
      <c r="P302" s="65"/>
      <c r="Q302" s="65"/>
      <c r="R302" s="65"/>
      <c r="S302" s="381"/>
      <c r="T302" s="382">
        <f t="shared" si="41"/>
        <v>0</v>
      </c>
      <c r="U302" s="214">
        <f t="shared" si="42"/>
        <v>0</v>
      </c>
      <c r="V302" s="344">
        <f>D277</f>
        <v>2063</v>
      </c>
      <c r="W302" s="383" t="s">
        <v>81</v>
      </c>
      <c r="X302" s="455">
        <f t="shared" si="44"/>
        <v>0</v>
      </c>
      <c r="Y302" s="452" t="s">
        <v>444</v>
      </c>
    </row>
    <row r="303" spans="1:25" ht="16.5" thickBot="1" x14ac:dyDescent="0.25">
      <c r="A303" s="56"/>
      <c r="B303" s="347"/>
      <c r="C303" s="347"/>
      <c r="D303" s="347"/>
      <c r="E303" s="347"/>
      <c r="F303" s="347"/>
      <c r="G303" s="348"/>
      <c r="H303" s="349"/>
      <c r="I303" s="394"/>
      <c r="J303" s="65"/>
      <c r="K303" s="65"/>
      <c r="L303" s="65"/>
      <c r="M303" s="65"/>
      <c r="N303" s="65"/>
      <c r="O303" s="65"/>
      <c r="P303" s="65"/>
      <c r="Q303" s="65"/>
      <c r="R303" s="65"/>
      <c r="S303" s="381"/>
      <c r="T303" s="382">
        <f>SUM(H303,J303,L303,N303,P303,R303,S303)</f>
        <v>0</v>
      </c>
      <c r="U303" s="214">
        <f t="shared" si="42"/>
        <v>0</v>
      </c>
      <c r="V303" s="344">
        <f>D277</f>
        <v>2063</v>
      </c>
      <c r="W303" s="383" t="s">
        <v>10</v>
      </c>
      <c r="X303" s="455">
        <f t="shared" si="44"/>
        <v>0</v>
      </c>
      <c r="Y303" s="452" t="s">
        <v>445</v>
      </c>
    </row>
    <row r="304" spans="1:25" ht="16.5" thickBot="1" x14ac:dyDescent="0.25">
      <c r="A304" s="56"/>
      <c r="B304" s="347"/>
      <c r="C304" s="347"/>
      <c r="D304" s="347"/>
      <c r="E304" s="347"/>
      <c r="F304" s="347"/>
      <c r="G304" s="348"/>
      <c r="H304" s="349"/>
      <c r="I304" s="394">
        <v>11</v>
      </c>
      <c r="J304" s="65">
        <v>1</v>
      </c>
      <c r="K304" s="65"/>
      <c r="L304" s="65"/>
      <c r="M304" s="65"/>
      <c r="N304" s="65"/>
      <c r="O304" s="65"/>
      <c r="P304" s="65"/>
      <c r="Q304" s="65"/>
      <c r="R304" s="65"/>
      <c r="S304" s="381"/>
      <c r="T304" s="382">
        <f t="shared" ref="T304:T307" si="45">SUM(H304,J304,L304,N304,P304,R304,S304)</f>
        <v>1</v>
      </c>
      <c r="U304" s="214">
        <f t="shared" si="42"/>
        <v>4.8473097430925838E-4</v>
      </c>
      <c r="V304" s="344">
        <f>D277</f>
        <v>2063</v>
      </c>
      <c r="W304" s="383" t="s">
        <v>13</v>
      </c>
      <c r="X304" s="455">
        <f t="shared" si="44"/>
        <v>1</v>
      </c>
      <c r="Y304" s="452" t="s">
        <v>443</v>
      </c>
    </row>
    <row r="305" spans="1:25" ht="16.5" thickBot="1" x14ac:dyDescent="0.25">
      <c r="A305" s="56"/>
      <c r="B305" s="347"/>
      <c r="C305" s="347"/>
      <c r="D305" s="347"/>
      <c r="E305" s="347"/>
      <c r="F305" s="347"/>
      <c r="G305" s="348"/>
      <c r="H305" s="349"/>
      <c r="I305" s="65">
        <v>3</v>
      </c>
      <c r="J305" s="65"/>
      <c r="K305" s="65"/>
      <c r="L305" s="65"/>
      <c r="M305" s="65"/>
      <c r="N305" s="65"/>
      <c r="O305" s="65"/>
      <c r="P305" s="65"/>
      <c r="Q305" s="65"/>
      <c r="R305" s="65"/>
      <c r="S305" s="381"/>
      <c r="T305" s="382">
        <f t="shared" si="45"/>
        <v>0</v>
      </c>
      <c r="U305" s="214">
        <f t="shared" si="42"/>
        <v>0</v>
      </c>
      <c r="V305" s="344">
        <f>D277</f>
        <v>2063</v>
      </c>
      <c r="W305" s="383" t="s">
        <v>99</v>
      </c>
      <c r="X305" s="455">
        <f t="shared" si="44"/>
        <v>0</v>
      </c>
      <c r="Y305" s="452"/>
    </row>
    <row r="306" spans="1:25" ht="16.5" thickBot="1" x14ac:dyDescent="0.25">
      <c r="A306" s="56"/>
      <c r="B306" s="347"/>
      <c r="C306" s="347"/>
      <c r="D306" s="347"/>
      <c r="E306" s="347"/>
      <c r="F306" s="347"/>
      <c r="G306" s="348"/>
      <c r="H306" s="349"/>
      <c r="I306" s="65">
        <v>2</v>
      </c>
      <c r="J306" s="65"/>
      <c r="K306" s="65"/>
      <c r="L306" s="65"/>
      <c r="M306" s="65"/>
      <c r="N306" s="65"/>
      <c r="O306" s="65"/>
      <c r="P306" s="65"/>
      <c r="Q306" s="65"/>
      <c r="R306" s="65"/>
      <c r="S306" s="381"/>
      <c r="T306" s="382">
        <f t="shared" si="45"/>
        <v>0</v>
      </c>
      <c r="U306" s="214">
        <f t="shared" si="42"/>
        <v>0</v>
      </c>
      <c r="V306" s="344">
        <f>D277</f>
        <v>2063</v>
      </c>
      <c r="W306" s="383" t="s">
        <v>29</v>
      </c>
      <c r="X306" s="455">
        <f t="shared" si="44"/>
        <v>0</v>
      </c>
      <c r="Y306" s="452"/>
    </row>
    <row r="307" spans="1:25" ht="16.5" thickBot="1" x14ac:dyDescent="0.25">
      <c r="A307" s="56"/>
      <c r="B307" s="347"/>
      <c r="C307" s="347"/>
      <c r="D307" s="347"/>
      <c r="E307" s="347"/>
      <c r="F307" s="347"/>
      <c r="G307" s="348"/>
      <c r="H307" s="355"/>
      <c r="I307" s="70">
        <v>4</v>
      </c>
      <c r="J307" s="70"/>
      <c r="K307" s="70"/>
      <c r="L307" s="70"/>
      <c r="M307" s="70"/>
      <c r="N307" s="70"/>
      <c r="O307" s="70"/>
      <c r="P307" s="70"/>
      <c r="Q307" s="70"/>
      <c r="R307" s="70"/>
      <c r="S307" s="395">
        <v>2</v>
      </c>
      <c r="T307" s="382">
        <f t="shared" si="45"/>
        <v>2</v>
      </c>
      <c r="U307" s="214">
        <f t="shared" si="42"/>
        <v>9.6946194861851677E-4</v>
      </c>
      <c r="V307" s="344">
        <f>D277</f>
        <v>2063</v>
      </c>
      <c r="W307" s="373" t="s">
        <v>83</v>
      </c>
      <c r="X307" s="455">
        <f t="shared" si="44"/>
        <v>2</v>
      </c>
      <c r="Y307" s="340"/>
    </row>
    <row r="308" spans="1:25" ht="16.5" thickBot="1" x14ac:dyDescent="0.3">
      <c r="A308" s="56"/>
      <c r="B308" s="347"/>
      <c r="C308" s="347"/>
      <c r="D308" s="347"/>
      <c r="E308" s="347"/>
      <c r="F308" s="347"/>
      <c r="G308" s="348"/>
      <c r="H308" s="342"/>
      <c r="I308" s="198"/>
      <c r="J308" s="198"/>
      <c r="K308" s="198"/>
      <c r="L308" s="198"/>
      <c r="M308" s="198"/>
      <c r="N308" s="198"/>
      <c r="O308" s="198"/>
      <c r="P308" s="198"/>
      <c r="Q308" s="198"/>
      <c r="R308" s="198"/>
      <c r="S308" s="198"/>
      <c r="T308" s="197"/>
      <c r="U308" s="197"/>
      <c r="V308" s="197"/>
      <c r="W308" s="447" t="s">
        <v>84</v>
      </c>
      <c r="X308" s="455">
        <f t="shared" si="44"/>
        <v>0</v>
      </c>
      <c r="Y308" s="340"/>
    </row>
    <row r="309" spans="1:25" ht="15.75" thickBot="1" x14ac:dyDescent="0.25">
      <c r="A309" s="56"/>
      <c r="B309" s="347"/>
      <c r="C309" s="347"/>
      <c r="D309" s="347"/>
      <c r="E309" s="347"/>
      <c r="F309" s="347"/>
      <c r="G309" s="60"/>
      <c r="H309" s="343">
        <v>1</v>
      </c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379"/>
      <c r="T309" s="392">
        <f t="shared" ref="T309:T318" si="46">SUM(H309,J309,L309,N309,P309,R309,S309)</f>
        <v>1</v>
      </c>
      <c r="U309" s="214">
        <f t="shared" si="42"/>
        <v>4.8473097430925838E-4</v>
      </c>
      <c r="V309" s="344">
        <f>D277</f>
        <v>2063</v>
      </c>
      <c r="W309" s="493" t="s">
        <v>88</v>
      </c>
      <c r="X309" s="455">
        <f t="shared" si="44"/>
        <v>1</v>
      </c>
      <c r="Y309" s="453"/>
    </row>
    <row r="310" spans="1:25" ht="16.5" thickBot="1" x14ac:dyDescent="0.25">
      <c r="A310" s="56"/>
      <c r="B310" s="347"/>
      <c r="C310" s="347"/>
      <c r="D310" s="347"/>
      <c r="E310" s="347"/>
      <c r="F310" s="347"/>
      <c r="G310" s="60"/>
      <c r="H310" s="349">
        <v>2</v>
      </c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381"/>
      <c r="T310" s="382">
        <f t="shared" si="46"/>
        <v>2</v>
      </c>
      <c r="U310" s="214">
        <f t="shared" si="42"/>
        <v>9.6946194861851677E-4</v>
      </c>
      <c r="V310" s="344">
        <f>D277</f>
        <v>2063</v>
      </c>
      <c r="W310" s="268" t="s">
        <v>86</v>
      </c>
      <c r="X310" s="455">
        <f t="shared" si="44"/>
        <v>2</v>
      </c>
      <c r="Y310" s="453" t="s">
        <v>436</v>
      </c>
    </row>
    <row r="311" spans="1:25" ht="16.5" thickBot="1" x14ac:dyDescent="0.25">
      <c r="A311" s="56"/>
      <c r="B311" s="347"/>
      <c r="C311" s="347"/>
      <c r="D311" s="347"/>
      <c r="E311" s="347"/>
      <c r="F311" s="347"/>
      <c r="G311" s="60"/>
      <c r="H311" s="349">
        <v>1</v>
      </c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381"/>
      <c r="T311" s="382">
        <f t="shared" si="46"/>
        <v>1</v>
      </c>
      <c r="U311" s="214">
        <f t="shared" si="42"/>
        <v>4.8473097430925838E-4</v>
      </c>
      <c r="V311" s="344">
        <f>D277</f>
        <v>2063</v>
      </c>
      <c r="W311" s="383" t="s">
        <v>74</v>
      </c>
      <c r="X311" s="455">
        <f t="shared" si="44"/>
        <v>1</v>
      </c>
      <c r="Y311" s="453" t="s">
        <v>437</v>
      </c>
    </row>
    <row r="312" spans="1:25" ht="16.5" thickBot="1" x14ac:dyDescent="0.25">
      <c r="A312" s="56"/>
      <c r="B312" s="347"/>
      <c r="C312" s="347"/>
      <c r="D312" s="347"/>
      <c r="E312" s="347"/>
      <c r="F312" s="347"/>
      <c r="G312" s="60"/>
      <c r="H312" s="349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381"/>
      <c r="T312" s="382">
        <f t="shared" si="46"/>
        <v>0</v>
      </c>
      <c r="U312" s="214">
        <f t="shared" si="42"/>
        <v>0</v>
      </c>
      <c r="V312" s="344" t="str">
        <f>D276</f>
        <v>Build QTY</v>
      </c>
      <c r="W312" s="268" t="s">
        <v>175</v>
      </c>
      <c r="X312" s="455">
        <f t="shared" si="44"/>
        <v>0</v>
      </c>
      <c r="Y312" s="429" t="s">
        <v>438</v>
      </c>
    </row>
    <row r="313" spans="1:25" ht="16.5" thickBot="1" x14ac:dyDescent="0.25">
      <c r="A313" s="56"/>
      <c r="B313" s="347"/>
      <c r="C313" s="347"/>
      <c r="D313" s="347"/>
      <c r="E313" s="347"/>
      <c r="F313" s="347"/>
      <c r="G313" s="60"/>
      <c r="H313" s="349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381"/>
      <c r="T313" s="382">
        <f t="shared" si="46"/>
        <v>0</v>
      </c>
      <c r="U313" s="214">
        <f t="shared" si="42"/>
        <v>0</v>
      </c>
      <c r="V313" s="344">
        <f>D277</f>
        <v>2063</v>
      </c>
      <c r="W313" s="383" t="s">
        <v>435</v>
      </c>
      <c r="X313" s="455">
        <f t="shared" si="44"/>
        <v>0</v>
      </c>
      <c r="Y313" s="429" t="s">
        <v>439</v>
      </c>
    </row>
    <row r="314" spans="1:25" ht="16.5" thickBot="1" x14ac:dyDescent="0.25">
      <c r="A314" s="56"/>
      <c r="B314" s="347"/>
      <c r="C314" s="347"/>
      <c r="D314" s="347"/>
      <c r="E314" s="347"/>
      <c r="F314" s="347"/>
      <c r="G314" s="60"/>
      <c r="H314" s="349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381"/>
      <c r="T314" s="382">
        <f t="shared" si="46"/>
        <v>0</v>
      </c>
      <c r="U314" s="214">
        <f t="shared" si="42"/>
        <v>0</v>
      </c>
      <c r="V314" s="344">
        <f>D277</f>
        <v>2063</v>
      </c>
      <c r="W314" s="393" t="s">
        <v>400</v>
      </c>
      <c r="X314" s="455">
        <f t="shared" si="44"/>
        <v>0</v>
      </c>
      <c r="Y314" s="429" t="s">
        <v>440</v>
      </c>
    </row>
    <row r="315" spans="1:25" ht="16.5" thickBot="1" x14ac:dyDescent="0.25">
      <c r="A315" s="56"/>
      <c r="B315" s="347"/>
      <c r="C315" s="347"/>
      <c r="D315" s="347"/>
      <c r="E315" s="347"/>
      <c r="F315" s="347"/>
      <c r="G315" s="60"/>
      <c r="H315" s="349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381"/>
      <c r="T315" s="382">
        <f t="shared" si="46"/>
        <v>0</v>
      </c>
      <c r="U315" s="214">
        <f t="shared" si="42"/>
        <v>0</v>
      </c>
      <c r="V315" s="344">
        <f>D277</f>
        <v>2063</v>
      </c>
      <c r="W315" s="359" t="s">
        <v>13</v>
      </c>
      <c r="X315" s="455">
        <f t="shared" si="44"/>
        <v>0</v>
      </c>
      <c r="Y315" s="429" t="s">
        <v>441</v>
      </c>
    </row>
    <row r="316" spans="1:25" ht="16.5" thickBot="1" x14ac:dyDescent="0.25">
      <c r="A316" s="56"/>
      <c r="B316" s="347"/>
      <c r="C316" s="347"/>
      <c r="D316" s="347"/>
      <c r="E316" s="347"/>
      <c r="F316" s="347"/>
      <c r="G316" s="60"/>
      <c r="H316" s="355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395"/>
      <c r="T316" s="382">
        <f t="shared" si="46"/>
        <v>0</v>
      </c>
      <c r="U316" s="214">
        <f t="shared" si="42"/>
        <v>0</v>
      </c>
      <c r="V316" s="344">
        <f>D277</f>
        <v>2063</v>
      </c>
      <c r="W316" s="373" t="s">
        <v>12</v>
      </c>
      <c r="X316" s="455">
        <f t="shared" si="44"/>
        <v>0</v>
      </c>
      <c r="Y316" s="429" t="s">
        <v>442</v>
      </c>
    </row>
    <row r="317" spans="1:25" ht="16.5" thickBot="1" x14ac:dyDescent="0.25">
      <c r="A317" s="347"/>
      <c r="B317" s="347"/>
      <c r="C317" s="347"/>
      <c r="D317" s="347"/>
      <c r="E317" s="347"/>
      <c r="F317" s="347"/>
      <c r="G317" s="60"/>
      <c r="H317" s="355">
        <v>5</v>
      </c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395"/>
      <c r="T317" s="382">
        <f t="shared" si="46"/>
        <v>5</v>
      </c>
      <c r="U317" s="214">
        <f t="shared" si="42"/>
        <v>2.4236548715462916E-3</v>
      </c>
      <c r="V317" s="344">
        <f>D277</f>
        <v>2063</v>
      </c>
      <c r="W317" s="373" t="s">
        <v>27</v>
      </c>
      <c r="X317" s="455">
        <f t="shared" si="44"/>
        <v>5</v>
      </c>
      <c r="Y317" s="429"/>
    </row>
    <row r="318" spans="1:25" ht="16.5" thickBot="1" x14ac:dyDescent="0.25">
      <c r="A318" s="186"/>
      <c r="B318" s="187"/>
      <c r="C318" s="187"/>
      <c r="D318" s="187"/>
      <c r="E318" s="187"/>
      <c r="F318" s="187"/>
      <c r="G318" s="194"/>
      <c r="H318" s="355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395"/>
      <c r="T318" s="396">
        <f t="shared" si="46"/>
        <v>0</v>
      </c>
      <c r="U318" s="316">
        <f t="shared" si="42"/>
        <v>0</v>
      </c>
      <c r="V318" s="344">
        <f>D277</f>
        <v>2063</v>
      </c>
      <c r="W318" s="389" t="s">
        <v>161</v>
      </c>
      <c r="X318" s="378">
        <f t="shared" si="44"/>
        <v>0</v>
      </c>
      <c r="Y318" s="454"/>
    </row>
    <row r="319" spans="1:25" ht="15.75" thickBot="1" x14ac:dyDescent="0.25">
      <c r="G319" s="51" t="s">
        <v>5</v>
      </c>
      <c r="H319" s="61">
        <f>SUM(H278:H318)</f>
        <v>143</v>
      </c>
      <c r="I319" s="61">
        <f t="shared" ref="I319:R319" si="47">SUM(I278:I318)</f>
        <v>54</v>
      </c>
      <c r="J319" s="61">
        <f t="shared" si="47"/>
        <v>23</v>
      </c>
      <c r="K319" s="61">
        <f t="shared" si="47"/>
        <v>0</v>
      </c>
      <c r="L319" s="61">
        <f t="shared" si="47"/>
        <v>0</v>
      </c>
      <c r="M319" s="61">
        <f t="shared" si="47"/>
        <v>0</v>
      </c>
      <c r="N319" s="61">
        <f t="shared" si="47"/>
        <v>0</v>
      </c>
      <c r="O319" s="61">
        <f t="shared" si="47"/>
        <v>0</v>
      </c>
      <c r="P319" s="61">
        <f t="shared" si="47"/>
        <v>0</v>
      </c>
      <c r="Q319" s="61">
        <f t="shared" si="47"/>
        <v>0</v>
      </c>
      <c r="R319" s="61">
        <f t="shared" si="47"/>
        <v>0</v>
      </c>
      <c r="S319" s="61">
        <f>SUM(S278:S318)</f>
        <v>34</v>
      </c>
      <c r="T319" s="397">
        <f>SUM(H319,J319,L319,N319,P319,R319,S319)</f>
        <v>200</v>
      </c>
      <c r="U319" s="214">
        <f t="shared" si="42"/>
        <v>9.6946194861851673E-2</v>
      </c>
      <c r="V319" s="344">
        <f>D277</f>
        <v>2063</v>
      </c>
      <c r="W319" s="11"/>
      <c r="Y319" s="7"/>
    </row>
    <row r="321" spans="1:25" ht="15.75" thickBot="1" x14ac:dyDescent="0.3"/>
    <row r="322" spans="1:25" ht="75.75" thickBot="1" x14ac:dyDescent="0.3">
      <c r="A322" s="46" t="s">
        <v>23</v>
      </c>
      <c r="B322" s="47" t="s">
        <v>49</v>
      </c>
      <c r="C322" s="47" t="s">
        <v>54</v>
      </c>
      <c r="D322" s="47" t="s">
        <v>18</v>
      </c>
      <c r="E322" s="46" t="s">
        <v>17</v>
      </c>
      <c r="F322" s="48" t="s">
        <v>1</v>
      </c>
      <c r="G322" s="49" t="s">
        <v>24</v>
      </c>
      <c r="H322" s="50" t="s">
        <v>75</v>
      </c>
      <c r="I322" s="50" t="s">
        <v>76</v>
      </c>
      <c r="J322" s="50" t="s">
        <v>55</v>
      </c>
      <c r="K322" s="50" t="s">
        <v>60</v>
      </c>
      <c r="L322" s="50" t="s">
        <v>56</v>
      </c>
      <c r="M322" s="50" t="s">
        <v>61</v>
      </c>
      <c r="N322" s="50" t="s">
        <v>57</v>
      </c>
      <c r="O322" s="50" t="s">
        <v>62</v>
      </c>
      <c r="P322" s="50" t="s">
        <v>58</v>
      </c>
      <c r="Q322" s="50" t="s">
        <v>77</v>
      </c>
      <c r="R322" s="50" t="s">
        <v>127</v>
      </c>
      <c r="S322" s="50" t="s">
        <v>42</v>
      </c>
      <c r="T322" s="47" t="s">
        <v>5</v>
      </c>
      <c r="U322" s="46" t="s">
        <v>2</v>
      </c>
      <c r="V322" s="84" t="s">
        <v>72</v>
      </c>
      <c r="W322" s="85" t="s">
        <v>21</v>
      </c>
      <c r="X322" s="47" t="s">
        <v>18</v>
      </c>
      <c r="Y322" s="86" t="s">
        <v>7</v>
      </c>
    </row>
    <row r="323" spans="1:25" ht="15.75" thickBot="1" x14ac:dyDescent="0.3">
      <c r="A323" s="436">
        <v>1499986</v>
      </c>
      <c r="B323" s="376" t="s">
        <v>192</v>
      </c>
      <c r="C323" s="436">
        <v>1920</v>
      </c>
      <c r="D323" s="436">
        <v>2528</v>
      </c>
      <c r="E323" s="436">
        <v>1775</v>
      </c>
      <c r="F323" s="437">
        <f>E323/D323</f>
        <v>0.70213607594936711</v>
      </c>
      <c r="G323" s="377">
        <v>45177</v>
      </c>
      <c r="H323" s="342"/>
      <c r="I323" s="198"/>
      <c r="J323" s="198"/>
      <c r="K323" s="198"/>
      <c r="L323" s="198"/>
      <c r="M323" s="198"/>
      <c r="N323" s="198"/>
      <c r="O323" s="198"/>
      <c r="P323" s="198"/>
      <c r="Q323" s="198"/>
      <c r="R323" s="198"/>
      <c r="S323" s="198"/>
      <c r="T323" s="90"/>
      <c r="U323" s="197"/>
      <c r="V323" s="198"/>
      <c r="W323" s="91" t="s">
        <v>78</v>
      </c>
      <c r="X323" s="378">
        <v>578.5</v>
      </c>
      <c r="Y323" s="43" t="s">
        <v>132</v>
      </c>
    </row>
    <row r="324" spans="1:25" ht="16.5" thickBot="1" x14ac:dyDescent="0.25">
      <c r="A324" s="53"/>
      <c r="B324" s="54"/>
      <c r="C324" s="54"/>
      <c r="D324" s="54"/>
      <c r="E324" s="54"/>
      <c r="F324" s="54"/>
      <c r="G324" s="55"/>
      <c r="H324" s="343">
        <v>38</v>
      </c>
      <c r="I324" s="63"/>
      <c r="J324" s="63">
        <v>64</v>
      </c>
      <c r="K324" s="63"/>
      <c r="L324" s="63">
        <v>3</v>
      </c>
      <c r="M324" s="63"/>
      <c r="N324" s="63"/>
      <c r="O324" s="63"/>
      <c r="P324" s="63"/>
      <c r="Q324" s="63"/>
      <c r="R324" s="63"/>
      <c r="S324" s="379">
        <v>19</v>
      </c>
      <c r="T324" s="487">
        <f t="shared" ref="T324:T348" si="48">SUM(H324,J324,L324,N324,P324,R324,S324)</f>
        <v>124</v>
      </c>
      <c r="U324" s="214">
        <f>($T324)/$D$323</f>
        <v>4.9050632911392403E-2</v>
      </c>
      <c r="V324" s="344">
        <f>D323</f>
        <v>2528</v>
      </c>
      <c r="W324" s="380" t="s">
        <v>16</v>
      </c>
      <c r="X324" s="54">
        <f>T324</f>
        <v>124</v>
      </c>
      <c r="Y324" s="352"/>
    </row>
    <row r="325" spans="1:25" ht="16.5" thickBot="1" x14ac:dyDescent="0.25">
      <c r="A325" s="56"/>
      <c r="B325" s="57"/>
      <c r="C325" s="57"/>
      <c r="D325" s="57"/>
      <c r="E325" s="57"/>
      <c r="F325" s="57"/>
      <c r="G325" s="58"/>
      <c r="H325" s="40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391"/>
      <c r="T325" s="486">
        <f t="shared" si="48"/>
        <v>0</v>
      </c>
      <c r="U325" s="214">
        <f t="shared" ref="U325:U365" si="49">($T325)/$D$323</f>
        <v>0</v>
      </c>
      <c r="V325" s="344"/>
      <c r="W325" s="393" t="s">
        <v>44</v>
      </c>
      <c r="X325" s="54"/>
      <c r="Y325" s="352"/>
    </row>
    <row r="326" spans="1:25" ht="16.5" thickBot="1" x14ac:dyDescent="0.25">
      <c r="A326" s="56"/>
      <c r="B326" s="347"/>
      <c r="C326" s="347"/>
      <c r="D326" s="347"/>
      <c r="E326" s="347"/>
      <c r="F326" s="347"/>
      <c r="G326" s="348"/>
      <c r="H326" s="349">
        <v>344</v>
      </c>
      <c r="I326" s="65"/>
      <c r="J326" s="65">
        <v>10</v>
      </c>
      <c r="K326" s="65"/>
      <c r="L326" s="65"/>
      <c r="M326" s="65"/>
      <c r="N326" s="65"/>
      <c r="O326" s="65"/>
      <c r="P326" s="65"/>
      <c r="Q326" s="65"/>
      <c r="R326" s="65"/>
      <c r="S326" s="381">
        <v>88</v>
      </c>
      <c r="T326" s="382">
        <f t="shared" si="48"/>
        <v>442</v>
      </c>
      <c r="U326" s="214">
        <f t="shared" si="49"/>
        <v>0.17484177215189872</v>
      </c>
      <c r="V326" s="344">
        <f>D323</f>
        <v>2528</v>
      </c>
      <c r="W326" s="383" t="s">
        <v>6</v>
      </c>
      <c r="X326" s="54">
        <f t="shared" ref="X326:X338" si="50">T326</f>
        <v>442</v>
      </c>
      <c r="Y326" s="352"/>
    </row>
    <row r="327" spans="1:25" ht="16.5" thickBot="1" x14ac:dyDescent="0.25">
      <c r="A327" s="56"/>
      <c r="B327" s="347"/>
      <c r="C327" s="347"/>
      <c r="D327" s="347"/>
      <c r="E327" s="347"/>
      <c r="F327" s="347"/>
      <c r="G327" s="348"/>
      <c r="H327" s="349">
        <v>24</v>
      </c>
      <c r="I327" s="65"/>
      <c r="J327" s="65">
        <v>4</v>
      </c>
      <c r="K327" s="65"/>
      <c r="L327" s="65"/>
      <c r="M327" s="65"/>
      <c r="N327" s="65"/>
      <c r="O327" s="65"/>
      <c r="P327" s="65"/>
      <c r="Q327" s="65"/>
      <c r="R327" s="65"/>
      <c r="S327" s="381">
        <v>2</v>
      </c>
      <c r="T327" s="382">
        <f t="shared" si="48"/>
        <v>30</v>
      </c>
      <c r="U327" s="214">
        <f t="shared" si="49"/>
        <v>1.1867088607594937E-2</v>
      </c>
      <c r="V327" s="344">
        <f>D323</f>
        <v>2528</v>
      </c>
      <c r="W327" s="383" t="s">
        <v>14</v>
      </c>
      <c r="X327" s="54">
        <f t="shared" si="50"/>
        <v>30</v>
      </c>
      <c r="Y327" s="352"/>
    </row>
    <row r="328" spans="1:25" ht="16.5" thickBot="1" x14ac:dyDescent="0.25">
      <c r="A328" s="56"/>
      <c r="B328" s="347"/>
      <c r="C328" s="347"/>
      <c r="D328" s="347"/>
      <c r="E328" s="347"/>
      <c r="F328" s="347"/>
      <c r="G328" s="348"/>
      <c r="H328" s="349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381"/>
      <c r="T328" s="382">
        <f t="shared" si="48"/>
        <v>0</v>
      </c>
      <c r="U328" s="214">
        <f t="shared" si="49"/>
        <v>0</v>
      </c>
      <c r="V328" s="344">
        <f>D323</f>
        <v>2528</v>
      </c>
      <c r="W328" s="383" t="s">
        <v>15</v>
      </c>
      <c r="X328" s="54">
        <f t="shared" si="50"/>
        <v>0</v>
      </c>
      <c r="Y328" s="353"/>
    </row>
    <row r="329" spans="1:25" ht="16.5" thickBot="1" x14ac:dyDescent="0.25">
      <c r="A329" s="56"/>
      <c r="B329" s="347"/>
      <c r="C329" s="347"/>
      <c r="D329" s="347"/>
      <c r="E329" s="347"/>
      <c r="F329" s="347"/>
      <c r="G329" s="348"/>
      <c r="H329" s="349">
        <v>1</v>
      </c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381">
        <v>1</v>
      </c>
      <c r="T329" s="382">
        <f t="shared" si="48"/>
        <v>2</v>
      </c>
      <c r="U329" s="214">
        <f t="shared" si="49"/>
        <v>7.911392405063291E-4</v>
      </c>
      <c r="V329" s="344">
        <f>D323</f>
        <v>2528</v>
      </c>
      <c r="W329" s="383" t="s">
        <v>31</v>
      </c>
      <c r="X329" s="54">
        <f t="shared" si="50"/>
        <v>2</v>
      </c>
      <c r="Y329" s="353"/>
    </row>
    <row r="330" spans="1:25" ht="16.5" thickBot="1" x14ac:dyDescent="0.25">
      <c r="A330" s="56"/>
      <c r="B330" s="347"/>
      <c r="C330" s="347"/>
      <c r="D330" s="347"/>
      <c r="E330" s="347"/>
      <c r="F330" s="347"/>
      <c r="G330" s="348"/>
      <c r="H330" s="349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381"/>
      <c r="T330" s="382">
        <f t="shared" si="48"/>
        <v>0</v>
      </c>
      <c r="U330" s="214">
        <f t="shared" si="49"/>
        <v>0</v>
      </c>
      <c r="V330" s="344">
        <f>D323</f>
        <v>2528</v>
      </c>
      <c r="W330" s="383" t="s">
        <v>32</v>
      </c>
      <c r="X330" s="54">
        <f t="shared" si="50"/>
        <v>0</v>
      </c>
      <c r="Y330" s="353"/>
    </row>
    <row r="331" spans="1:25" ht="16.5" thickBot="1" x14ac:dyDescent="0.25">
      <c r="A331" s="56"/>
      <c r="B331" s="347"/>
      <c r="C331" s="347"/>
      <c r="D331" s="347"/>
      <c r="E331" s="347"/>
      <c r="F331" s="347"/>
      <c r="G331" s="348"/>
      <c r="H331" s="349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381"/>
      <c r="T331" s="382">
        <f t="shared" si="48"/>
        <v>0</v>
      </c>
      <c r="U331" s="214">
        <f t="shared" si="49"/>
        <v>0</v>
      </c>
      <c r="V331" s="344">
        <f>D323</f>
        <v>2528</v>
      </c>
      <c r="W331" s="268" t="s">
        <v>189</v>
      </c>
      <c r="X331" s="54">
        <f t="shared" si="50"/>
        <v>0</v>
      </c>
      <c r="Y331" s="353"/>
    </row>
    <row r="332" spans="1:25" ht="16.5" thickBot="1" x14ac:dyDescent="0.25">
      <c r="A332" s="56"/>
      <c r="B332" s="347"/>
      <c r="C332" s="347"/>
      <c r="D332" s="347"/>
      <c r="E332" s="347"/>
      <c r="F332" s="347"/>
      <c r="G332" s="348"/>
      <c r="H332" s="349"/>
      <c r="I332" s="65"/>
      <c r="J332" s="65">
        <v>1</v>
      </c>
      <c r="K332" s="65"/>
      <c r="L332" s="65"/>
      <c r="M332" s="65"/>
      <c r="N332" s="65"/>
      <c r="O332" s="65"/>
      <c r="P332" s="65"/>
      <c r="Q332" s="65"/>
      <c r="R332" s="65"/>
      <c r="S332" s="381"/>
      <c r="T332" s="382">
        <f t="shared" si="48"/>
        <v>1</v>
      </c>
      <c r="U332" s="214">
        <f t="shared" si="49"/>
        <v>3.9556962025316455E-4</v>
      </c>
      <c r="V332" s="344">
        <f>D323</f>
        <v>2528</v>
      </c>
      <c r="W332" s="383" t="s">
        <v>30</v>
      </c>
      <c r="X332" s="54">
        <f t="shared" si="50"/>
        <v>1</v>
      </c>
      <c r="Y332" s="353"/>
    </row>
    <row r="333" spans="1:25" ht="16.5" thickBot="1" x14ac:dyDescent="0.25">
      <c r="A333" s="56"/>
      <c r="B333" s="347"/>
      <c r="C333" s="347"/>
      <c r="D333" s="347"/>
      <c r="E333" s="347"/>
      <c r="F333" s="347"/>
      <c r="G333" s="348"/>
      <c r="H333" s="349">
        <v>5</v>
      </c>
      <c r="I333" s="65"/>
      <c r="J333" s="65">
        <v>2</v>
      </c>
      <c r="K333" s="65"/>
      <c r="L333" s="65"/>
      <c r="M333" s="65"/>
      <c r="N333" s="65"/>
      <c r="O333" s="65"/>
      <c r="P333" s="65"/>
      <c r="Q333" s="65"/>
      <c r="R333" s="65"/>
      <c r="S333" s="381">
        <v>2</v>
      </c>
      <c r="T333" s="382">
        <f t="shared" si="48"/>
        <v>9</v>
      </c>
      <c r="U333" s="214">
        <f t="shared" si="49"/>
        <v>3.5601265822784809E-3</v>
      </c>
      <c r="V333" s="344">
        <f>D323</f>
        <v>2528</v>
      </c>
      <c r="W333" s="383" t="s">
        <v>0</v>
      </c>
      <c r="X333" s="54">
        <f t="shared" si="50"/>
        <v>9</v>
      </c>
      <c r="Y333" s="352"/>
    </row>
    <row r="334" spans="1:25" ht="16.5" thickBot="1" x14ac:dyDescent="0.25">
      <c r="A334" s="56"/>
      <c r="B334" s="347"/>
      <c r="C334" s="347"/>
      <c r="D334" s="347"/>
      <c r="E334" s="347"/>
      <c r="F334" s="347" t="s">
        <v>108</v>
      </c>
      <c r="G334" s="348"/>
      <c r="H334" s="349">
        <v>21</v>
      </c>
      <c r="I334" s="65"/>
      <c r="J334" s="65">
        <v>3</v>
      </c>
      <c r="K334" s="65"/>
      <c r="L334" s="65"/>
      <c r="M334" s="65"/>
      <c r="N334" s="65"/>
      <c r="O334" s="65"/>
      <c r="P334" s="65"/>
      <c r="Q334" s="65"/>
      <c r="R334" s="65">
        <v>3</v>
      </c>
      <c r="S334" s="381">
        <v>7</v>
      </c>
      <c r="T334" s="382">
        <f t="shared" si="48"/>
        <v>34</v>
      </c>
      <c r="U334" s="214">
        <f t="shared" si="49"/>
        <v>1.3449367088607595E-2</v>
      </c>
      <c r="V334" s="344">
        <f>D323</f>
        <v>2528</v>
      </c>
      <c r="W334" s="383" t="s">
        <v>12</v>
      </c>
      <c r="X334" s="54">
        <f t="shared" si="50"/>
        <v>34</v>
      </c>
      <c r="Y334" s="417"/>
    </row>
    <row r="335" spans="1:25" ht="16.5" thickBot="1" x14ac:dyDescent="0.25">
      <c r="A335" s="56"/>
      <c r="B335" s="347"/>
      <c r="C335" s="347"/>
      <c r="D335" s="347"/>
      <c r="E335" s="347"/>
      <c r="F335" s="347"/>
      <c r="G335" s="348"/>
      <c r="H335" s="349">
        <v>40</v>
      </c>
      <c r="I335" s="65"/>
      <c r="J335" s="65">
        <v>6</v>
      </c>
      <c r="K335" s="65"/>
      <c r="L335" s="65"/>
      <c r="M335" s="65"/>
      <c r="N335" s="65"/>
      <c r="O335" s="65"/>
      <c r="P335" s="65"/>
      <c r="Q335" s="65"/>
      <c r="R335" s="65">
        <v>1</v>
      </c>
      <c r="S335" s="381">
        <v>4</v>
      </c>
      <c r="T335" s="382">
        <f t="shared" si="48"/>
        <v>51</v>
      </c>
      <c r="U335" s="214">
        <f t="shared" si="49"/>
        <v>2.0174050632911392E-2</v>
      </c>
      <c r="V335" s="344">
        <f>D323</f>
        <v>2528</v>
      </c>
      <c r="W335" s="383" t="s">
        <v>34</v>
      </c>
      <c r="X335" s="54">
        <f t="shared" si="50"/>
        <v>51</v>
      </c>
      <c r="Y335" s="354"/>
    </row>
    <row r="336" spans="1:25" ht="16.5" thickBot="1" x14ac:dyDescent="0.25">
      <c r="A336" s="56"/>
      <c r="B336" s="347"/>
      <c r="C336" s="347"/>
      <c r="D336" s="347"/>
      <c r="E336" s="347"/>
      <c r="F336" s="347"/>
      <c r="G336" s="348"/>
      <c r="H336" s="349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381"/>
      <c r="T336" s="382">
        <f t="shared" si="48"/>
        <v>0</v>
      </c>
      <c r="U336" s="214">
        <f t="shared" si="49"/>
        <v>0</v>
      </c>
      <c r="V336" s="344">
        <f>D323</f>
        <v>2528</v>
      </c>
      <c r="W336" s="393" t="s">
        <v>27</v>
      </c>
      <c r="X336" s="54">
        <f t="shared" si="50"/>
        <v>0</v>
      </c>
      <c r="Y336" s="408"/>
    </row>
    <row r="337" spans="1:25" ht="16.5" thickBot="1" x14ac:dyDescent="0.25">
      <c r="A337" s="56"/>
      <c r="B337" s="347"/>
      <c r="C337" s="347"/>
      <c r="D337" s="347"/>
      <c r="E337" s="347"/>
      <c r="F337" s="347"/>
      <c r="G337" s="60"/>
      <c r="H337" s="358"/>
      <c r="I337" s="65"/>
      <c r="J337" s="65">
        <v>1</v>
      </c>
      <c r="K337" s="65"/>
      <c r="L337" s="65"/>
      <c r="M337" s="65"/>
      <c r="N337" s="65"/>
      <c r="O337" s="65"/>
      <c r="P337" s="65"/>
      <c r="Q337" s="65"/>
      <c r="R337" s="65"/>
      <c r="S337" s="381"/>
      <c r="T337" s="382">
        <f t="shared" si="48"/>
        <v>1</v>
      </c>
      <c r="U337" s="214">
        <f t="shared" si="49"/>
        <v>3.9556962025316455E-4</v>
      </c>
      <c r="V337" s="344">
        <f>D323</f>
        <v>2528</v>
      </c>
      <c r="W337" s="359" t="s">
        <v>46</v>
      </c>
      <c r="X337" s="54">
        <f t="shared" si="50"/>
        <v>1</v>
      </c>
      <c r="Y337" s="366"/>
    </row>
    <row r="338" spans="1:25" ht="16.5" thickBot="1" x14ac:dyDescent="0.25">
      <c r="A338" s="56"/>
      <c r="B338" s="347"/>
      <c r="C338" s="347"/>
      <c r="D338" s="347"/>
      <c r="E338" s="347"/>
      <c r="F338" s="347"/>
      <c r="G338" s="60"/>
      <c r="H338" s="358"/>
      <c r="I338" s="65"/>
      <c r="J338" s="65"/>
      <c r="K338" s="65"/>
      <c r="L338" s="65">
        <v>5</v>
      </c>
      <c r="M338" s="65"/>
      <c r="N338" s="65"/>
      <c r="O338" s="65"/>
      <c r="P338" s="65"/>
      <c r="Q338" s="65"/>
      <c r="R338" s="65"/>
      <c r="S338" s="381"/>
      <c r="T338" s="382">
        <f t="shared" si="48"/>
        <v>5</v>
      </c>
      <c r="U338" s="214">
        <f t="shared" si="49"/>
        <v>1.9778481012658229E-3</v>
      </c>
      <c r="V338" s="344">
        <f>D323</f>
        <v>2528</v>
      </c>
      <c r="W338" s="359" t="s">
        <v>28</v>
      </c>
      <c r="X338" s="455">
        <f t="shared" si="50"/>
        <v>5</v>
      </c>
      <c r="Y338" s="423"/>
    </row>
    <row r="339" spans="1:25" ht="16.5" thickBot="1" x14ac:dyDescent="0.25">
      <c r="A339" s="56"/>
      <c r="B339" s="347"/>
      <c r="C339" s="347"/>
      <c r="D339" s="347"/>
      <c r="E339" s="347"/>
      <c r="F339" s="347"/>
      <c r="G339" s="60"/>
      <c r="H339" s="361"/>
      <c r="I339" s="70"/>
      <c r="J339" s="70"/>
      <c r="K339" s="70"/>
      <c r="L339" s="70"/>
      <c r="M339" s="70"/>
      <c r="N339" s="70"/>
      <c r="O339" s="70"/>
      <c r="P339" s="70"/>
      <c r="Q339" s="70"/>
      <c r="R339" s="70">
        <v>1</v>
      </c>
      <c r="S339" s="395"/>
      <c r="T339" s="382">
        <f t="shared" si="48"/>
        <v>1</v>
      </c>
      <c r="U339" s="214">
        <f t="shared" si="49"/>
        <v>3.9556962025316455E-4</v>
      </c>
      <c r="V339" s="344"/>
      <c r="W339" s="373" t="s">
        <v>88</v>
      </c>
      <c r="X339" s="455"/>
      <c r="Y339" s="429" t="s">
        <v>486</v>
      </c>
    </row>
    <row r="340" spans="1:25" ht="16.5" thickBot="1" x14ac:dyDescent="0.25">
      <c r="A340" s="56"/>
      <c r="B340" s="347"/>
      <c r="C340" s="347"/>
      <c r="D340" s="347"/>
      <c r="E340" s="347"/>
      <c r="F340" s="347"/>
      <c r="G340" s="60"/>
      <c r="H340" s="384">
        <v>2</v>
      </c>
      <c r="I340" s="385"/>
      <c r="J340" s="385"/>
      <c r="K340" s="385"/>
      <c r="L340" s="385"/>
      <c r="M340" s="385"/>
      <c r="N340" s="385"/>
      <c r="O340" s="385"/>
      <c r="P340" s="385"/>
      <c r="Q340" s="385"/>
      <c r="R340" s="385"/>
      <c r="S340" s="386"/>
      <c r="T340" s="387">
        <f t="shared" si="48"/>
        <v>2</v>
      </c>
      <c r="U340" s="316">
        <f t="shared" si="49"/>
        <v>7.911392405063291E-4</v>
      </c>
      <c r="V340" s="388">
        <f>D323</f>
        <v>2528</v>
      </c>
      <c r="W340" s="389" t="s">
        <v>170</v>
      </c>
      <c r="X340" s="455">
        <f t="shared" ref="X340:X364" si="51">T340</f>
        <v>2</v>
      </c>
      <c r="Y340" s="452"/>
    </row>
    <row r="341" spans="1:25" ht="16.5" thickBot="1" x14ac:dyDescent="0.25">
      <c r="A341" s="56"/>
      <c r="B341" s="347"/>
      <c r="C341" s="347"/>
      <c r="D341" s="347"/>
      <c r="E341" s="347"/>
      <c r="F341" s="347"/>
      <c r="G341" s="348"/>
      <c r="H341" s="343"/>
      <c r="I341" s="390"/>
      <c r="J341" s="66"/>
      <c r="K341" s="66"/>
      <c r="L341" s="66"/>
      <c r="M341" s="66"/>
      <c r="N341" s="66"/>
      <c r="O341" s="66"/>
      <c r="P341" s="66"/>
      <c r="Q341" s="66"/>
      <c r="R341" s="66"/>
      <c r="S341" s="391"/>
      <c r="T341" s="392">
        <f t="shared" si="48"/>
        <v>0</v>
      </c>
      <c r="U341" s="214">
        <f t="shared" si="49"/>
        <v>0</v>
      </c>
      <c r="V341" s="344">
        <f>D323</f>
        <v>2528</v>
      </c>
      <c r="W341" s="393" t="s">
        <v>11</v>
      </c>
      <c r="X341" s="455">
        <f t="shared" si="51"/>
        <v>0</v>
      </c>
      <c r="Y341" s="450"/>
    </row>
    <row r="342" spans="1:25" ht="16.5" thickBot="1" x14ac:dyDescent="0.25">
      <c r="A342" s="56"/>
      <c r="B342" s="347"/>
      <c r="C342" s="347"/>
      <c r="D342" s="347"/>
      <c r="E342" s="347"/>
      <c r="F342" s="347" t="s">
        <v>108</v>
      </c>
      <c r="G342" s="348"/>
      <c r="H342" s="349"/>
      <c r="I342" s="394">
        <v>5</v>
      </c>
      <c r="J342" s="65"/>
      <c r="K342" s="65"/>
      <c r="L342" s="65"/>
      <c r="M342" s="65"/>
      <c r="N342" s="65"/>
      <c r="O342" s="65"/>
      <c r="P342" s="65"/>
      <c r="Q342" s="65"/>
      <c r="R342" s="65"/>
      <c r="S342" s="381"/>
      <c r="T342" s="382">
        <f t="shared" si="48"/>
        <v>0</v>
      </c>
      <c r="U342" s="214">
        <f t="shared" si="49"/>
        <v>0</v>
      </c>
      <c r="V342" s="344">
        <f>D323</f>
        <v>2528</v>
      </c>
      <c r="W342" s="383" t="s">
        <v>101</v>
      </c>
      <c r="X342" s="455">
        <f t="shared" si="51"/>
        <v>0</v>
      </c>
      <c r="Y342" s="450"/>
    </row>
    <row r="343" spans="1:25" ht="16.5" thickBot="1" x14ac:dyDescent="0.25">
      <c r="A343" s="56"/>
      <c r="B343" s="347"/>
      <c r="C343" s="347"/>
      <c r="D343" s="347"/>
      <c r="E343" s="347"/>
      <c r="F343" s="347"/>
      <c r="G343" s="348"/>
      <c r="H343" s="349"/>
      <c r="I343" s="394">
        <v>7</v>
      </c>
      <c r="J343" s="65"/>
      <c r="K343" s="65">
        <v>5</v>
      </c>
      <c r="L343" s="65">
        <v>1</v>
      </c>
      <c r="M343" s="65"/>
      <c r="N343" s="65"/>
      <c r="O343" s="65"/>
      <c r="P343" s="65"/>
      <c r="Q343" s="65"/>
      <c r="R343" s="65"/>
      <c r="S343" s="381">
        <v>3</v>
      </c>
      <c r="T343" s="382">
        <f t="shared" si="48"/>
        <v>4</v>
      </c>
      <c r="U343" s="214">
        <f t="shared" si="49"/>
        <v>1.5822784810126582E-3</v>
      </c>
      <c r="V343" s="344">
        <f>D323</f>
        <v>2528</v>
      </c>
      <c r="W343" s="383" t="s">
        <v>3</v>
      </c>
      <c r="X343" s="455">
        <f t="shared" si="51"/>
        <v>4</v>
      </c>
      <c r="Y343" s="451"/>
    </row>
    <row r="344" spans="1:25" ht="16.5" thickBot="1" x14ac:dyDescent="0.25">
      <c r="A344" s="56"/>
      <c r="B344" s="347"/>
      <c r="C344" s="347"/>
      <c r="D344" s="347"/>
      <c r="E344" s="347"/>
      <c r="F344" s="347"/>
      <c r="G344" s="348"/>
      <c r="H344" s="349"/>
      <c r="I344" s="394">
        <v>125</v>
      </c>
      <c r="J344" s="65"/>
      <c r="K344" s="65">
        <v>1</v>
      </c>
      <c r="L344" s="65"/>
      <c r="M344" s="65"/>
      <c r="N344" s="65"/>
      <c r="O344" s="65"/>
      <c r="P344" s="65"/>
      <c r="Q344" s="65"/>
      <c r="R344" s="65"/>
      <c r="S344" s="381">
        <v>4</v>
      </c>
      <c r="T344" s="382">
        <f t="shared" si="48"/>
        <v>4</v>
      </c>
      <c r="U344" s="214">
        <f t="shared" si="49"/>
        <v>1.5822784810126582E-3</v>
      </c>
      <c r="V344" s="344">
        <f>D323</f>
        <v>2528</v>
      </c>
      <c r="W344" s="383" t="s">
        <v>8</v>
      </c>
      <c r="X344" s="455">
        <f t="shared" si="51"/>
        <v>4</v>
      </c>
      <c r="Y344" s="450"/>
    </row>
    <row r="345" spans="1:25" ht="16.5" thickBot="1" x14ac:dyDescent="0.25">
      <c r="A345" s="56"/>
      <c r="B345" s="347"/>
      <c r="C345" s="347"/>
      <c r="D345" s="347"/>
      <c r="E345" s="347"/>
      <c r="F345" s="347"/>
      <c r="G345" s="348"/>
      <c r="H345" s="349"/>
      <c r="I345" s="394">
        <v>2</v>
      </c>
      <c r="J345" s="65"/>
      <c r="K345" s="65">
        <v>3</v>
      </c>
      <c r="L345" s="65"/>
      <c r="M345" s="65"/>
      <c r="N345" s="65"/>
      <c r="O345" s="65"/>
      <c r="P345" s="65"/>
      <c r="Q345" s="65"/>
      <c r="R345" s="65"/>
      <c r="S345" s="381"/>
      <c r="T345" s="382">
        <f t="shared" si="48"/>
        <v>0</v>
      </c>
      <c r="U345" s="214">
        <f t="shared" si="49"/>
        <v>0</v>
      </c>
      <c r="V345" s="344">
        <f>D323</f>
        <v>2528</v>
      </c>
      <c r="W345" s="383" t="s">
        <v>9</v>
      </c>
      <c r="X345" s="455">
        <f t="shared" si="51"/>
        <v>0</v>
      </c>
      <c r="Y345" s="450"/>
    </row>
    <row r="346" spans="1:25" ht="16.5" thickBot="1" x14ac:dyDescent="0.25">
      <c r="A346" s="56"/>
      <c r="B346" s="347"/>
      <c r="C346" s="347"/>
      <c r="D346" s="347"/>
      <c r="E346" s="347"/>
      <c r="F346" s="347"/>
      <c r="G346" s="348"/>
      <c r="H346" s="349"/>
      <c r="I346" s="394"/>
      <c r="J346" s="65"/>
      <c r="K346" s="65"/>
      <c r="L346" s="65"/>
      <c r="M346" s="65"/>
      <c r="N346" s="65"/>
      <c r="O346" s="65"/>
      <c r="P346" s="65"/>
      <c r="Q346" s="65"/>
      <c r="R346" s="65"/>
      <c r="S346" s="381"/>
      <c r="T346" s="382">
        <f t="shared" si="48"/>
        <v>0</v>
      </c>
      <c r="U346" s="214">
        <f t="shared" si="49"/>
        <v>0</v>
      </c>
      <c r="V346" s="344">
        <f>D323</f>
        <v>2528</v>
      </c>
      <c r="W346" s="383" t="s">
        <v>80</v>
      </c>
      <c r="X346" s="455">
        <f t="shared" si="51"/>
        <v>0</v>
      </c>
      <c r="Y346" s="450"/>
    </row>
    <row r="347" spans="1:25" ht="16.5" thickBot="1" x14ac:dyDescent="0.25">
      <c r="A347" s="56"/>
      <c r="B347" s="347"/>
      <c r="C347" s="347"/>
      <c r="D347" s="347"/>
      <c r="E347" s="347"/>
      <c r="F347" s="347"/>
      <c r="G347" s="348"/>
      <c r="H347" s="349"/>
      <c r="I347" s="394">
        <v>1</v>
      </c>
      <c r="J347" s="65"/>
      <c r="K347" s="65">
        <v>1</v>
      </c>
      <c r="L347" s="65"/>
      <c r="M347" s="65"/>
      <c r="N347" s="65"/>
      <c r="O347" s="65"/>
      <c r="P347" s="65"/>
      <c r="Q347" s="65"/>
      <c r="R347" s="65"/>
      <c r="S347" s="381"/>
      <c r="T347" s="382">
        <f t="shared" si="48"/>
        <v>0</v>
      </c>
      <c r="U347" s="214">
        <f t="shared" si="49"/>
        <v>0</v>
      </c>
      <c r="V347" s="344">
        <f>D323</f>
        <v>2528</v>
      </c>
      <c r="W347" s="383" t="s">
        <v>20</v>
      </c>
      <c r="X347" s="455">
        <f t="shared" si="51"/>
        <v>0</v>
      </c>
      <c r="Y347" s="450"/>
    </row>
    <row r="348" spans="1:25" ht="16.5" thickBot="1" x14ac:dyDescent="0.25">
      <c r="A348" s="56" t="s">
        <v>108</v>
      </c>
      <c r="B348" s="347"/>
      <c r="C348" s="347"/>
      <c r="D348" s="347"/>
      <c r="E348" s="347"/>
      <c r="F348" s="347"/>
      <c r="G348" s="348"/>
      <c r="H348" s="349"/>
      <c r="I348" s="394"/>
      <c r="J348" s="65"/>
      <c r="K348" s="65"/>
      <c r="L348" s="65"/>
      <c r="M348" s="65"/>
      <c r="N348" s="65"/>
      <c r="O348" s="65"/>
      <c r="P348" s="65"/>
      <c r="Q348" s="65"/>
      <c r="R348" s="65"/>
      <c r="S348" s="381"/>
      <c r="T348" s="382">
        <f t="shared" si="48"/>
        <v>0</v>
      </c>
      <c r="U348" s="214">
        <f t="shared" si="49"/>
        <v>0</v>
      </c>
      <c r="V348" s="344">
        <f>D323</f>
        <v>2528</v>
      </c>
      <c r="W348" s="383" t="s">
        <v>81</v>
      </c>
      <c r="X348" s="455">
        <f t="shared" si="51"/>
        <v>0</v>
      </c>
      <c r="Y348" s="452" t="s">
        <v>239</v>
      </c>
    </row>
    <row r="349" spans="1:25" ht="16.5" thickBot="1" x14ac:dyDescent="0.25">
      <c r="A349" s="56"/>
      <c r="B349" s="347"/>
      <c r="C349" s="347"/>
      <c r="D349" s="347"/>
      <c r="E349" s="347"/>
      <c r="F349" s="347"/>
      <c r="G349" s="348"/>
      <c r="H349" s="349"/>
      <c r="I349" s="394"/>
      <c r="J349" s="65"/>
      <c r="K349" s="65"/>
      <c r="L349" s="65"/>
      <c r="M349" s="65"/>
      <c r="N349" s="65"/>
      <c r="O349" s="65"/>
      <c r="P349" s="65"/>
      <c r="Q349" s="65"/>
      <c r="R349" s="65"/>
      <c r="S349" s="381"/>
      <c r="T349" s="382">
        <f>SUM(H349,J349,L349,N349,P349,R349,S349)</f>
        <v>0</v>
      </c>
      <c r="U349" s="214">
        <f t="shared" si="49"/>
        <v>0</v>
      </c>
      <c r="V349" s="344">
        <f>D323</f>
        <v>2528</v>
      </c>
      <c r="W349" s="383" t="s">
        <v>10</v>
      </c>
      <c r="X349" s="455">
        <f t="shared" si="51"/>
        <v>0</v>
      </c>
      <c r="Y349" s="452" t="s">
        <v>460</v>
      </c>
    </row>
    <row r="350" spans="1:25" ht="16.5" thickBot="1" x14ac:dyDescent="0.25">
      <c r="A350" s="56"/>
      <c r="B350" s="347"/>
      <c r="C350" s="347"/>
      <c r="D350" s="347"/>
      <c r="E350" s="347"/>
      <c r="F350" s="347"/>
      <c r="G350" s="348"/>
      <c r="H350" s="349"/>
      <c r="I350" s="394">
        <v>13</v>
      </c>
      <c r="J350" s="65"/>
      <c r="K350" s="65">
        <v>6</v>
      </c>
      <c r="L350" s="65"/>
      <c r="M350" s="65"/>
      <c r="N350" s="65"/>
      <c r="O350" s="65"/>
      <c r="P350" s="65"/>
      <c r="Q350" s="65"/>
      <c r="R350" s="65"/>
      <c r="S350" s="381"/>
      <c r="T350" s="382">
        <f t="shared" ref="T350:T353" si="52">SUM(H350,J350,L350,N350,P350,R350,S350)</f>
        <v>0</v>
      </c>
      <c r="U350" s="214">
        <f t="shared" si="49"/>
        <v>0</v>
      </c>
      <c r="V350" s="344">
        <f>D323</f>
        <v>2528</v>
      </c>
      <c r="W350" s="383" t="s">
        <v>13</v>
      </c>
      <c r="X350" s="455">
        <f t="shared" si="51"/>
        <v>0</v>
      </c>
      <c r="Y350" s="452" t="s">
        <v>459</v>
      </c>
    </row>
    <row r="351" spans="1:25" ht="16.5" thickBot="1" x14ac:dyDescent="0.25">
      <c r="A351" s="56"/>
      <c r="B351" s="347"/>
      <c r="C351" s="347"/>
      <c r="D351" s="347"/>
      <c r="E351" s="347"/>
      <c r="F351" s="347"/>
      <c r="G351" s="348"/>
      <c r="H351" s="349"/>
      <c r="I351" s="65">
        <v>2</v>
      </c>
      <c r="J351" s="65"/>
      <c r="K351" s="65"/>
      <c r="L351" s="65"/>
      <c r="M351" s="65"/>
      <c r="N351" s="65"/>
      <c r="O351" s="65"/>
      <c r="P351" s="65"/>
      <c r="Q351" s="65"/>
      <c r="R351" s="65"/>
      <c r="S351" s="381"/>
      <c r="T351" s="382">
        <f t="shared" si="52"/>
        <v>0</v>
      </c>
      <c r="U351" s="214">
        <f t="shared" si="49"/>
        <v>0</v>
      </c>
      <c r="V351" s="344">
        <f>D323</f>
        <v>2528</v>
      </c>
      <c r="W351" s="383" t="s">
        <v>99</v>
      </c>
      <c r="X351" s="455">
        <f t="shared" si="51"/>
        <v>0</v>
      </c>
      <c r="Y351" s="452" t="s">
        <v>461</v>
      </c>
    </row>
    <row r="352" spans="1:25" ht="16.5" thickBot="1" x14ac:dyDescent="0.25">
      <c r="A352" s="56"/>
      <c r="B352" s="347"/>
      <c r="C352" s="347"/>
      <c r="D352" s="347"/>
      <c r="E352" s="347"/>
      <c r="F352" s="347"/>
      <c r="G352" s="348"/>
      <c r="H352" s="349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381"/>
      <c r="T352" s="382">
        <f t="shared" si="52"/>
        <v>0</v>
      </c>
      <c r="U352" s="214">
        <f t="shared" si="49"/>
        <v>0</v>
      </c>
      <c r="V352" s="344">
        <f>D323</f>
        <v>2528</v>
      </c>
      <c r="W352" s="383" t="s">
        <v>29</v>
      </c>
      <c r="X352" s="455">
        <f t="shared" si="51"/>
        <v>0</v>
      </c>
      <c r="Y352" s="452"/>
    </row>
    <row r="353" spans="1:25" ht="16.5" thickBot="1" x14ac:dyDescent="0.25">
      <c r="A353" s="56"/>
      <c r="B353" s="347"/>
      <c r="C353" s="347"/>
      <c r="D353" s="347"/>
      <c r="E353" s="347"/>
      <c r="F353" s="347"/>
      <c r="G353" s="348"/>
      <c r="H353" s="355"/>
      <c r="I353" s="70">
        <v>6</v>
      </c>
      <c r="J353" s="70"/>
      <c r="K353" s="70"/>
      <c r="L353" s="70"/>
      <c r="M353" s="70"/>
      <c r="N353" s="70"/>
      <c r="O353" s="70"/>
      <c r="P353" s="70"/>
      <c r="Q353" s="70"/>
      <c r="R353" s="70"/>
      <c r="S353" s="395">
        <v>1</v>
      </c>
      <c r="T353" s="382">
        <f t="shared" si="52"/>
        <v>1</v>
      </c>
      <c r="U353" s="214">
        <f t="shared" si="49"/>
        <v>3.9556962025316455E-4</v>
      </c>
      <c r="V353" s="344">
        <f>D323</f>
        <v>2528</v>
      </c>
      <c r="W353" s="373" t="s">
        <v>83</v>
      </c>
      <c r="X353" s="455">
        <f t="shared" si="51"/>
        <v>1</v>
      </c>
      <c r="Y353" s="340"/>
    </row>
    <row r="354" spans="1:25" ht="16.5" thickBot="1" x14ac:dyDescent="0.3">
      <c r="A354" s="56"/>
      <c r="B354" s="347"/>
      <c r="C354" s="347"/>
      <c r="D354" s="347"/>
      <c r="E354" s="347"/>
      <c r="F354" s="347"/>
      <c r="G354" s="348"/>
      <c r="H354" s="342"/>
      <c r="I354" s="198"/>
      <c r="J354" s="198"/>
      <c r="K354" s="198"/>
      <c r="L354" s="198"/>
      <c r="M354" s="198"/>
      <c r="N354" s="198"/>
      <c r="O354" s="198"/>
      <c r="P354" s="198"/>
      <c r="Q354" s="198"/>
      <c r="R354" s="198"/>
      <c r="S354" s="198"/>
      <c r="T354" s="197"/>
      <c r="U354" s="197"/>
      <c r="V354" s="197"/>
      <c r="W354" s="447" t="s">
        <v>84</v>
      </c>
      <c r="X354" s="455">
        <f t="shared" si="51"/>
        <v>0</v>
      </c>
      <c r="Y354" s="340"/>
    </row>
    <row r="355" spans="1:25" ht="15.75" thickBot="1" x14ac:dyDescent="0.25">
      <c r="A355" s="56"/>
      <c r="B355" s="347"/>
      <c r="C355" s="347"/>
      <c r="D355" s="347"/>
      <c r="E355" s="347"/>
      <c r="F355" s="347"/>
      <c r="G355" s="60"/>
      <c r="H355" s="343">
        <v>6</v>
      </c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379"/>
      <c r="T355" s="392">
        <f t="shared" ref="T355:T364" si="53">SUM(H355,J355,L355,N355,P355,R355,S355)</f>
        <v>6</v>
      </c>
      <c r="U355" s="214">
        <f t="shared" si="49"/>
        <v>2.3734177215189874E-3</v>
      </c>
      <c r="V355" s="344">
        <f>D323</f>
        <v>2528</v>
      </c>
      <c r="W355" s="493" t="s">
        <v>88</v>
      </c>
      <c r="X355" s="455">
        <f t="shared" si="51"/>
        <v>6</v>
      </c>
      <c r="Y355" s="453" t="s">
        <v>454</v>
      </c>
    </row>
    <row r="356" spans="1:25" ht="16.5" thickBot="1" x14ac:dyDescent="0.25">
      <c r="A356" s="56"/>
      <c r="B356" s="347"/>
      <c r="C356" s="347"/>
      <c r="D356" s="347"/>
      <c r="E356" s="347"/>
      <c r="F356" s="347"/>
      <c r="G356" s="60"/>
      <c r="H356" s="349">
        <v>5</v>
      </c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381"/>
      <c r="T356" s="382">
        <f t="shared" si="53"/>
        <v>5</v>
      </c>
      <c r="U356" s="214">
        <f t="shared" si="49"/>
        <v>1.9778481012658229E-3</v>
      </c>
      <c r="V356" s="344">
        <f>D323</f>
        <v>2528</v>
      </c>
      <c r="W356" s="268" t="s">
        <v>86</v>
      </c>
      <c r="X356" s="455">
        <f t="shared" si="51"/>
        <v>5</v>
      </c>
      <c r="Y356" s="453" t="s">
        <v>449</v>
      </c>
    </row>
    <row r="357" spans="1:25" ht="16.5" thickBot="1" x14ac:dyDescent="0.25">
      <c r="A357" s="56"/>
      <c r="B357" s="347"/>
      <c r="C357" s="347"/>
      <c r="D357" s="347"/>
      <c r="E357" s="347"/>
      <c r="F357" s="347"/>
      <c r="G357" s="60"/>
      <c r="H357" s="349">
        <v>7</v>
      </c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381"/>
      <c r="T357" s="382">
        <f t="shared" si="53"/>
        <v>7</v>
      </c>
      <c r="U357" s="214">
        <f t="shared" si="49"/>
        <v>2.7689873417721519E-3</v>
      </c>
      <c r="V357" s="344">
        <f>D323</f>
        <v>2528</v>
      </c>
      <c r="W357" s="383" t="s">
        <v>74</v>
      </c>
      <c r="X357" s="455">
        <f t="shared" si="51"/>
        <v>7</v>
      </c>
      <c r="Y357" s="453" t="s">
        <v>450</v>
      </c>
    </row>
    <row r="358" spans="1:25" ht="16.5" thickBot="1" x14ac:dyDescent="0.25">
      <c r="A358" s="56"/>
      <c r="B358" s="347"/>
      <c r="C358" s="347"/>
      <c r="D358" s="347"/>
      <c r="E358" s="347"/>
      <c r="F358" s="347"/>
      <c r="G358" s="60"/>
      <c r="H358" s="349">
        <v>3</v>
      </c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381"/>
      <c r="T358" s="382">
        <f t="shared" si="53"/>
        <v>3</v>
      </c>
      <c r="U358" s="214">
        <f t="shared" si="49"/>
        <v>1.1867088607594937E-3</v>
      </c>
      <c r="V358" s="344" t="str">
        <f>D322</f>
        <v>Build QTY</v>
      </c>
      <c r="W358" s="268" t="s">
        <v>175</v>
      </c>
      <c r="X358" s="455">
        <f t="shared" si="51"/>
        <v>3</v>
      </c>
      <c r="Y358" s="453" t="s">
        <v>452</v>
      </c>
    </row>
    <row r="359" spans="1:25" ht="16.5" thickBot="1" x14ac:dyDescent="0.25">
      <c r="A359" s="56"/>
      <c r="B359" s="347"/>
      <c r="C359" s="347"/>
      <c r="D359" s="347"/>
      <c r="E359" s="347"/>
      <c r="F359" s="347"/>
      <c r="G359" s="60"/>
      <c r="H359" s="349">
        <v>1</v>
      </c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381"/>
      <c r="T359" s="382">
        <f t="shared" si="53"/>
        <v>1</v>
      </c>
      <c r="U359" s="214">
        <f t="shared" si="49"/>
        <v>3.9556962025316455E-4</v>
      </c>
      <c r="V359" s="344">
        <f>D323</f>
        <v>2528</v>
      </c>
      <c r="W359" s="383" t="s">
        <v>36</v>
      </c>
      <c r="X359" s="455">
        <f t="shared" si="51"/>
        <v>1</v>
      </c>
      <c r="Y359" s="429" t="s">
        <v>453</v>
      </c>
    </row>
    <row r="360" spans="1:25" ht="16.5" thickBot="1" x14ac:dyDescent="0.25">
      <c r="A360" s="56"/>
      <c r="B360" s="347"/>
      <c r="C360" s="347"/>
      <c r="D360" s="347"/>
      <c r="E360" s="347"/>
      <c r="F360" s="347"/>
      <c r="G360" s="60"/>
      <c r="H360" s="349">
        <v>3</v>
      </c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381"/>
      <c r="T360" s="382">
        <f t="shared" si="53"/>
        <v>3</v>
      </c>
      <c r="U360" s="214">
        <f t="shared" si="49"/>
        <v>1.1867088607594937E-3</v>
      </c>
      <c r="V360" s="344">
        <f>D323</f>
        <v>2528</v>
      </c>
      <c r="W360" s="393" t="s">
        <v>85</v>
      </c>
      <c r="X360" s="455">
        <f t="shared" si="51"/>
        <v>3</v>
      </c>
      <c r="Y360" s="429" t="s">
        <v>289</v>
      </c>
    </row>
    <row r="361" spans="1:25" ht="16.5" thickBot="1" x14ac:dyDescent="0.25">
      <c r="A361" s="56"/>
      <c r="B361" s="347"/>
      <c r="C361" s="347"/>
      <c r="D361" s="347"/>
      <c r="E361" s="347"/>
      <c r="F361" s="347"/>
      <c r="G361" s="60"/>
      <c r="H361" s="349">
        <v>4</v>
      </c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381"/>
      <c r="T361" s="382">
        <f t="shared" si="53"/>
        <v>4</v>
      </c>
      <c r="U361" s="214">
        <f t="shared" si="49"/>
        <v>1.5822784810126582E-3</v>
      </c>
      <c r="V361" s="344">
        <f>D323</f>
        <v>2528</v>
      </c>
      <c r="W361" s="359" t="s">
        <v>448</v>
      </c>
      <c r="X361" s="455">
        <f t="shared" si="51"/>
        <v>4</v>
      </c>
      <c r="Y361" s="429" t="s">
        <v>365</v>
      </c>
    </row>
    <row r="362" spans="1:25" ht="16.5" thickBot="1" x14ac:dyDescent="0.25">
      <c r="A362" s="56"/>
      <c r="B362" s="347"/>
      <c r="C362" s="347"/>
      <c r="D362" s="347"/>
      <c r="E362" s="347"/>
      <c r="F362" s="347"/>
      <c r="G362" s="60"/>
      <c r="H362" s="355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395"/>
      <c r="T362" s="382">
        <f t="shared" si="53"/>
        <v>0</v>
      </c>
      <c r="U362" s="214">
        <f t="shared" si="49"/>
        <v>0</v>
      </c>
      <c r="V362" s="344">
        <f>D323</f>
        <v>2528</v>
      </c>
      <c r="W362" s="373" t="s">
        <v>12</v>
      </c>
      <c r="X362" s="455">
        <f t="shared" si="51"/>
        <v>0</v>
      </c>
      <c r="Y362" s="429" t="s">
        <v>335</v>
      </c>
    </row>
    <row r="363" spans="1:25" ht="16.5" thickBot="1" x14ac:dyDescent="0.25">
      <c r="A363" s="347"/>
      <c r="B363" s="347"/>
      <c r="C363" s="347"/>
      <c r="D363" s="347"/>
      <c r="E363" s="347"/>
      <c r="F363" s="347"/>
      <c r="G363" s="60"/>
      <c r="H363" s="355">
        <v>10</v>
      </c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395"/>
      <c r="T363" s="382">
        <f t="shared" si="53"/>
        <v>10</v>
      </c>
      <c r="U363" s="214">
        <f t="shared" si="49"/>
        <v>3.9556962025316458E-3</v>
      </c>
      <c r="V363" s="344">
        <f>D323</f>
        <v>2528</v>
      </c>
      <c r="W363" s="373" t="s">
        <v>27</v>
      </c>
      <c r="X363" s="455">
        <f t="shared" si="51"/>
        <v>10</v>
      </c>
      <c r="Y363" s="429" t="s">
        <v>451</v>
      </c>
    </row>
    <row r="364" spans="1:25" ht="16.5" thickBot="1" x14ac:dyDescent="0.25">
      <c r="A364" s="186"/>
      <c r="B364" s="187"/>
      <c r="C364" s="187"/>
      <c r="D364" s="187"/>
      <c r="E364" s="187"/>
      <c r="F364" s="187"/>
      <c r="G364" s="194"/>
      <c r="H364" s="355">
        <v>3</v>
      </c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395"/>
      <c r="T364" s="396">
        <f t="shared" si="53"/>
        <v>3</v>
      </c>
      <c r="U364" s="316">
        <f t="shared" si="49"/>
        <v>1.1867088607594937E-3</v>
      </c>
      <c r="V364" s="344">
        <f>D323</f>
        <v>2528</v>
      </c>
      <c r="W364" s="389" t="s">
        <v>161</v>
      </c>
      <c r="X364" s="378">
        <f t="shared" si="51"/>
        <v>3</v>
      </c>
      <c r="Y364" s="454"/>
    </row>
    <row r="365" spans="1:25" ht="15.75" thickBot="1" x14ac:dyDescent="0.25">
      <c r="G365" s="51" t="s">
        <v>5</v>
      </c>
      <c r="H365" s="61">
        <f>SUM(H324:H364)</f>
        <v>517</v>
      </c>
      <c r="I365" s="61">
        <f t="shared" ref="I365:R365" si="54">SUM(I324:I364)</f>
        <v>161</v>
      </c>
      <c r="J365" s="61">
        <f t="shared" si="54"/>
        <v>91</v>
      </c>
      <c r="K365" s="61">
        <f t="shared" si="54"/>
        <v>16</v>
      </c>
      <c r="L365" s="61">
        <f t="shared" si="54"/>
        <v>9</v>
      </c>
      <c r="M365" s="61">
        <f t="shared" si="54"/>
        <v>0</v>
      </c>
      <c r="N365" s="61">
        <f t="shared" si="54"/>
        <v>0</v>
      </c>
      <c r="O365" s="61">
        <f t="shared" si="54"/>
        <v>0</v>
      </c>
      <c r="P365" s="61">
        <f t="shared" si="54"/>
        <v>0</v>
      </c>
      <c r="Q365" s="61">
        <f t="shared" si="54"/>
        <v>0</v>
      </c>
      <c r="R365" s="61">
        <f t="shared" si="54"/>
        <v>5</v>
      </c>
      <c r="S365" s="61">
        <f>SUM(S324:S364)</f>
        <v>131</v>
      </c>
      <c r="T365" s="397">
        <f>SUM(H365,J365,L365,N365,P365,R365,S365)</f>
        <v>753</v>
      </c>
      <c r="U365" s="214">
        <f t="shared" si="49"/>
        <v>0.29786392405063289</v>
      </c>
      <c r="V365" s="344">
        <f>D323</f>
        <v>2528</v>
      </c>
      <c r="W365" s="11"/>
      <c r="Y365" s="7"/>
    </row>
  </sheetData>
  <conditionalFormatting sqref="U45:V46 U91:V92 U137:V138 U183:V184 U229:V230 U275:V275 U320:V321 U366:V1048576">
    <cfRule type="cellIs" dxfId="280" priority="1614" operator="greaterThan">
      <formula>0.2</formula>
    </cfRule>
  </conditionalFormatting>
  <conditionalFormatting sqref="U3:U32">
    <cfRule type="cellIs" dxfId="279" priority="39" operator="greaterThan">
      <formula>0.2</formula>
    </cfRule>
  </conditionalFormatting>
  <conditionalFormatting sqref="U34:U44">
    <cfRule type="colorScale" priority="38">
      <colorScale>
        <cfvo type="min"/>
        <cfvo type="max"/>
        <color rgb="FFFCFCFF"/>
        <color rgb="FFF8696B"/>
      </colorScale>
    </cfRule>
  </conditionalFormatting>
  <conditionalFormatting sqref="U34:U44">
    <cfRule type="cellIs" dxfId="278" priority="37" operator="greaterThan">
      <formula>0.2</formula>
    </cfRule>
  </conditionalFormatting>
  <conditionalFormatting sqref="U1:V2">
    <cfRule type="cellIs" dxfId="277" priority="36" operator="greaterThan">
      <formula>0.2</formula>
    </cfRule>
  </conditionalFormatting>
  <conditionalFormatting sqref="U3:U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U49:U78">
    <cfRule type="cellIs" dxfId="276" priority="34" operator="greaterThan">
      <formula>0.2</formula>
    </cfRule>
  </conditionalFormatting>
  <conditionalFormatting sqref="U80:U90">
    <cfRule type="colorScale" priority="33">
      <colorScale>
        <cfvo type="min"/>
        <cfvo type="max"/>
        <color rgb="FFFCFCFF"/>
        <color rgb="FFF8696B"/>
      </colorScale>
    </cfRule>
  </conditionalFormatting>
  <conditionalFormatting sqref="U80:U90">
    <cfRule type="cellIs" dxfId="275" priority="32" operator="greaterThan">
      <formula>0.2</formula>
    </cfRule>
  </conditionalFormatting>
  <conditionalFormatting sqref="U47:V48">
    <cfRule type="cellIs" dxfId="274" priority="31" operator="greaterThan">
      <formula>0.2</formula>
    </cfRule>
  </conditionalFormatting>
  <conditionalFormatting sqref="U49:U78">
    <cfRule type="colorScale" priority="35">
      <colorScale>
        <cfvo type="min"/>
        <cfvo type="max"/>
        <color rgb="FFFCFCFF"/>
        <color rgb="FFF8696B"/>
      </colorScale>
    </cfRule>
  </conditionalFormatting>
  <conditionalFormatting sqref="U95:U124">
    <cfRule type="cellIs" dxfId="273" priority="29" operator="greaterThan">
      <formula>0.2</formula>
    </cfRule>
  </conditionalFormatting>
  <conditionalFormatting sqref="U126:U136">
    <cfRule type="colorScale" priority="28">
      <colorScale>
        <cfvo type="min"/>
        <cfvo type="max"/>
        <color rgb="FFFCFCFF"/>
        <color rgb="FFF8696B"/>
      </colorScale>
    </cfRule>
  </conditionalFormatting>
  <conditionalFormatting sqref="U126:U136">
    <cfRule type="cellIs" dxfId="272" priority="27" operator="greaterThan">
      <formula>0.2</formula>
    </cfRule>
  </conditionalFormatting>
  <conditionalFormatting sqref="U93:V94">
    <cfRule type="cellIs" dxfId="271" priority="26" operator="greaterThan">
      <formula>0.2</formula>
    </cfRule>
  </conditionalFormatting>
  <conditionalFormatting sqref="U95:U124">
    <cfRule type="colorScale" priority="30">
      <colorScale>
        <cfvo type="min"/>
        <cfvo type="max"/>
        <color rgb="FFFCFCFF"/>
        <color rgb="FFF8696B"/>
      </colorScale>
    </cfRule>
  </conditionalFormatting>
  <conditionalFormatting sqref="U141:U170">
    <cfRule type="cellIs" dxfId="270" priority="24" operator="greaterThan">
      <formula>0.2</formula>
    </cfRule>
  </conditionalFormatting>
  <conditionalFormatting sqref="U172:U182">
    <cfRule type="colorScale" priority="23">
      <colorScale>
        <cfvo type="min"/>
        <cfvo type="max"/>
        <color rgb="FFFCFCFF"/>
        <color rgb="FFF8696B"/>
      </colorScale>
    </cfRule>
  </conditionalFormatting>
  <conditionalFormatting sqref="U172:U182">
    <cfRule type="cellIs" dxfId="269" priority="22" operator="greaterThan">
      <formula>0.2</formula>
    </cfRule>
  </conditionalFormatting>
  <conditionalFormatting sqref="U139:V140">
    <cfRule type="cellIs" dxfId="268" priority="21" operator="greaterThan">
      <formula>0.2</formula>
    </cfRule>
  </conditionalFormatting>
  <conditionalFormatting sqref="U141:U170">
    <cfRule type="colorScale" priority="25">
      <colorScale>
        <cfvo type="min"/>
        <cfvo type="max"/>
        <color rgb="FFFCFCFF"/>
        <color rgb="FFF8696B"/>
      </colorScale>
    </cfRule>
  </conditionalFormatting>
  <conditionalFormatting sqref="U187:U216">
    <cfRule type="cellIs" dxfId="267" priority="19" operator="greaterThan">
      <formula>0.2</formula>
    </cfRule>
  </conditionalFormatting>
  <conditionalFormatting sqref="U218:U228">
    <cfRule type="colorScale" priority="18">
      <colorScale>
        <cfvo type="min"/>
        <cfvo type="max"/>
        <color rgb="FFFCFCFF"/>
        <color rgb="FFF8696B"/>
      </colorScale>
    </cfRule>
  </conditionalFormatting>
  <conditionalFormatting sqref="U218:U228">
    <cfRule type="cellIs" dxfId="266" priority="17" operator="greaterThan">
      <formula>0.2</formula>
    </cfRule>
  </conditionalFormatting>
  <conditionalFormatting sqref="U185:V186">
    <cfRule type="cellIs" dxfId="265" priority="16" operator="greaterThan">
      <formula>0.2</formula>
    </cfRule>
  </conditionalFormatting>
  <conditionalFormatting sqref="U187:U216">
    <cfRule type="colorScale" priority="20">
      <colorScale>
        <cfvo type="min"/>
        <cfvo type="max"/>
        <color rgb="FFFCFCFF"/>
        <color rgb="FFF8696B"/>
      </colorScale>
    </cfRule>
  </conditionalFormatting>
  <conditionalFormatting sqref="U233:U262">
    <cfRule type="cellIs" dxfId="264" priority="14" operator="greaterThan">
      <formula>0.2</formula>
    </cfRule>
  </conditionalFormatting>
  <conditionalFormatting sqref="U264:U274">
    <cfRule type="colorScale" priority="13">
      <colorScale>
        <cfvo type="min"/>
        <cfvo type="max"/>
        <color rgb="FFFCFCFF"/>
        <color rgb="FFF8696B"/>
      </colorScale>
    </cfRule>
  </conditionalFormatting>
  <conditionalFormatting sqref="U264:U274">
    <cfRule type="cellIs" dxfId="263" priority="12" operator="greaterThan">
      <formula>0.2</formula>
    </cfRule>
  </conditionalFormatting>
  <conditionalFormatting sqref="U231:V232">
    <cfRule type="cellIs" dxfId="262" priority="11" operator="greaterThan">
      <formula>0.2</formula>
    </cfRule>
  </conditionalFormatting>
  <conditionalFormatting sqref="U233:U262">
    <cfRule type="colorScale" priority="15">
      <colorScale>
        <cfvo type="min"/>
        <cfvo type="max"/>
        <color rgb="FFFCFCFF"/>
        <color rgb="FFF8696B"/>
      </colorScale>
    </cfRule>
  </conditionalFormatting>
  <conditionalFormatting sqref="U278:U307">
    <cfRule type="cellIs" dxfId="261" priority="9" operator="greaterThan">
      <formula>0.2</formula>
    </cfRule>
  </conditionalFormatting>
  <conditionalFormatting sqref="U309:U319">
    <cfRule type="colorScale" priority="8">
      <colorScale>
        <cfvo type="min"/>
        <cfvo type="max"/>
        <color rgb="FFFCFCFF"/>
        <color rgb="FFF8696B"/>
      </colorScale>
    </cfRule>
  </conditionalFormatting>
  <conditionalFormatting sqref="U309:U319">
    <cfRule type="cellIs" dxfId="260" priority="7" operator="greaterThan">
      <formula>0.2</formula>
    </cfRule>
  </conditionalFormatting>
  <conditionalFormatting sqref="U276:V277">
    <cfRule type="cellIs" dxfId="259" priority="6" operator="greaterThan">
      <formula>0.2</formula>
    </cfRule>
  </conditionalFormatting>
  <conditionalFormatting sqref="U278:U307">
    <cfRule type="colorScale" priority="10">
      <colorScale>
        <cfvo type="min"/>
        <cfvo type="max"/>
        <color rgb="FFFCFCFF"/>
        <color rgb="FFF8696B"/>
      </colorScale>
    </cfRule>
  </conditionalFormatting>
  <conditionalFormatting sqref="U324:U353">
    <cfRule type="cellIs" dxfId="258" priority="4" operator="greaterThan">
      <formula>0.2</formula>
    </cfRule>
  </conditionalFormatting>
  <conditionalFormatting sqref="U355:U365">
    <cfRule type="colorScale" priority="3">
      <colorScale>
        <cfvo type="min"/>
        <cfvo type="max"/>
        <color rgb="FFFCFCFF"/>
        <color rgb="FFF8696B"/>
      </colorScale>
    </cfRule>
  </conditionalFormatting>
  <conditionalFormatting sqref="U355:U365">
    <cfRule type="cellIs" dxfId="257" priority="2" operator="greaterThan">
      <formula>0.2</formula>
    </cfRule>
  </conditionalFormatting>
  <conditionalFormatting sqref="U322:V323">
    <cfRule type="cellIs" dxfId="256" priority="1" operator="greaterThan">
      <formula>0.2</formula>
    </cfRule>
  </conditionalFormatting>
  <conditionalFormatting sqref="U324:U353">
    <cfRule type="colorScale" priority="5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F177"/>
  <sheetViews>
    <sheetView topLeftCell="A127" zoomScale="65" zoomScaleNormal="65" zoomScaleSheetLayoutView="90" workbookViewId="0">
      <selection activeCell="T182" sqref="T182"/>
    </sheetView>
  </sheetViews>
  <sheetFormatPr defaultColWidth="9.140625" defaultRowHeight="15" x14ac:dyDescent="0.25"/>
  <cols>
    <col min="1" max="1" width="14.5703125" style="45" bestFit="1" customWidth="1"/>
    <col min="2" max="2" width="12.7109375" style="45" customWidth="1"/>
    <col min="3" max="3" width="7" style="45" customWidth="1"/>
    <col min="4" max="4" width="7.7109375" style="45" customWidth="1"/>
    <col min="5" max="5" width="8" style="45" bestFit="1" customWidth="1"/>
    <col min="6" max="6" width="11.140625" style="45" bestFit="1" customWidth="1"/>
    <col min="7" max="7" width="12.5703125" style="15" bestFit="1" customWidth="1"/>
    <col min="8" max="19" width="15.85546875" style="7" customWidth="1"/>
    <col min="20" max="20" width="8.42578125" style="8" bestFit="1" customWidth="1"/>
    <col min="21" max="21" width="9.5703125" style="9" customWidth="1"/>
    <col min="22" max="23" width="8.5703125" style="9" hidden="1" customWidth="1"/>
    <col min="24" max="24" width="35.42578125" style="45" customWidth="1"/>
    <col min="25" max="25" width="11" style="45" hidden="1" customWidth="1"/>
    <col min="26" max="26" width="52.28515625" style="10" customWidth="1"/>
    <col min="27" max="32" width="9.140625" style="14"/>
    <col min="33" max="16384" width="9.140625" style="45"/>
  </cols>
  <sheetData>
    <row r="1" spans="1:26" ht="90.75" thickBot="1" x14ac:dyDescent="0.3">
      <c r="A1" s="47" t="s">
        <v>23</v>
      </c>
      <c r="B1" s="47" t="s">
        <v>49</v>
      </c>
      <c r="C1" s="47" t="s">
        <v>54</v>
      </c>
      <c r="D1" s="47" t="s">
        <v>18</v>
      </c>
      <c r="E1" s="46" t="s">
        <v>17</v>
      </c>
      <c r="F1" s="48" t="s">
        <v>1</v>
      </c>
      <c r="G1" s="49" t="s">
        <v>24</v>
      </c>
      <c r="H1" s="50" t="s">
        <v>75</v>
      </c>
      <c r="I1" s="50" t="s">
        <v>76</v>
      </c>
      <c r="J1" s="50" t="s">
        <v>55</v>
      </c>
      <c r="K1" s="50" t="s">
        <v>60</v>
      </c>
      <c r="L1" s="50" t="s">
        <v>56</v>
      </c>
      <c r="M1" s="50" t="s">
        <v>61</v>
      </c>
      <c r="N1" s="50" t="s">
        <v>57</v>
      </c>
      <c r="O1" s="50" t="s">
        <v>62</v>
      </c>
      <c r="P1" s="50" t="s">
        <v>58</v>
      </c>
      <c r="Q1" s="50" t="s">
        <v>77</v>
      </c>
      <c r="R1" s="50" t="s">
        <v>127</v>
      </c>
      <c r="S1" s="50" t="s">
        <v>42</v>
      </c>
      <c r="T1" s="50" t="s">
        <v>5</v>
      </c>
      <c r="U1" s="46" t="s">
        <v>2</v>
      </c>
      <c r="V1" s="84" t="s">
        <v>72</v>
      </c>
      <c r="W1" s="84" t="s">
        <v>72</v>
      </c>
      <c r="X1" s="85" t="s">
        <v>21</v>
      </c>
      <c r="Z1" s="86" t="s">
        <v>7</v>
      </c>
    </row>
    <row r="2" spans="1:26" ht="15.75" thickBot="1" x14ac:dyDescent="0.3">
      <c r="A2" s="78">
        <v>1494186</v>
      </c>
      <c r="B2" s="78" t="s">
        <v>111</v>
      </c>
      <c r="C2" s="439">
        <v>1920</v>
      </c>
      <c r="D2" s="439">
        <v>2089</v>
      </c>
      <c r="E2" s="439">
        <v>1871</v>
      </c>
      <c r="F2" s="440">
        <f>E2/D2</f>
        <v>0.89564384873145042</v>
      </c>
      <c r="G2" s="52">
        <v>45107</v>
      </c>
      <c r="H2" s="342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90"/>
      <c r="U2" s="197"/>
      <c r="V2" s="198"/>
      <c r="W2" s="197"/>
      <c r="X2" s="91" t="s">
        <v>78</v>
      </c>
      <c r="Z2" s="43" t="s">
        <v>132</v>
      </c>
    </row>
    <row r="3" spans="1:26" x14ac:dyDescent="0.2">
      <c r="A3" s="53"/>
      <c r="B3" s="54"/>
      <c r="C3" s="54"/>
      <c r="D3" s="54"/>
      <c r="E3" s="54"/>
      <c r="F3" s="54"/>
      <c r="G3" s="55"/>
      <c r="H3" s="343">
        <v>100</v>
      </c>
      <c r="I3" s="471"/>
      <c r="J3" s="63">
        <v>8</v>
      </c>
      <c r="K3" s="63"/>
      <c r="L3" s="63"/>
      <c r="M3" s="63"/>
      <c r="N3" s="63"/>
      <c r="O3" s="63"/>
      <c r="P3" s="63"/>
      <c r="Q3" s="63"/>
      <c r="R3" s="63"/>
      <c r="S3" s="63">
        <v>12</v>
      </c>
      <c r="T3" s="483">
        <f>SUM(H3,J3,L3,N3,P3,R3,S3)</f>
        <v>120</v>
      </c>
      <c r="U3" s="214">
        <f>($T3)/$D$2</f>
        <v>5.7443752991862135E-2</v>
      </c>
      <c r="V3" s="344">
        <f>D2</f>
        <v>2089</v>
      </c>
      <c r="W3" s="344"/>
      <c r="X3" s="345" t="s">
        <v>16</v>
      </c>
      <c r="Y3" s="45">
        <f>T3</f>
        <v>120</v>
      </c>
      <c r="Z3" s="352" t="s">
        <v>133</v>
      </c>
    </row>
    <row r="4" spans="1:26" x14ac:dyDescent="0.2">
      <c r="A4" s="56"/>
      <c r="B4" s="57"/>
      <c r="C4" s="57"/>
      <c r="D4" s="57"/>
      <c r="E4" s="57"/>
      <c r="F4" s="57"/>
      <c r="G4" s="58"/>
      <c r="H4" s="406"/>
      <c r="I4" s="481"/>
      <c r="J4" s="66"/>
      <c r="K4" s="66"/>
      <c r="L4" s="66"/>
      <c r="M4" s="66"/>
      <c r="N4" s="66"/>
      <c r="O4" s="66"/>
      <c r="P4" s="66"/>
      <c r="Q4" s="66"/>
      <c r="R4" s="66"/>
      <c r="S4" s="66"/>
      <c r="T4" s="482">
        <f>SUM(H4,J4,L4,N4,P4,R4,S4)</f>
        <v>0</v>
      </c>
      <c r="U4" s="214">
        <f>($T4)/$D$2</f>
        <v>0</v>
      </c>
      <c r="V4" s="344"/>
      <c r="W4" s="344"/>
      <c r="X4" s="368" t="s">
        <v>44</v>
      </c>
      <c r="Z4" s="352" t="s">
        <v>171</v>
      </c>
    </row>
    <row r="5" spans="1:26" x14ac:dyDescent="0.2">
      <c r="A5" s="56"/>
      <c r="B5" s="347"/>
      <c r="C5" s="347"/>
      <c r="D5" s="347"/>
      <c r="E5" s="347"/>
      <c r="F5" s="347"/>
      <c r="G5" s="348"/>
      <c r="H5" s="349">
        <v>3</v>
      </c>
      <c r="I5" s="472"/>
      <c r="J5" s="65"/>
      <c r="K5" s="65"/>
      <c r="L5" s="65"/>
      <c r="M5" s="65"/>
      <c r="N5" s="65"/>
      <c r="O5" s="65"/>
      <c r="P5" s="65"/>
      <c r="Q5" s="65"/>
      <c r="R5" s="65"/>
      <c r="S5" s="65">
        <v>1</v>
      </c>
      <c r="T5" s="350">
        <f t="shared" ref="T5:T28" si="0">SUM(H5,J5,L5,N5,P5,R5,S5)</f>
        <v>4</v>
      </c>
      <c r="U5" s="214">
        <f t="shared" ref="U5:U43" si="1">($T5)/$D$2</f>
        <v>1.9147917663954045E-3</v>
      </c>
      <c r="V5" s="344">
        <f>D2</f>
        <v>2089</v>
      </c>
      <c r="W5" s="344"/>
      <c r="X5" s="351" t="s">
        <v>6</v>
      </c>
      <c r="Y5" s="45">
        <f t="shared" ref="Y5:Y15" si="2">T5</f>
        <v>4</v>
      </c>
      <c r="Z5" s="431"/>
    </row>
    <row r="6" spans="1:26" x14ac:dyDescent="0.2">
      <c r="A6" s="56"/>
      <c r="B6" s="347"/>
      <c r="C6" s="347"/>
      <c r="D6" s="347"/>
      <c r="E6" s="347"/>
      <c r="F6" s="347"/>
      <c r="G6" s="348"/>
      <c r="H6" s="349">
        <v>31</v>
      </c>
      <c r="I6" s="472"/>
      <c r="J6" s="65">
        <v>5</v>
      </c>
      <c r="K6" s="65"/>
      <c r="L6" s="65"/>
      <c r="M6" s="65"/>
      <c r="N6" s="65"/>
      <c r="O6" s="65"/>
      <c r="P6" s="65"/>
      <c r="Q6" s="65"/>
      <c r="R6" s="65"/>
      <c r="S6" s="65">
        <v>1</v>
      </c>
      <c r="T6" s="350">
        <f t="shared" si="0"/>
        <v>37</v>
      </c>
      <c r="U6" s="214">
        <f t="shared" si="1"/>
        <v>1.7711823839157492E-2</v>
      </c>
      <c r="V6" s="344">
        <f>D2</f>
        <v>2089</v>
      </c>
      <c r="W6" s="344"/>
      <c r="X6" s="351" t="s">
        <v>14</v>
      </c>
      <c r="Y6" s="45">
        <f t="shared" si="2"/>
        <v>37</v>
      </c>
      <c r="Z6" s="431"/>
    </row>
    <row r="7" spans="1:26" x14ac:dyDescent="0.2">
      <c r="A7" s="56"/>
      <c r="B7" s="347"/>
      <c r="C7" s="347"/>
      <c r="D7" s="347"/>
      <c r="E7" s="347"/>
      <c r="F7" s="347"/>
      <c r="G7" s="348"/>
      <c r="H7" s="349">
        <v>3</v>
      </c>
      <c r="I7" s="472"/>
      <c r="J7" s="65"/>
      <c r="K7" s="65"/>
      <c r="L7" s="65"/>
      <c r="M7" s="65"/>
      <c r="N7" s="65"/>
      <c r="O7" s="65"/>
      <c r="P7" s="65"/>
      <c r="Q7" s="65"/>
      <c r="R7" s="65"/>
      <c r="S7" s="65">
        <v>1</v>
      </c>
      <c r="T7" s="350">
        <f t="shared" si="0"/>
        <v>4</v>
      </c>
      <c r="U7" s="214">
        <f t="shared" si="1"/>
        <v>1.9147917663954045E-3</v>
      </c>
      <c r="V7" s="344">
        <f>D2</f>
        <v>2089</v>
      </c>
      <c r="W7" s="344"/>
      <c r="X7" s="351" t="s">
        <v>15</v>
      </c>
      <c r="Y7" s="45">
        <f t="shared" si="2"/>
        <v>4</v>
      </c>
      <c r="Z7" s="353"/>
    </row>
    <row r="8" spans="1:26" x14ac:dyDescent="0.2">
      <c r="A8" s="56"/>
      <c r="B8" s="347"/>
      <c r="C8" s="347"/>
      <c r="D8" s="347"/>
      <c r="E8" s="347"/>
      <c r="F8" s="347"/>
      <c r="G8" s="348"/>
      <c r="H8" s="349">
        <v>4</v>
      </c>
      <c r="I8" s="472"/>
      <c r="J8" s="65"/>
      <c r="K8" s="65"/>
      <c r="L8" s="65"/>
      <c r="M8" s="65"/>
      <c r="N8" s="65"/>
      <c r="O8" s="65"/>
      <c r="P8" s="65"/>
      <c r="Q8" s="65"/>
      <c r="R8" s="65"/>
      <c r="S8" s="65"/>
      <c r="T8" s="350">
        <f t="shared" si="0"/>
        <v>4</v>
      </c>
      <c r="U8" s="214">
        <f t="shared" si="1"/>
        <v>1.9147917663954045E-3</v>
      </c>
      <c r="V8" s="344">
        <f>D2</f>
        <v>2089</v>
      </c>
      <c r="W8" s="344"/>
      <c r="X8" s="351" t="s">
        <v>31</v>
      </c>
      <c r="Y8" s="45">
        <f t="shared" si="2"/>
        <v>4</v>
      </c>
      <c r="Z8" s="353"/>
    </row>
    <row r="9" spans="1:26" x14ac:dyDescent="0.2">
      <c r="A9" s="56"/>
      <c r="B9" s="347"/>
      <c r="C9" s="347"/>
      <c r="D9" s="347"/>
      <c r="E9" s="347"/>
      <c r="F9" s="347"/>
      <c r="G9" s="348"/>
      <c r="H9" s="349"/>
      <c r="I9" s="472"/>
      <c r="J9" s="65"/>
      <c r="K9" s="65"/>
      <c r="L9" s="65"/>
      <c r="M9" s="65"/>
      <c r="N9" s="65"/>
      <c r="O9" s="65"/>
      <c r="P9" s="65"/>
      <c r="Q9" s="65"/>
      <c r="R9" s="65"/>
      <c r="S9" s="65"/>
      <c r="T9" s="350">
        <f t="shared" si="0"/>
        <v>0</v>
      </c>
      <c r="U9" s="214">
        <f t="shared" si="1"/>
        <v>0</v>
      </c>
      <c r="V9" s="344">
        <f>D2</f>
        <v>2089</v>
      </c>
      <c r="W9" s="344"/>
      <c r="X9" s="351" t="s">
        <v>32</v>
      </c>
      <c r="Y9" s="45">
        <f t="shared" si="2"/>
        <v>0</v>
      </c>
      <c r="Z9" s="353"/>
    </row>
    <row r="10" spans="1:26" x14ac:dyDescent="0.2">
      <c r="A10" s="56"/>
      <c r="B10" s="347"/>
      <c r="C10" s="347"/>
      <c r="D10" s="347"/>
      <c r="E10" s="347"/>
      <c r="F10" s="347"/>
      <c r="G10" s="348"/>
      <c r="H10" s="349"/>
      <c r="I10" s="472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350">
        <f t="shared" si="0"/>
        <v>0</v>
      </c>
      <c r="U10" s="214">
        <f t="shared" si="1"/>
        <v>0</v>
      </c>
      <c r="V10" s="344">
        <f>D2</f>
        <v>2089</v>
      </c>
      <c r="W10" s="344"/>
      <c r="X10" s="351" t="s">
        <v>186</v>
      </c>
      <c r="Y10" s="45">
        <f t="shared" si="2"/>
        <v>0</v>
      </c>
      <c r="Z10" s="353"/>
    </row>
    <row r="11" spans="1:26" x14ac:dyDescent="0.2">
      <c r="A11" s="56"/>
      <c r="B11" s="347"/>
      <c r="C11" s="347"/>
      <c r="D11" s="347"/>
      <c r="E11" s="347"/>
      <c r="F11" s="347" t="s">
        <v>108</v>
      </c>
      <c r="G11" s="348"/>
      <c r="H11" s="349"/>
      <c r="I11" s="472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350">
        <f t="shared" si="0"/>
        <v>0</v>
      </c>
      <c r="U11" s="214">
        <f t="shared" si="1"/>
        <v>0</v>
      </c>
      <c r="V11" s="344">
        <f>D2</f>
        <v>2089</v>
      </c>
      <c r="W11" s="344"/>
      <c r="X11" s="351" t="s">
        <v>30</v>
      </c>
      <c r="Y11" s="45">
        <f t="shared" si="2"/>
        <v>0</v>
      </c>
      <c r="Z11" s="353"/>
    </row>
    <row r="12" spans="1:26" x14ac:dyDescent="0.2">
      <c r="A12" s="56"/>
      <c r="B12" s="347"/>
      <c r="C12" s="347"/>
      <c r="D12" s="347"/>
      <c r="E12" s="347"/>
      <c r="F12" s="347"/>
      <c r="G12" s="348"/>
      <c r="H12" s="349">
        <v>5</v>
      </c>
      <c r="I12" s="472"/>
      <c r="J12" s="65">
        <v>1</v>
      </c>
      <c r="K12" s="65"/>
      <c r="L12" s="65"/>
      <c r="M12" s="65"/>
      <c r="N12" s="65"/>
      <c r="O12" s="65"/>
      <c r="P12" s="65"/>
      <c r="Q12" s="65"/>
      <c r="R12" s="65"/>
      <c r="S12" s="65">
        <v>6</v>
      </c>
      <c r="T12" s="350">
        <f t="shared" si="0"/>
        <v>12</v>
      </c>
      <c r="U12" s="214">
        <f t="shared" si="1"/>
        <v>5.7443752991862135E-3</v>
      </c>
      <c r="V12" s="344">
        <f>D2</f>
        <v>2089</v>
      </c>
      <c r="W12" s="344"/>
      <c r="X12" s="351" t="s">
        <v>0</v>
      </c>
      <c r="Y12" s="45">
        <f t="shared" si="2"/>
        <v>12</v>
      </c>
      <c r="Z12" s="354"/>
    </row>
    <row r="13" spans="1:26" x14ac:dyDescent="0.2">
      <c r="A13" s="56"/>
      <c r="B13" s="347"/>
      <c r="C13" s="347"/>
      <c r="D13" s="347"/>
      <c r="E13" s="347"/>
      <c r="F13" s="347"/>
      <c r="G13" s="348"/>
      <c r="H13" s="349">
        <v>2</v>
      </c>
      <c r="I13" s="472"/>
      <c r="J13" s="65">
        <v>4</v>
      </c>
      <c r="K13" s="65"/>
      <c r="L13" s="65"/>
      <c r="M13" s="65"/>
      <c r="N13" s="65"/>
      <c r="O13" s="65"/>
      <c r="P13" s="65"/>
      <c r="Q13" s="65"/>
      <c r="R13" s="65"/>
      <c r="S13" s="65"/>
      <c r="T13" s="350">
        <f t="shared" si="0"/>
        <v>6</v>
      </c>
      <c r="U13" s="214">
        <f t="shared" si="1"/>
        <v>2.8721876495931067E-3</v>
      </c>
      <c r="V13" s="344">
        <f>D2</f>
        <v>2089</v>
      </c>
      <c r="W13" s="344"/>
      <c r="X13" s="351" t="s">
        <v>12</v>
      </c>
      <c r="Y13" s="45">
        <f t="shared" si="2"/>
        <v>6</v>
      </c>
      <c r="Z13" s="354"/>
    </row>
    <row r="14" spans="1:26" x14ac:dyDescent="0.2">
      <c r="A14" s="56"/>
      <c r="B14" s="347"/>
      <c r="C14" s="347"/>
      <c r="D14" s="347"/>
      <c r="E14" s="347"/>
      <c r="F14" s="347"/>
      <c r="G14" s="348"/>
      <c r="H14" s="349">
        <v>3</v>
      </c>
      <c r="I14" s="472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350">
        <f t="shared" si="0"/>
        <v>3</v>
      </c>
      <c r="U14" s="214">
        <f t="shared" si="1"/>
        <v>1.4360938247965534E-3</v>
      </c>
      <c r="V14" s="344">
        <f>D2</f>
        <v>2089</v>
      </c>
      <c r="W14" s="344"/>
      <c r="X14" s="351" t="s">
        <v>34</v>
      </c>
      <c r="Y14" s="45">
        <f t="shared" si="2"/>
        <v>3</v>
      </c>
      <c r="Z14" s="354"/>
    </row>
    <row r="15" spans="1:26" x14ac:dyDescent="0.2">
      <c r="A15" s="56"/>
      <c r="B15" s="347"/>
      <c r="C15" s="347"/>
      <c r="D15" s="347"/>
      <c r="E15" s="347"/>
      <c r="F15" s="347"/>
      <c r="G15" s="348"/>
      <c r="H15" s="355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356">
        <f t="shared" si="0"/>
        <v>0</v>
      </c>
      <c r="U15" s="214">
        <f t="shared" si="1"/>
        <v>0</v>
      </c>
      <c r="V15" s="344">
        <f>D2</f>
        <v>2089</v>
      </c>
      <c r="W15" s="344"/>
      <c r="X15" s="176" t="s">
        <v>173</v>
      </c>
      <c r="Y15" s="45">
        <f t="shared" si="2"/>
        <v>0</v>
      </c>
      <c r="Z15" s="354"/>
    </row>
    <row r="16" spans="1:26" x14ac:dyDescent="0.2">
      <c r="A16" s="56"/>
      <c r="B16" s="347"/>
      <c r="C16" s="347"/>
      <c r="D16" s="347"/>
      <c r="E16" s="347"/>
      <c r="F16" s="347"/>
      <c r="G16" s="60"/>
      <c r="H16" s="358"/>
      <c r="I16" s="65"/>
      <c r="J16" s="70"/>
      <c r="K16" s="65"/>
      <c r="L16" s="65"/>
      <c r="M16" s="65"/>
      <c r="N16" s="65"/>
      <c r="O16" s="65"/>
      <c r="P16" s="65"/>
      <c r="Q16" s="65"/>
      <c r="R16" s="65"/>
      <c r="S16" s="65"/>
      <c r="T16" s="350">
        <f t="shared" si="0"/>
        <v>0</v>
      </c>
      <c r="U16" s="214">
        <f t="shared" si="1"/>
        <v>0</v>
      </c>
      <c r="V16" s="344">
        <f>D2</f>
        <v>2089</v>
      </c>
      <c r="W16" s="344"/>
      <c r="X16" s="466" t="s">
        <v>161</v>
      </c>
      <c r="Z16" s="360"/>
    </row>
    <row r="17" spans="1:26" x14ac:dyDescent="0.2">
      <c r="A17" s="56"/>
      <c r="B17" s="347"/>
      <c r="C17" s="347"/>
      <c r="D17" s="347"/>
      <c r="E17" s="347"/>
      <c r="F17" s="347"/>
      <c r="G17" s="60"/>
      <c r="H17" s="361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350">
        <f t="shared" si="0"/>
        <v>0</v>
      </c>
      <c r="U17" s="214">
        <f t="shared" si="1"/>
        <v>0</v>
      </c>
      <c r="V17" s="344">
        <f>D2</f>
        <v>2089</v>
      </c>
      <c r="W17" s="344"/>
      <c r="X17" s="241" t="s">
        <v>185</v>
      </c>
      <c r="Z17" s="346"/>
    </row>
    <row r="18" spans="1:26" x14ac:dyDescent="0.2">
      <c r="A18" s="56"/>
      <c r="B18" s="347"/>
      <c r="C18" s="347"/>
      <c r="D18" s="347"/>
      <c r="E18" s="347"/>
      <c r="F18" s="347"/>
      <c r="G18" s="348"/>
      <c r="H18" s="349"/>
      <c r="I18" s="358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350">
        <f t="shared" si="0"/>
        <v>0</v>
      </c>
      <c r="U18" s="214">
        <f t="shared" si="1"/>
        <v>0</v>
      </c>
      <c r="V18" s="344"/>
      <c r="W18" s="344"/>
      <c r="X18" s="351" t="s">
        <v>179</v>
      </c>
      <c r="Z18" s="346"/>
    </row>
    <row r="19" spans="1:26" ht="15.75" thickBot="1" x14ac:dyDescent="0.25">
      <c r="A19" s="56"/>
      <c r="B19" s="347"/>
      <c r="C19" s="347"/>
      <c r="D19" s="347"/>
      <c r="E19" s="347"/>
      <c r="F19" s="347"/>
      <c r="G19" s="348"/>
      <c r="H19" s="362"/>
      <c r="I19" s="205"/>
      <c r="J19" s="205">
        <v>8</v>
      </c>
      <c r="K19" s="205"/>
      <c r="L19" s="205"/>
      <c r="M19" s="205"/>
      <c r="N19" s="205"/>
      <c r="O19" s="205"/>
      <c r="P19" s="205"/>
      <c r="Q19" s="205"/>
      <c r="R19" s="205"/>
      <c r="S19" s="205"/>
      <c r="T19" s="363">
        <f t="shared" si="0"/>
        <v>8</v>
      </c>
      <c r="U19" s="316">
        <f t="shared" si="1"/>
        <v>3.829583532790809E-3</v>
      </c>
      <c r="V19" s="344">
        <f>D2</f>
        <v>2089</v>
      </c>
      <c r="W19" s="364"/>
      <c r="X19" s="365" t="s">
        <v>28</v>
      </c>
      <c r="Y19" s="45">
        <f t="shared" ref="Y19:Y29" si="3">T19</f>
        <v>8</v>
      </c>
      <c r="Z19" s="366"/>
    </row>
    <row r="20" spans="1:26" x14ac:dyDescent="0.2">
      <c r="A20" s="56"/>
      <c r="B20" s="347"/>
      <c r="C20" s="347" t="s">
        <v>122</v>
      </c>
      <c r="D20" s="347"/>
      <c r="E20" s="347"/>
      <c r="F20" s="347"/>
      <c r="G20" s="348"/>
      <c r="H20" s="367"/>
      <c r="I20" s="66">
        <v>2</v>
      </c>
      <c r="J20" s="66">
        <v>1</v>
      </c>
      <c r="K20" s="66"/>
      <c r="L20" s="66"/>
      <c r="M20" s="66"/>
      <c r="N20" s="66"/>
      <c r="O20" s="66"/>
      <c r="P20" s="66"/>
      <c r="Q20" s="66"/>
      <c r="R20" s="66"/>
      <c r="S20" s="66"/>
      <c r="T20" s="350">
        <f t="shared" si="0"/>
        <v>1</v>
      </c>
      <c r="U20" s="214">
        <f t="shared" si="1"/>
        <v>4.7869794159885112E-4</v>
      </c>
      <c r="V20" s="344">
        <f>D2</f>
        <v>2089</v>
      </c>
      <c r="W20" s="344"/>
      <c r="X20" s="368" t="s">
        <v>11</v>
      </c>
      <c r="Y20" s="45">
        <f t="shared" si="3"/>
        <v>1</v>
      </c>
      <c r="Z20" s="346"/>
    </row>
    <row r="21" spans="1:26" x14ac:dyDescent="0.2">
      <c r="A21" s="56"/>
      <c r="B21" s="347"/>
      <c r="C21" s="347"/>
      <c r="D21" s="347"/>
      <c r="E21" s="347"/>
      <c r="F21" s="347"/>
      <c r="G21" s="348"/>
      <c r="H21" s="369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350">
        <f t="shared" si="0"/>
        <v>0</v>
      </c>
      <c r="U21" s="214">
        <f t="shared" si="1"/>
        <v>0</v>
      </c>
      <c r="V21" s="344">
        <f>D2</f>
        <v>2089</v>
      </c>
      <c r="W21" s="344"/>
      <c r="X21" s="351" t="s">
        <v>29</v>
      </c>
      <c r="Y21" s="45">
        <f t="shared" si="3"/>
        <v>0</v>
      </c>
      <c r="Z21" s="346"/>
    </row>
    <row r="22" spans="1:26" x14ac:dyDescent="0.2">
      <c r="A22" s="56"/>
      <c r="B22" s="347"/>
      <c r="C22" s="347"/>
      <c r="D22" s="347"/>
      <c r="E22" s="347"/>
      <c r="F22" s="347"/>
      <c r="G22" s="348"/>
      <c r="H22" s="369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>
        <v>1</v>
      </c>
      <c r="T22" s="350">
        <f t="shared" si="0"/>
        <v>1</v>
      </c>
      <c r="U22" s="214">
        <f t="shared" si="1"/>
        <v>4.7869794159885112E-4</v>
      </c>
      <c r="V22" s="344">
        <f>D2</f>
        <v>2089</v>
      </c>
      <c r="W22" s="344"/>
      <c r="X22" s="351" t="s">
        <v>3</v>
      </c>
      <c r="Y22" s="45">
        <f t="shared" si="3"/>
        <v>1</v>
      </c>
      <c r="Z22" s="353"/>
    </row>
    <row r="23" spans="1:26" x14ac:dyDescent="0.2">
      <c r="A23" s="56"/>
      <c r="B23" s="347"/>
      <c r="C23" s="347"/>
      <c r="D23" s="347"/>
      <c r="E23" s="347"/>
      <c r="F23" s="347"/>
      <c r="G23" s="348"/>
      <c r="H23" s="369"/>
      <c r="I23" s="65">
        <v>74</v>
      </c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350">
        <f t="shared" si="0"/>
        <v>0</v>
      </c>
      <c r="U23" s="214">
        <f t="shared" si="1"/>
        <v>0</v>
      </c>
      <c r="V23" s="344">
        <f>D2</f>
        <v>2089</v>
      </c>
      <c r="W23" s="344"/>
      <c r="X23" s="351" t="s">
        <v>8</v>
      </c>
      <c r="Y23" s="45">
        <f t="shared" si="3"/>
        <v>0</v>
      </c>
      <c r="Z23" s="354"/>
    </row>
    <row r="24" spans="1:26" x14ac:dyDescent="0.2">
      <c r="A24" s="56"/>
      <c r="B24" s="347"/>
      <c r="C24" s="347"/>
      <c r="D24" s="347"/>
      <c r="E24" s="347"/>
      <c r="F24" s="347"/>
      <c r="G24" s="348"/>
      <c r="H24" s="369"/>
      <c r="I24" s="65">
        <v>4</v>
      </c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350">
        <f t="shared" si="0"/>
        <v>0</v>
      </c>
      <c r="U24" s="214">
        <f t="shared" si="1"/>
        <v>0</v>
      </c>
      <c r="V24" s="344">
        <f>D2</f>
        <v>2089</v>
      </c>
      <c r="W24" s="344"/>
      <c r="X24" s="351" t="s">
        <v>9</v>
      </c>
      <c r="Y24" s="45">
        <f t="shared" si="3"/>
        <v>0</v>
      </c>
      <c r="Z24" s="354"/>
    </row>
    <row r="25" spans="1:26" x14ac:dyDescent="0.2">
      <c r="A25" s="56"/>
      <c r="B25" s="347"/>
      <c r="C25" s="347"/>
      <c r="D25" s="347"/>
      <c r="E25" s="347"/>
      <c r="F25" s="347"/>
      <c r="G25" s="348"/>
      <c r="H25" s="369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350">
        <f t="shared" si="0"/>
        <v>0</v>
      </c>
      <c r="U25" s="214">
        <f t="shared" si="1"/>
        <v>0</v>
      </c>
      <c r="V25" s="344">
        <f>D2</f>
        <v>2089</v>
      </c>
      <c r="W25" s="344"/>
      <c r="X25" s="351" t="s">
        <v>80</v>
      </c>
      <c r="Y25" s="45">
        <f t="shared" si="3"/>
        <v>0</v>
      </c>
      <c r="Z25" s="346" t="s">
        <v>221</v>
      </c>
    </row>
    <row r="26" spans="1:26" x14ac:dyDescent="0.2">
      <c r="A26" s="56"/>
      <c r="B26" s="347"/>
      <c r="C26" s="347"/>
      <c r="D26" s="347"/>
      <c r="E26" s="347"/>
      <c r="F26" s="347"/>
      <c r="G26" s="348"/>
      <c r="H26" s="369"/>
      <c r="I26" s="65">
        <v>1</v>
      </c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350">
        <f t="shared" si="0"/>
        <v>0</v>
      </c>
      <c r="U26" s="214">
        <f t="shared" si="1"/>
        <v>0</v>
      </c>
      <c r="V26" s="344">
        <f>D2</f>
        <v>2089</v>
      </c>
      <c r="W26" s="344"/>
      <c r="X26" s="351" t="s">
        <v>20</v>
      </c>
      <c r="Y26" s="45">
        <f t="shared" si="3"/>
        <v>0</v>
      </c>
      <c r="Z26" s="346" t="s">
        <v>224</v>
      </c>
    </row>
    <row r="27" spans="1:26" x14ac:dyDescent="0.2">
      <c r="A27" s="56"/>
      <c r="B27" s="347"/>
      <c r="C27" s="347"/>
      <c r="D27" s="347"/>
      <c r="E27" s="347"/>
      <c r="F27" s="347"/>
      <c r="G27" s="348"/>
      <c r="H27" s="369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350">
        <f t="shared" si="0"/>
        <v>0</v>
      </c>
      <c r="U27" s="214">
        <f t="shared" si="1"/>
        <v>0</v>
      </c>
      <c r="V27" s="344">
        <f>D2</f>
        <v>2089</v>
      </c>
      <c r="W27" s="344"/>
      <c r="X27" s="351" t="s">
        <v>81</v>
      </c>
      <c r="Y27" s="45">
        <f t="shared" si="3"/>
        <v>0</v>
      </c>
      <c r="Z27" s="353"/>
    </row>
    <row r="28" spans="1:26" x14ac:dyDescent="0.2">
      <c r="A28" s="56"/>
      <c r="B28" s="347"/>
      <c r="C28" s="347"/>
      <c r="D28" s="347"/>
      <c r="E28" s="347"/>
      <c r="F28" s="347"/>
      <c r="G28" s="348"/>
      <c r="H28" s="369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350">
        <f t="shared" si="0"/>
        <v>0</v>
      </c>
      <c r="U28" s="214">
        <f t="shared" si="1"/>
        <v>0</v>
      </c>
      <c r="V28" s="344">
        <f>D2</f>
        <v>2089</v>
      </c>
      <c r="W28" s="344"/>
      <c r="X28" s="351" t="s">
        <v>10</v>
      </c>
      <c r="Y28" s="45">
        <f t="shared" si="3"/>
        <v>0</v>
      </c>
      <c r="Z28" s="354"/>
    </row>
    <row r="29" spans="1:26" x14ac:dyDescent="0.2">
      <c r="A29" s="56"/>
      <c r="B29" s="347"/>
      <c r="C29" s="347"/>
      <c r="D29" s="347"/>
      <c r="E29" s="347"/>
      <c r="F29" s="347"/>
      <c r="G29" s="348"/>
      <c r="H29" s="369"/>
      <c r="I29" s="65">
        <v>28</v>
      </c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350">
        <f>SUM(H29,J29,L29,N29,P29,R29,S29)</f>
        <v>0</v>
      </c>
      <c r="U29" s="214">
        <f t="shared" si="1"/>
        <v>0</v>
      </c>
      <c r="V29" s="344">
        <f>D2</f>
        <v>2089</v>
      </c>
      <c r="W29" s="344"/>
      <c r="X29" s="351" t="s">
        <v>13</v>
      </c>
      <c r="Y29" s="45">
        <f t="shared" si="3"/>
        <v>0</v>
      </c>
      <c r="Z29" s="354"/>
    </row>
    <row r="30" spans="1:26" x14ac:dyDescent="0.2">
      <c r="A30" s="56"/>
      <c r="B30" s="347"/>
      <c r="C30" s="347"/>
      <c r="D30" s="347"/>
      <c r="E30" s="347"/>
      <c r="F30" s="347"/>
      <c r="G30" s="348"/>
      <c r="H30" s="349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350">
        <f>SUM(H30,J30,L30,N30,P30,R30,S30)</f>
        <v>0</v>
      </c>
      <c r="U30" s="214">
        <f t="shared" si="1"/>
        <v>0</v>
      </c>
      <c r="V30" s="344" t="str">
        <f>D1</f>
        <v>Build QTY</v>
      </c>
      <c r="W30" s="344"/>
      <c r="X30" s="351" t="s">
        <v>99</v>
      </c>
      <c r="Y30" s="45">
        <f t="shared" ref="Y30:Y41" si="4">T31</f>
        <v>0</v>
      </c>
      <c r="Z30" s="353"/>
    </row>
    <row r="31" spans="1:26" x14ac:dyDescent="0.2">
      <c r="A31" s="56"/>
      <c r="B31" s="347"/>
      <c r="C31" s="347"/>
      <c r="D31" s="347"/>
      <c r="E31" s="347"/>
      <c r="F31" s="347"/>
      <c r="G31" s="348"/>
      <c r="H31" s="349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350">
        <f>SUM(H31,J31,L31,N31,P31,R31,S31)</f>
        <v>0</v>
      </c>
      <c r="U31" s="214">
        <f t="shared" si="1"/>
        <v>0</v>
      </c>
      <c r="V31" s="344">
        <f>D2</f>
        <v>2089</v>
      </c>
      <c r="W31" s="344"/>
      <c r="X31" s="351" t="s">
        <v>88</v>
      </c>
      <c r="Y31" s="45">
        <f t="shared" si="4"/>
        <v>0</v>
      </c>
      <c r="Z31" s="353"/>
    </row>
    <row r="32" spans="1:26" x14ac:dyDescent="0.2">
      <c r="A32" s="56"/>
      <c r="B32" s="347"/>
      <c r="C32" s="347"/>
      <c r="D32" s="347"/>
      <c r="E32" s="347"/>
      <c r="F32" s="347"/>
      <c r="G32" s="348"/>
      <c r="H32" s="349"/>
      <c r="I32" s="65">
        <v>8</v>
      </c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350">
        <f>SUM(H32,J32,L32,N32,P32,R32,S32)</f>
        <v>0</v>
      </c>
      <c r="U32" s="214">
        <f t="shared" si="1"/>
        <v>0</v>
      </c>
      <c r="V32" s="344">
        <f>D2</f>
        <v>2089</v>
      </c>
      <c r="W32" s="344"/>
      <c r="X32" s="351" t="s">
        <v>83</v>
      </c>
      <c r="Y32" s="45">
        <f t="shared" si="4"/>
        <v>0</v>
      </c>
      <c r="Z32" s="354"/>
    </row>
    <row r="33" spans="1:26" ht="15.75" thickBot="1" x14ac:dyDescent="0.25">
      <c r="A33" s="56"/>
      <c r="B33" s="347"/>
      <c r="C33" s="347"/>
      <c r="D33" s="347"/>
      <c r="E33" s="347"/>
      <c r="F33" s="347"/>
      <c r="G33" s="348"/>
      <c r="H33" s="355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350">
        <f>SUM(H33,J33,L33,N33,P33,R33,S33)</f>
        <v>0</v>
      </c>
      <c r="U33" s="214">
        <f t="shared" si="1"/>
        <v>0</v>
      </c>
      <c r="V33" s="344">
        <f>D2</f>
        <v>2089</v>
      </c>
      <c r="W33" s="364"/>
      <c r="X33" s="357" t="s">
        <v>101</v>
      </c>
      <c r="Y33" s="45">
        <f t="shared" si="4"/>
        <v>0</v>
      </c>
      <c r="Z33" s="346"/>
    </row>
    <row r="34" spans="1:26" ht="15.75" thickBot="1" x14ac:dyDescent="0.25">
      <c r="A34" s="56"/>
      <c r="B34" s="347"/>
      <c r="C34" s="347"/>
      <c r="D34" s="347"/>
      <c r="E34" s="347"/>
      <c r="F34" s="347"/>
      <c r="G34" s="348"/>
      <c r="H34" s="342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7"/>
      <c r="U34" s="197">
        <f t="shared" si="1"/>
        <v>0</v>
      </c>
      <c r="V34" s="197"/>
      <c r="W34" s="370"/>
      <c r="X34" s="428" t="s">
        <v>84</v>
      </c>
      <c r="Y34" s="45">
        <f t="shared" si="4"/>
        <v>1</v>
      </c>
      <c r="Z34" s="101" t="s">
        <v>228</v>
      </c>
    </row>
    <row r="35" spans="1:26" x14ac:dyDescent="0.2">
      <c r="A35" s="56"/>
      <c r="B35" s="347"/>
      <c r="C35" s="347"/>
      <c r="D35" s="347"/>
      <c r="E35" s="347"/>
      <c r="F35" s="347"/>
      <c r="G35" s="60"/>
      <c r="H35" s="343">
        <v>1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371">
        <f t="shared" ref="T35:T42" si="5">SUM(H35,J35,L35,N35,P35,R35,S35)</f>
        <v>1</v>
      </c>
      <c r="U35" s="214">
        <f t="shared" si="1"/>
        <v>4.7869794159885112E-4</v>
      </c>
      <c r="V35" s="344">
        <f>D2</f>
        <v>2089</v>
      </c>
      <c r="W35" s="372"/>
      <c r="X35" s="119" t="s">
        <v>86</v>
      </c>
      <c r="Y35" s="45">
        <f t="shared" si="4"/>
        <v>1</v>
      </c>
      <c r="Z35" s="101" t="s">
        <v>226</v>
      </c>
    </row>
    <row r="36" spans="1:26" x14ac:dyDescent="0.2">
      <c r="A36" s="56"/>
      <c r="B36" s="347"/>
      <c r="C36" s="347"/>
      <c r="D36" s="347"/>
      <c r="E36" s="347"/>
      <c r="F36" s="347"/>
      <c r="G36" s="60"/>
      <c r="H36" s="349">
        <v>1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350">
        <f t="shared" si="5"/>
        <v>1</v>
      </c>
      <c r="U36" s="214">
        <f t="shared" si="1"/>
        <v>4.7869794159885112E-4</v>
      </c>
      <c r="V36" s="344">
        <f>D2</f>
        <v>2089</v>
      </c>
      <c r="W36" s="344"/>
      <c r="X36" s="351" t="s">
        <v>74</v>
      </c>
      <c r="Y36" s="45">
        <f t="shared" si="4"/>
        <v>2</v>
      </c>
      <c r="Z36" s="101" t="s">
        <v>223</v>
      </c>
    </row>
    <row r="37" spans="1:26" x14ac:dyDescent="0.2">
      <c r="A37" s="56"/>
      <c r="B37" s="347"/>
      <c r="C37" s="347"/>
      <c r="D37" s="347"/>
      <c r="E37" s="347"/>
      <c r="F37" s="347"/>
      <c r="G37" s="60"/>
      <c r="H37" s="349">
        <v>2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350">
        <f t="shared" si="5"/>
        <v>2</v>
      </c>
      <c r="U37" s="214">
        <f t="shared" si="1"/>
        <v>9.5739588319770225E-4</v>
      </c>
      <c r="V37" s="344">
        <f>D2</f>
        <v>2089</v>
      </c>
      <c r="W37" s="344"/>
      <c r="X37" s="351" t="s">
        <v>222</v>
      </c>
      <c r="Y37" s="45">
        <f t="shared" si="4"/>
        <v>3</v>
      </c>
      <c r="Z37" s="101" t="s">
        <v>227</v>
      </c>
    </row>
    <row r="38" spans="1:26" x14ac:dyDescent="0.2">
      <c r="A38" s="56"/>
      <c r="B38" s="347"/>
      <c r="C38" s="347"/>
      <c r="D38" s="347"/>
      <c r="E38" s="347"/>
      <c r="F38" s="347"/>
      <c r="G38" s="60"/>
      <c r="H38" s="349">
        <v>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350">
        <f t="shared" si="5"/>
        <v>3</v>
      </c>
      <c r="U38" s="214">
        <f t="shared" si="1"/>
        <v>1.4360938247965534E-3</v>
      </c>
      <c r="V38" s="344">
        <f>D2</f>
        <v>2089</v>
      </c>
      <c r="W38" s="344"/>
      <c r="X38" s="351" t="s">
        <v>13</v>
      </c>
      <c r="Y38" s="45">
        <f t="shared" si="4"/>
        <v>1</v>
      </c>
      <c r="Z38" s="101" t="s">
        <v>225</v>
      </c>
    </row>
    <row r="39" spans="1:26" x14ac:dyDescent="0.2">
      <c r="A39" s="56"/>
      <c r="B39" s="347"/>
      <c r="C39" s="347"/>
      <c r="D39" s="347"/>
      <c r="E39" s="347"/>
      <c r="F39" s="347"/>
      <c r="G39" s="60"/>
      <c r="H39" s="349">
        <v>1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350">
        <f t="shared" si="5"/>
        <v>1</v>
      </c>
      <c r="U39" s="214">
        <f t="shared" si="1"/>
        <v>4.7869794159885112E-4</v>
      </c>
      <c r="V39" s="344">
        <f>D2</f>
        <v>2089</v>
      </c>
      <c r="W39" s="344"/>
      <c r="X39" s="176" t="s">
        <v>36</v>
      </c>
      <c r="Y39" s="45">
        <f t="shared" si="4"/>
        <v>1</v>
      </c>
      <c r="Z39" s="101"/>
    </row>
    <row r="40" spans="1:26" x14ac:dyDescent="0.2">
      <c r="A40" s="56"/>
      <c r="B40" s="347"/>
      <c r="C40" s="347"/>
      <c r="D40" s="347"/>
      <c r="E40" s="347"/>
      <c r="F40" s="347"/>
      <c r="G40" s="60"/>
      <c r="H40" s="349">
        <v>1</v>
      </c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350">
        <f t="shared" si="5"/>
        <v>1</v>
      </c>
      <c r="U40" s="214">
        <f t="shared" si="1"/>
        <v>4.7869794159885112E-4</v>
      </c>
      <c r="V40" s="344">
        <f>D2</f>
        <v>2089</v>
      </c>
      <c r="W40" s="344"/>
      <c r="X40" s="176" t="s">
        <v>173</v>
      </c>
      <c r="Y40" s="45">
        <f t="shared" si="4"/>
        <v>2</v>
      </c>
      <c r="Z40" s="417"/>
    </row>
    <row r="41" spans="1:26" x14ac:dyDescent="0.2">
      <c r="A41" s="56"/>
      <c r="B41" s="347"/>
      <c r="C41" s="347"/>
      <c r="D41" s="347"/>
      <c r="E41" s="347"/>
      <c r="F41" s="347"/>
      <c r="G41" s="60"/>
      <c r="H41" s="355">
        <v>2</v>
      </c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350">
        <f t="shared" si="5"/>
        <v>2</v>
      </c>
      <c r="U41" s="214">
        <f t="shared" si="1"/>
        <v>9.5739588319770225E-4</v>
      </c>
      <c r="V41" s="344">
        <f>D2</f>
        <v>2089</v>
      </c>
      <c r="W41" s="344"/>
      <c r="X41" s="467" t="s">
        <v>88</v>
      </c>
      <c r="Y41" s="45">
        <f t="shared" si="4"/>
        <v>7</v>
      </c>
      <c r="Z41" s="101"/>
    </row>
    <row r="42" spans="1:26" ht="15.75" thickBot="1" x14ac:dyDescent="0.25">
      <c r="A42" s="186"/>
      <c r="B42" s="187"/>
      <c r="C42" s="187"/>
      <c r="D42" s="187"/>
      <c r="E42" s="187"/>
      <c r="F42" s="187"/>
      <c r="G42" s="194"/>
      <c r="H42" s="355">
        <v>7</v>
      </c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356">
        <f t="shared" si="5"/>
        <v>7</v>
      </c>
      <c r="U42" s="214">
        <f t="shared" si="1"/>
        <v>3.3508855911919579E-3</v>
      </c>
      <c r="V42" s="344">
        <f>D2</f>
        <v>2089</v>
      </c>
      <c r="W42" s="344"/>
      <c r="X42" s="374" t="s">
        <v>161</v>
      </c>
      <c r="Z42" s="419"/>
    </row>
    <row r="43" spans="1:26" ht="15.75" thickBot="1" x14ac:dyDescent="0.25">
      <c r="G43" s="51" t="s">
        <v>5</v>
      </c>
      <c r="H43" s="61">
        <f t="shared" ref="H43:S43" si="6">SUM(H3:H42)</f>
        <v>169</v>
      </c>
      <c r="I43" s="61">
        <f t="shared" si="6"/>
        <v>117</v>
      </c>
      <c r="J43" s="61">
        <f t="shared" si="6"/>
        <v>27</v>
      </c>
      <c r="K43" s="61">
        <f t="shared" si="6"/>
        <v>0</v>
      </c>
      <c r="L43" s="61">
        <f t="shared" si="6"/>
        <v>0</v>
      </c>
      <c r="M43" s="61">
        <f t="shared" si="6"/>
        <v>0</v>
      </c>
      <c r="N43" s="61">
        <f t="shared" si="6"/>
        <v>0</v>
      </c>
      <c r="O43" s="61">
        <f t="shared" si="6"/>
        <v>0</v>
      </c>
      <c r="P43" s="61">
        <f t="shared" si="6"/>
        <v>0</v>
      </c>
      <c r="Q43" s="61">
        <f t="shared" si="6"/>
        <v>0</v>
      </c>
      <c r="R43" s="61">
        <f t="shared" si="6"/>
        <v>0</v>
      </c>
      <c r="S43" s="61">
        <f t="shared" si="6"/>
        <v>22</v>
      </c>
      <c r="T43" s="375">
        <f>SUM(H43,J43,L43,N43,P43,R43,S43)</f>
        <v>218</v>
      </c>
      <c r="U43" s="465">
        <f t="shared" si="1"/>
        <v>0.10435615126854955</v>
      </c>
      <c r="V43" s="344">
        <f>D2</f>
        <v>2089</v>
      </c>
      <c r="W43" s="344"/>
      <c r="X43" s="11"/>
      <c r="Z43" s="7"/>
    </row>
    <row r="44" spans="1:26" ht="15.75" thickBot="1" x14ac:dyDescent="0.3"/>
    <row r="45" spans="1:26" ht="75.75" thickBot="1" x14ac:dyDescent="0.3">
      <c r="A45" s="47" t="s">
        <v>23</v>
      </c>
      <c r="B45" s="47" t="s">
        <v>49</v>
      </c>
      <c r="C45" s="47" t="s">
        <v>54</v>
      </c>
      <c r="D45" s="47" t="s">
        <v>18</v>
      </c>
      <c r="E45" s="46" t="s">
        <v>17</v>
      </c>
      <c r="F45" s="48" t="s">
        <v>1</v>
      </c>
      <c r="G45" s="49" t="s">
        <v>24</v>
      </c>
      <c r="H45" s="50" t="s">
        <v>75</v>
      </c>
      <c r="I45" s="50" t="s">
        <v>76</v>
      </c>
      <c r="J45" s="50" t="s">
        <v>55</v>
      </c>
      <c r="K45" s="50" t="s">
        <v>60</v>
      </c>
      <c r="L45" s="50" t="s">
        <v>56</v>
      </c>
      <c r="M45" s="50" t="s">
        <v>61</v>
      </c>
      <c r="N45" s="50" t="s">
        <v>57</v>
      </c>
      <c r="O45" s="50" t="s">
        <v>62</v>
      </c>
      <c r="P45" s="50" t="s">
        <v>58</v>
      </c>
      <c r="Q45" s="50" t="s">
        <v>77</v>
      </c>
      <c r="R45" s="50" t="s">
        <v>127</v>
      </c>
      <c r="S45" s="50" t="s">
        <v>42</v>
      </c>
      <c r="T45" s="50" t="s">
        <v>5</v>
      </c>
      <c r="U45" s="46" t="s">
        <v>2</v>
      </c>
      <c r="V45" s="84" t="s">
        <v>72</v>
      </c>
      <c r="W45" s="84" t="s">
        <v>72</v>
      </c>
      <c r="X45" s="85" t="s">
        <v>21</v>
      </c>
      <c r="Z45" s="86" t="s">
        <v>7</v>
      </c>
    </row>
    <row r="46" spans="1:26" ht="15.75" thickBot="1" x14ac:dyDescent="0.3">
      <c r="A46" s="78">
        <v>1486765</v>
      </c>
      <c r="B46" s="78" t="s">
        <v>111</v>
      </c>
      <c r="C46" s="439">
        <v>1152</v>
      </c>
      <c r="D46" s="439">
        <v>1226</v>
      </c>
      <c r="E46" s="439">
        <v>1109</v>
      </c>
      <c r="F46" s="440">
        <f>E46/D46</f>
        <v>0.90456769983686791</v>
      </c>
      <c r="G46" s="52">
        <v>45119</v>
      </c>
      <c r="H46" s="342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90"/>
      <c r="U46" s="197"/>
      <c r="V46" s="198"/>
      <c r="W46" s="197"/>
      <c r="X46" s="91" t="s">
        <v>78</v>
      </c>
      <c r="Z46" s="43" t="s">
        <v>132</v>
      </c>
    </row>
    <row r="47" spans="1:26" x14ac:dyDescent="0.2">
      <c r="A47" s="53"/>
      <c r="B47" s="54"/>
      <c r="C47" s="54"/>
      <c r="D47" s="54"/>
      <c r="E47" s="54"/>
      <c r="F47" s="54"/>
      <c r="G47" s="55"/>
      <c r="H47" s="343">
        <v>29</v>
      </c>
      <c r="I47" s="471"/>
      <c r="J47" s="63">
        <v>1</v>
      </c>
      <c r="K47" s="63"/>
      <c r="L47" s="63"/>
      <c r="M47" s="63"/>
      <c r="N47" s="63"/>
      <c r="O47" s="63"/>
      <c r="P47" s="63"/>
      <c r="Q47" s="63"/>
      <c r="R47" s="63"/>
      <c r="S47" s="63">
        <v>6</v>
      </c>
      <c r="T47" s="483">
        <f>SUM(H47,J47,L47,N47,P47,R47,S47)</f>
        <v>36</v>
      </c>
      <c r="U47" s="214">
        <f>($T47)/$D$46</f>
        <v>2.936378466557912E-2</v>
      </c>
      <c r="V47" s="344">
        <f>D46</f>
        <v>1226</v>
      </c>
      <c r="W47" s="344"/>
      <c r="X47" s="345" t="s">
        <v>16</v>
      </c>
      <c r="Y47" s="45">
        <f>T47</f>
        <v>36</v>
      </c>
      <c r="Z47" s="352" t="s">
        <v>133</v>
      </c>
    </row>
    <row r="48" spans="1:26" x14ac:dyDescent="0.2">
      <c r="A48" s="56"/>
      <c r="B48" s="57"/>
      <c r="C48" s="57"/>
      <c r="D48" s="57"/>
      <c r="E48" s="57"/>
      <c r="F48" s="57"/>
      <c r="G48" s="58"/>
      <c r="H48" s="406"/>
      <c r="I48" s="481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482">
        <f>SUM(H48,J48,L48,N48,P48,R48,S48)</f>
        <v>0</v>
      </c>
      <c r="U48" s="214">
        <f t="shared" ref="U48:U87" si="7">($T48)/$D$46</f>
        <v>0</v>
      </c>
      <c r="V48" s="344"/>
      <c r="W48" s="344"/>
      <c r="X48" s="368" t="s">
        <v>44</v>
      </c>
      <c r="Z48" s="352" t="s">
        <v>171</v>
      </c>
    </row>
    <row r="49" spans="1:26" x14ac:dyDescent="0.2">
      <c r="A49" s="56"/>
      <c r="B49" s="347"/>
      <c r="C49" s="347"/>
      <c r="D49" s="347"/>
      <c r="E49" s="347"/>
      <c r="F49" s="347"/>
      <c r="G49" s="348"/>
      <c r="H49" s="349">
        <v>4</v>
      </c>
      <c r="I49" s="472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350">
        <f t="shared" ref="T49:T72" si="8">SUM(H49,J49,L49,N49,P49,R49,S49)</f>
        <v>4</v>
      </c>
      <c r="U49" s="214">
        <f t="shared" si="7"/>
        <v>3.2626427406199023E-3</v>
      </c>
      <c r="V49" s="344">
        <f>D46</f>
        <v>1226</v>
      </c>
      <c r="W49" s="344"/>
      <c r="X49" s="351" t="s">
        <v>6</v>
      </c>
      <c r="Y49" s="45">
        <f t="shared" ref="Y49:Y59" si="9">T49</f>
        <v>4</v>
      </c>
      <c r="Z49" s="431"/>
    </row>
    <row r="50" spans="1:26" x14ac:dyDescent="0.2">
      <c r="A50" s="56"/>
      <c r="B50" s="347"/>
      <c r="C50" s="347"/>
      <c r="D50" s="347"/>
      <c r="E50" s="347"/>
      <c r="F50" s="347"/>
      <c r="G50" s="348"/>
      <c r="H50" s="349">
        <v>28</v>
      </c>
      <c r="I50" s="472"/>
      <c r="J50" s="65"/>
      <c r="K50" s="65"/>
      <c r="L50" s="65"/>
      <c r="M50" s="65"/>
      <c r="N50" s="65"/>
      <c r="O50" s="65"/>
      <c r="P50" s="65"/>
      <c r="Q50" s="65"/>
      <c r="R50" s="65"/>
      <c r="S50" s="65">
        <v>3</v>
      </c>
      <c r="T50" s="350">
        <f t="shared" si="8"/>
        <v>31</v>
      </c>
      <c r="U50" s="214">
        <f t="shared" si="7"/>
        <v>2.5285481239804241E-2</v>
      </c>
      <c r="V50" s="344">
        <f>D46</f>
        <v>1226</v>
      </c>
      <c r="W50" s="344"/>
      <c r="X50" s="351" t="s">
        <v>14</v>
      </c>
      <c r="Y50" s="45">
        <f t="shared" si="9"/>
        <v>31</v>
      </c>
      <c r="Z50" s="431"/>
    </row>
    <row r="51" spans="1:26" x14ac:dyDescent="0.2">
      <c r="A51" s="56"/>
      <c r="B51" s="347"/>
      <c r="C51" s="347"/>
      <c r="D51" s="347"/>
      <c r="E51" s="347"/>
      <c r="F51" s="347"/>
      <c r="G51" s="348"/>
      <c r="H51" s="349">
        <v>3</v>
      </c>
      <c r="I51" s="472"/>
      <c r="J51" s="65"/>
      <c r="K51" s="65"/>
      <c r="L51" s="65"/>
      <c r="M51" s="65"/>
      <c r="N51" s="65"/>
      <c r="O51" s="65"/>
      <c r="P51" s="65"/>
      <c r="Q51" s="65"/>
      <c r="R51" s="65"/>
      <c r="S51" s="65">
        <v>1</v>
      </c>
      <c r="T51" s="350">
        <f t="shared" si="8"/>
        <v>4</v>
      </c>
      <c r="U51" s="214">
        <f t="shared" si="7"/>
        <v>3.2626427406199023E-3</v>
      </c>
      <c r="V51" s="344">
        <f>D46</f>
        <v>1226</v>
      </c>
      <c r="W51" s="344"/>
      <c r="X51" s="351" t="s">
        <v>15</v>
      </c>
      <c r="Y51" s="45">
        <f t="shared" si="9"/>
        <v>4</v>
      </c>
      <c r="Z51" s="353"/>
    </row>
    <row r="52" spans="1:26" x14ac:dyDescent="0.2">
      <c r="A52" s="56"/>
      <c r="B52" s="347"/>
      <c r="C52" s="347"/>
      <c r="D52" s="347"/>
      <c r="E52" s="347"/>
      <c r="F52" s="347"/>
      <c r="G52" s="348"/>
      <c r="H52" s="349"/>
      <c r="I52" s="472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350">
        <f t="shared" si="8"/>
        <v>0</v>
      </c>
      <c r="U52" s="214">
        <f t="shared" si="7"/>
        <v>0</v>
      </c>
      <c r="V52" s="344">
        <f>D46</f>
        <v>1226</v>
      </c>
      <c r="W52" s="344"/>
      <c r="X52" s="351" t="s">
        <v>31</v>
      </c>
      <c r="Y52" s="45">
        <f t="shared" si="9"/>
        <v>0</v>
      </c>
      <c r="Z52" s="353"/>
    </row>
    <row r="53" spans="1:26" x14ac:dyDescent="0.2">
      <c r="A53" s="56"/>
      <c r="B53" s="347"/>
      <c r="C53" s="347"/>
      <c r="D53" s="347"/>
      <c r="E53" s="347"/>
      <c r="F53" s="347"/>
      <c r="G53" s="348"/>
      <c r="H53" s="349"/>
      <c r="I53" s="472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350">
        <f t="shared" si="8"/>
        <v>0</v>
      </c>
      <c r="U53" s="214">
        <f t="shared" si="7"/>
        <v>0</v>
      </c>
      <c r="V53" s="344">
        <f>D46</f>
        <v>1226</v>
      </c>
      <c r="W53" s="344"/>
      <c r="X53" s="351" t="s">
        <v>32</v>
      </c>
      <c r="Y53" s="45">
        <f t="shared" si="9"/>
        <v>0</v>
      </c>
      <c r="Z53" s="353"/>
    </row>
    <row r="54" spans="1:26" x14ac:dyDescent="0.2">
      <c r="A54" s="56"/>
      <c r="B54" s="347"/>
      <c r="C54" s="347"/>
      <c r="D54" s="347"/>
      <c r="E54" s="347"/>
      <c r="F54" s="347"/>
      <c r="G54" s="348"/>
      <c r="H54" s="349"/>
      <c r="I54" s="472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350">
        <f t="shared" si="8"/>
        <v>0</v>
      </c>
      <c r="U54" s="214">
        <f t="shared" si="7"/>
        <v>0</v>
      </c>
      <c r="V54" s="344">
        <f>D46</f>
        <v>1226</v>
      </c>
      <c r="W54" s="344"/>
      <c r="X54" s="351" t="s">
        <v>186</v>
      </c>
      <c r="Y54" s="45">
        <f t="shared" si="9"/>
        <v>0</v>
      </c>
      <c r="Z54" s="353"/>
    </row>
    <row r="55" spans="1:26" x14ac:dyDescent="0.2">
      <c r="A55" s="56"/>
      <c r="B55" s="347"/>
      <c r="C55" s="347"/>
      <c r="D55" s="347"/>
      <c r="E55" s="347"/>
      <c r="F55" s="347" t="s">
        <v>108</v>
      </c>
      <c r="G55" s="348"/>
      <c r="H55" s="349"/>
      <c r="I55" s="472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350">
        <f t="shared" si="8"/>
        <v>0</v>
      </c>
      <c r="U55" s="214">
        <f t="shared" si="7"/>
        <v>0</v>
      </c>
      <c r="V55" s="344">
        <f>D46</f>
        <v>1226</v>
      </c>
      <c r="W55" s="344"/>
      <c r="X55" s="351" t="s">
        <v>30</v>
      </c>
      <c r="Y55" s="45">
        <f t="shared" si="9"/>
        <v>0</v>
      </c>
      <c r="Z55" s="353"/>
    </row>
    <row r="56" spans="1:26" x14ac:dyDescent="0.2">
      <c r="A56" s="56"/>
      <c r="B56" s="347"/>
      <c r="C56" s="347"/>
      <c r="D56" s="347"/>
      <c r="E56" s="347"/>
      <c r="F56" s="347"/>
      <c r="G56" s="348"/>
      <c r="H56" s="349">
        <v>2</v>
      </c>
      <c r="I56" s="472"/>
      <c r="J56" s="65"/>
      <c r="K56" s="65"/>
      <c r="L56" s="65"/>
      <c r="M56" s="65"/>
      <c r="N56" s="65"/>
      <c r="O56" s="65"/>
      <c r="P56" s="65"/>
      <c r="Q56" s="65"/>
      <c r="R56" s="65"/>
      <c r="S56" s="65">
        <v>1</v>
      </c>
      <c r="T56" s="350">
        <f t="shared" si="8"/>
        <v>3</v>
      </c>
      <c r="U56" s="214">
        <f t="shared" si="7"/>
        <v>2.4469820554649264E-3</v>
      </c>
      <c r="V56" s="344">
        <f>D46</f>
        <v>1226</v>
      </c>
      <c r="W56" s="344"/>
      <c r="X56" s="351" t="s">
        <v>0</v>
      </c>
      <c r="Y56" s="45">
        <f t="shared" si="9"/>
        <v>3</v>
      </c>
      <c r="Z56" s="354"/>
    </row>
    <row r="57" spans="1:26" x14ac:dyDescent="0.2">
      <c r="A57" s="56"/>
      <c r="B57" s="347"/>
      <c r="C57" s="347"/>
      <c r="D57" s="347"/>
      <c r="E57" s="347"/>
      <c r="F57" s="347"/>
      <c r="G57" s="348"/>
      <c r="H57" s="349">
        <v>2</v>
      </c>
      <c r="I57" s="472"/>
      <c r="J57" s="65">
        <v>2</v>
      </c>
      <c r="K57" s="65"/>
      <c r="L57" s="65"/>
      <c r="M57" s="65"/>
      <c r="N57" s="65"/>
      <c r="O57" s="65"/>
      <c r="P57" s="65"/>
      <c r="Q57" s="65"/>
      <c r="R57" s="65"/>
      <c r="S57" s="65">
        <v>2</v>
      </c>
      <c r="T57" s="350">
        <f t="shared" si="8"/>
        <v>6</v>
      </c>
      <c r="U57" s="214">
        <f t="shared" si="7"/>
        <v>4.8939641109298528E-3</v>
      </c>
      <c r="V57" s="344">
        <f>D46</f>
        <v>1226</v>
      </c>
      <c r="W57" s="344"/>
      <c r="X57" s="351" t="s">
        <v>12</v>
      </c>
      <c r="Y57" s="45">
        <f t="shared" si="9"/>
        <v>6</v>
      </c>
      <c r="Z57" s="354"/>
    </row>
    <row r="58" spans="1:26" x14ac:dyDescent="0.2">
      <c r="A58" s="56"/>
      <c r="B58" s="347"/>
      <c r="C58" s="347"/>
      <c r="D58" s="347"/>
      <c r="E58" s="347"/>
      <c r="F58" s="347"/>
      <c r="G58" s="348"/>
      <c r="H58" s="349"/>
      <c r="I58" s="472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350">
        <f t="shared" si="8"/>
        <v>0</v>
      </c>
      <c r="U58" s="214">
        <f t="shared" si="7"/>
        <v>0</v>
      </c>
      <c r="V58" s="344">
        <f>D46</f>
        <v>1226</v>
      </c>
      <c r="W58" s="344"/>
      <c r="X58" s="351" t="s">
        <v>34</v>
      </c>
      <c r="Y58" s="45">
        <f t="shared" si="9"/>
        <v>0</v>
      </c>
      <c r="Z58" s="354"/>
    </row>
    <row r="59" spans="1:26" x14ac:dyDescent="0.2">
      <c r="A59" s="56"/>
      <c r="B59" s="347"/>
      <c r="C59" s="347"/>
      <c r="D59" s="347"/>
      <c r="E59" s="347"/>
      <c r="F59" s="347"/>
      <c r="G59" s="348"/>
      <c r="H59" s="355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356">
        <f t="shared" si="8"/>
        <v>0</v>
      </c>
      <c r="U59" s="214">
        <f t="shared" si="7"/>
        <v>0</v>
      </c>
      <c r="V59" s="344">
        <f>D46</f>
        <v>1226</v>
      </c>
      <c r="W59" s="344"/>
      <c r="X59" s="176" t="s">
        <v>173</v>
      </c>
      <c r="Y59" s="45">
        <f t="shared" si="9"/>
        <v>0</v>
      </c>
      <c r="Z59" s="354"/>
    </row>
    <row r="60" spans="1:26" x14ac:dyDescent="0.2">
      <c r="A60" s="56"/>
      <c r="B60" s="347"/>
      <c r="C60" s="347"/>
      <c r="D60" s="347"/>
      <c r="E60" s="347"/>
      <c r="F60" s="347"/>
      <c r="G60" s="60"/>
      <c r="H60" s="358"/>
      <c r="I60" s="65"/>
      <c r="J60" s="70"/>
      <c r="K60" s="65"/>
      <c r="L60" s="65"/>
      <c r="M60" s="65"/>
      <c r="N60" s="65"/>
      <c r="O60" s="65"/>
      <c r="P60" s="65"/>
      <c r="Q60" s="65"/>
      <c r="R60" s="65"/>
      <c r="S60" s="65"/>
      <c r="T60" s="350">
        <f t="shared" si="8"/>
        <v>0</v>
      </c>
      <c r="U60" s="214">
        <f t="shared" si="7"/>
        <v>0</v>
      </c>
      <c r="V60" s="344">
        <f>D46</f>
        <v>1226</v>
      </c>
      <c r="W60" s="344"/>
      <c r="X60" s="466" t="s">
        <v>161</v>
      </c>
      <c r="Z60" s="360"/>
    </row>
    <row r="61" spans="1:26" x14ac:dyDescent="0.2">
      <c r="A61" s="56"/>
      <c r="B61" s="347"/>
      <c r="C61" s="347"/>
      <c r="D61" s="347"/>
      <c r="E61" s="347"/>
      <c r="F61" s="347"/>
      <c r="G61" s="60"/>
      <c r="H61" s="361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350">
        <f t="shared" si="8"/>
        <v>0</v>
      </c>
      <c r="U61" s="214">
        <f t="shared" si="7"/>
        <v>0</v>
      </c>
      <c r="V61" s="344">
        <f>D46</f>
        <v>1226</v>
      </c>
      <c r="W61" s="344"/>
      <c r="X61" s="241" t="s">
        <v>185</v>
      </c>
      <c r="Z61" s="346"/>
    </row>
    <row r="62" spans="1:26" x14ac:dyDescent="0.2">
      <c r="A62" s="56"/>
      <c r="B62" s="347"/>
      <c r="C62" s="347"/>
      <c r="D62" s="347"/>
      <c r="E62" s="347"/>
      <c r="F62" s="347"/>
      <c r="G62" s="348"/>
      <c r="H62" s="349"/>
      <c r="I62" s="358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350">
        <f t="shared" si="8"/>
        <v>0</v>
      </c>
      <c r="U62" s="214">
        <f t="shared" si="7"/>
        <v>0</v>
      </c>
      <c r="V62" s="344"/>
      <c r="W62" s="344"/>
      <c r="X62" s="351" t="s">
        <v>179</v>
      </c>
      <c r="Z62" s="346"/>
    </row>
    <row r="63" spans="1:26" ht="15.75" thickBot="1" x14ac:dyDescent="0.25">
      <c r="A63" s="56"/>
      <c r="B63" s="347"/>
      <c r="C63" s="347"/>
      <c r="D63" s="347"/>
      <c r="E63" s="347"/>
      <c r="F63" s="347"/>
      <c r="G63" s="348"/>
      <c r="H63" s="362">
        <v>3</v>
      </c>
      <c r="I63" s="205"/>
      <c r="J63" s="205">
        <v>1</v>
      </c>
      <c r="K63" s="205"/>
      <c r="L63" s="205"/>
      <c r="M63" s="205"/>
      <c r="N63" s="205"/>
      <c r="O63" s="205"/>
      <c r="P63" s="205"/>
      <c r="Q63" s="205"/>
      <c r="R63" s="205"/>
      <c r="S63" s="205"/>
      <c r="T63" s="363">
        <f t="shared" si="8"/>
        <v>4</v>
      </c>
      <c r="U63" s="316">
        <f t="shared" si="7"/>
        <v>3.2626427406199023E-3</v>
      </c>
      <c r="V63" s="344">
        <f>D46</f>
        <v>1226</v>
      </c>
      <c r="W63" s="364"/>
      <c r="X63" s="365" t="s">
        <v>28</v>
      </c>
      <c r="Y63" s="45">
        <f t="shared" ref="Y63:Y73" si="10">T63</f>
        <v>4</v>
      </c>
      <c r="Z63" s="366"/>
    </row>
    <row r="64" spans="1:26" x14ac:dyDescent="0.2">
      <c r="A64" s="56"/>
      <c r="B64" s="347"/>
      <c r="C64" s="347" t="s">
        <v>122</v>
      </c>
      <c r="D64" s="347"/>
      <c r="E64" s="347"/>
      <c r="F64" s="347"/>
      <c r="G64" s="348"/>
      <c r="H64" s="367"/>
      <c r="I64" s="66">
        <v>1</v>
      </c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350">
        <f t="shared" si="8"/>
        <v>0</v>
      </c>
      <c r="U64" s="214">
        <f t="shared" si="7"/>
        <v>0</v>
      </c>
      <c r="V64" s="344">
        <f>D46</f>
        <v>1226</v>
      </c>
      <c r="W64" s="344"/>
      <c r="X64" s="368" t="s">
        <v>11</v>
      </c>
      <c r="Y64" s="45">
        <f t="shared" si="10"/>
        <v>0</v>
      </c>
      <c r="Z64" s="346"/>
    </row>
    <row r="65" spans="1:26" x14ac:dyDescent="0.2">
      <c r="A65" s="56"/>
      <c r="B65" s="347"/>
      <c r="C65" s="347"/>
      <c r="D65" s="347"/>
      <c r="E65" s="347"/>
      <c r="F65" s="347"/>
      <c r="G65" s="348"/>
      <c r="H65" s="369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350">
        <f t="shared" si="8"/>
        <v>0</v>
      </c>
      <c r="U65" s="214">
        <f t="shared" si="7"/>
        <v>0</v>
      </c>
      <c r="V65" s="344">
        <f>D46</f>
        <v>1226</v>
      </c>
      <c r="W65" s="344"/>
      <c r="X65" s="351" t="s">
        <v>29</v>
      </c>
      <c r="Y65" s="45">
        <f t="shared" si="10"/>
        <v>0</v>
      </c>
      <c r="Z65" s="346"/>
    </row>
    <row r="66" spans="1:26" x14ac:dyDescent="0.2">
      <c r="A66" s="56"/>
      <c r="B66" s="347"/>
      <c r="C66" s="347"/>
      <c r="D66" s="347"/>
      <c r="E66" s="347"/>
      <c r="F66" s="347"/>
      <c r="G66" s="348"/>
      <c r="H66" s="369"/>
      <c r="I66" s="65">
        <v>16</v>
      </c>
      <c r="J66" s="65">
        <v>12</v>
      </c>
      <c r="K66" s="65"/>
      <c r="L66" s="65"/>
      <c r="M66" s="65"/>
      <c r="N66" s="65"/>
      <c r="O66" s="65"/>
      <c r="P66" s="65"/>
      <c r="Q66" s="65"/>
      <c r="R66" s="65"/>
      <c r="S66" s="65">
        <v>6</v>
      </c>
      <c r="T66" s="350">
        <f t="shared" si="8"/>
        <v>18</v>
      </c>
      <c r="U66" s="214">
        <f t="shared" si="7"/>
        <v>1.468189233278956E-2</v>
      </c>
      <c r="V66" s="344">
        <f>D46</f>
        <v>1226</v>
      </c>
      <c r="W66" s="344"/>
      <c r="X66" s="351" t="s">
        <v>3</v>
      </c>
      <c r="Y66" s="45">
        <f t="shared" si="10"/>
        <v>18</v>
      </c>
      <c r="Z66" s="353"/>
    </row>
    <row r="67" spans="1:26" x14ac:dyDescent="0.2">
      <c r="A67" s="56"/>
      <c r="B67" s="347"/>
      <c r="C67" s="347"/>
      <c r="D67" s="347"/>
      <c r="E67" s="347"/>
      <c r="F67" s="347"/>
      <c r="G67" s="348"/>
      <c r="H67" s="369"/>
      <c r="I67" s="65">
        <v>71</v>
      </c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350">
        <f t="shared" si="8"/>
        <v>0</v>
      </c>
      <c r="U67" s="214">
        <f t="shared" si="7"/>
        <v>0</v>
      </c>
      <c r="V67" s="344">
        <f>D46</f>
        <v>1226</v>
      </c>
      <c r="W67" s="344"/>
      <c r="X67" s="351" t="s">
        <v>8</v>
      </c>
      <c r="Y67" s="45">
        <f t="shared" si="10"/>
        <v>0</v>
      </c>
      <c r="Z67" s="354"/>
    </row>
    <row r="68" spans="1:26" x14ac:dyDescent="0.2">
      <c r="A68" s="56"/>
      <c r="B68" s="347"/>
      <c r="C68" s="347"/>
      <c r="D68" s="347"/>
      <c r="E68" s="347"/>
      <c r="F68" s="347"/>
      <c r="G68" s="348"/>
      <c r="H68" s="369"/>
      <c r="I68" s="65">
        <v>1</v>
      </c>
      <c r="J68" s="65">
        <v>1</v>
      </c>
      <c r="K68" s="65"/>
      <c r="L68" s="65"/>
      <c r="M68" s="65"/>
      <c r="N68" s="65"/>
      <c r="O68" s="65"/>
      <c r="P68" s="65"/>
      <c r="Q68" s="65"/>
      <c r="R68" s="65"/>
      <c r="S68" s="65"/>
      <c r="T68" s="350">
        <f t="shared" si="8"/>
        <v>1</v>
      </c>
      <c r="U68" s="214">
        <f t="shared" si="7"/>
        <v>8.1566068515497557E-4</v>
      </c>
      <c r="V68" s="344">
        <f>D46</f>
        <v>1226</v>
      </c>
      <c r="W68" s="344"/>
      <c r="X68" s="351" t="s">
        <v>9</v>
      </c>
      <c r="Y68" s="45">
        <f t="shared" si="10"/>
        <v>1</v>
      </c>
      <c r="Z68" s="354"/>
    </row>
    <row r="69" spans="1:26" x14ac:dyDescent="0.2">
      <c r="A69" s="56"/>
      <c r="B69" s="347"/>
      <c r="C69" s="347"/>
      <c r="D69" s="347"/>
      <c r="E69" s="347"/>
      <c r="F69" s="347"/>
      <c r="G69" s="348"/>
      <c r="H69" s="369"/>
      <c r="I69" s="65">
        <v>2</v>
      </c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350">
        <f t="shared" si="8"/>
        <v>0</v>
      </c>
      <c r="U69" s="214">
        <f t="shared" si="7"/>
        <v>0</v>
      </c>
      <c r="V69" s="344">
        <f>D46</f>
        <v>1226</v>
      </c>
      <c r="W69" s="344"/>
      <c r="X69" s="351" t="s">
        <v>80</v>
      </c>
      <c r="Y69" s="45">
        <f t="shared" si="10"/>
        <v>0</v>
      </c>
      <c r="Z69" s="346" t="s">
        <v>221</v>
      </c>
    </row>
    <row r="70" spans="1:26" x14ac:dyDescent="0.2">
      <c r="A70" s="56"/>
      <c r="B70" s="347"/>
      <c r="C70" s="347"/>
      <c r="D70" s="347"/>
      <c r="E70" s="347"/>
      <c r="F70" s="347"/>
      <c r="G70" s="348"/>
      <c r="H70" s="369"/>
      <c r="I70" s="65">
        <v>1</v>
      </c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350">
        <f t="shared" si="8"/>
        <v>0</v>
      </c>
      <c r="U70" s="214">
        <f t="shared" si="7"/>
        <v>0</v>
      </c>
      <c r="V70" s="344">
        <f>D46</f>
        <v>1226</v>
      </c>
      <c r="W70" s="344"/>
      <c r="X70" s="351" t="s">
        <v>20</v>
      </c>
      <c r="Y70" s="45">
        <f t="shared" si="10"/>
        <v>0</v>
      </c>
      <c r="Z70" s="346" t="s">
        <v>224</v>
      </c>
    </row>
    <row r="71" spans="1:26" x14ac:dyDescent="0.2">
      <c r="A71" s="56"/>
      <c r="B71" s="347"/>
      <c r="C71" s="347"/>
      <c r="D71" s="347"/>
      <c r="E71" s="347"/>
      <c r="F71" s="347"/>
      <c r="G71" s="348"/>
      <c r="H71" s="369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350">
        <f t="shared" si="8"/>
        <v>0</v>
      </c>
      <c r="U71" s="214">
        <f t="shared" si="7"/>
        <v>0</v>
      </c>
      <c r="V71" s="344">
        <f>D46</f>
        <v>1226</v>
      </c>
      <c r="W71" s="344"/>
      <c r="X71" s="351" t="s">
        <v>81</v>
      </c>
      <c r="Y71" s="45">
        <f t="shared" si="10"/>
        <v>0</v>
      </c>
      <c r="Z71" s="353"/>
    </row>
    <row r="72" spans="1:26" x14ac:dyDescent="0.2">
      <c r="A72" s="56"/>
      <c r="B72" s="347"/>
      <c r="C72" s="347"/>
      <c r="D72" s="347"/>
      <c r="E72" s="347"/>
      <c r="F72" s="347"/>
      <c r="G72" s="348"/>
      <c r="H72" s="369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350">
        <f t="shared" si="8"/>
        <v>0</v>
      </c>
      <c r="U72" s="214">
        <f t="shared" si="7"/>
        <v>0</v>
      </c>
      <c r="V72" s="344">
        <f>D46</f>
        <v>1226</v>
      </c>
      <c r="W72" s="344"/>
      <c r="X72" s="351" t="s">
        <v>10</v>
      </c>
      <c r="Y72" s="45">
        <f t="shared" si="10"/>
        <v>0</v>
      </c>
      <c r="Z72" s="354"/>
    </row>
    <row r="73" spans="1:26" x14ac:dyDescent="0.2">
      <c r="A73" s="56"/>
      <c r="B73" s="347"/>
      <c r="C73" s="347"/>
      <c r="D73" s="347"/>
      <c r="E73" s="347"/>
      <c r="F73" s="347"/>
      <c r="G73" s="348"/>
      <c r="H73" s="369"/>
      <c r="I73" s="65">
        <v>9</v>
      </c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350">
        <f>SUM(H73,J73,L73,N73,P73,R73,S73)</f>
        <v>0</v>
      </c>
      <c r="U73" s="214">
        <f t="shared" si="7"/>
        <v>0</v>
      </c>
      <c r="V73" s="344">
        <f>D46</f>
        <v>1226</v>
      </c>
      <c r="W73" s="344"/>
      <c r="X73" s="351" t="s">
        <v>13</v>
      </c>
      <c r="Y73" s="45">
        <f t="shared" si="10"/>
        <v>0</v>
      </c>
      <c r="Z73" s="354"/>
    </row>
    <row r="74" spans="1:26" x14ac:dyDescent="0.2">
      <c r="A74" s="56"/>
      <c r="B74" s="347"/>
      <c r="C74" s="347"/>
      <c r="D74" s="347"/>
      <c r="E74" s="347"/>
      <c r="F74" s="347"/>
      <c r="G74" s="348"/>
      <c r="H74" s="349"/>
      <c r="I74" s="65">
        <v>2</v>
      </c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350">
        <f>SUM(H74,J74,L74,N74,P74,R74,S74)</f>
        <v>0</v>
      </c>
      <c r="U74" s="214">
        <f t="shared" si="7"/>
        <v>0</v>
      </c>
      <c r="V74" s="344" t="str">
        <f>D45</f>
        <v>Build QTY</v>
      </c>
      <c r="W74" s="344"/>
      <c r="X74" s="351" t="s">
        <v>99</v>
      </c>
      <c r="Y74" s="45">
        <f t="shared" ref="Y74:Y85" si="11">T75</f>
        <v>0</v>
      </c>
      <c r="Z74" s="353"/>
    </row>
    <row r="75" spans="1:26" x14ac:dyDescent="0.2">
      <c r="A75" s="56"/>
      <c r="B75" s="347"/>
      <c r="C75" s="347"/>
      <c r="D75" s="347"/>
      <c r="E75" s="347"/>
      <c r="F75" s="347"/>
      <c r="G75" s="348"/>
      <c r="H75" s="349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350">
        <f>SUM(H75,J75,L75,N75,P75,R75,S75)</f>
        <v>0</v>
      </c>
      <c r="U75" s="214">
        <f t="shared" si="7"/>
        <v>0</v>
      </c>
      <c r="V75" s="344">
        <f>D46</f>
        <v>1226</v>
      </c>
      <c r="W75" s="344"/>
      <c r="X75" s="351" t="s">
        <v>88</v>
      </c>
      <c r="Y75" s="45">
        <f t="shared" si="11"/>
        <v>0</v>
      </c>
      <c r="Z75" s="353"/>
    </row>
    <row r="76" spans="1:26" x14ac:dyDescent="0.2">
      <c r="A76" s="56"/>
      <c r="B76" s="347"/>
      <c r="C76" s="347"/>
      <c r="D76" s="347"/>
      <c r="E76" s="347"/>
      <c r="F76" s="347"/>
      <c r="G76" s="348"/>
      <c r="H76" s="349"/>
      <c r="I76" s="65">
        <v>5</v>
      </c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350">
        <f>SUM(H76,J76,L76,N76,P76,R76,S76)</f>
        <v>0</v>
      </c>
      <c r="U76" s="214">
        <f t="shared" si="7"/>
        <v>0</v>
      </c>
      <c r="V76" s="344">
        <f>D46</f>
        <v>1226</v>
      </c>
      <c r="W76" s="344"/>
      <c r="X76" s="351" t="s">
        <v>83</v>
      </c>
      <c r="Y76" s="45">
        <f t="shared" si="11"/>
        <v>0</v>
      </c>
      <c r="Z76" s="354"/>
    </row>
    <row r="77" spans="1:26" ht="15.75" thickBot="1" x14ac:dyDescent="0.25">
      <c r="A77" s="56"/>
      <c r="B77" s="347"/>
      <c r="C77" s="347"/>
      <c r="D77" s="347"/>
      <c r="E77" s="347"/>
      <c r="F77" s="347"/>
      <c r="G77" s="348"/>
      <c r="H77" s="355"/>
      <c r="I77" s="70">
        <v>2</v>
      </c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350">
        <f>SUM(H77,J77,L77,N77,P77,R77,S77)</f>
        <v>0</v>
      </c>
      <c r="U77" s="214">
        <f t="shared" si="7"/>
        <v>0</v>
      </c>
      <c r="V77" s="344">
        <f>D46</f>
        <v>1226</v>
      </c>
      <c r="W77" s="364"/>
      <c r="X77" s="357" t="s">
        <v>101</v>
      </c>
      <c r="Y77" s="45">
        <f t="shared" si="11"/>
        <v>0</v>
      </c>
      <c r="Z77" s="346"/>
    </row>
    <row r="78" spans="1:26" ht="15.75" thickBot="1" x14ac:dyDescent="0.25">
      <c r="A78" s="56"/>
      <c r="B78" s="347"/>
      <c r="C78" s="347"/>
      <c r="D78" s="347"/>
      <c r="E78" s="347"/>
      <c r="F78" s="347"/>
      <c r="G78" s="348"/>
      <c r="H78" s="342"/>
      <c r="I78" s="198"/>
      <c r="J78" s="198"/>
      <c r="K78" s="198"/>
      <c r="L78" s="198"/>
      <c r="M78" s="198"/>
      <c r="N78" s="198"/>
      <c r="O78" s="198"/>
      <c r="P78" s="198"/>
      <c r="Q78" s="198"/>
      <c r="R78" s="198"/>
      <c r="S78" s="198"/>
      <c r="T78" s="197"/>
      <c r="U78" s="197">
        <f t="shared" si="7"/>
        <v>0</v>
      </c>
      <c r="V78" s="197"/>
      <c r="W78" s="370"/>
      <c r="X78" s="428" t="s">
        <v>84</v>
      </c>
      <c r="Y78" s="45">
        <f t="shared" si="11"/>
        <v>0</v>
      </c>
      <c r="Z78" s="101" t="s">
        <v>248</v>
      </c>
    </row>
    <row r="79" spans="1:26" x14ac:dyDescent="0.2">
      <c r="A79" s="56"/>
      <c r="B79" s="347"/>
      <c r="C79" s="347"/>
      <c r="D79" s="347"/>
      <c r="E79" s="347"/>
      <c r="F79" s="347"/>
      <c r="G79" s="60"/>
      <c r="H79" s="34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371">
        <f t="shared" ref="T79:T86" si="12">SUM(H79,J79,L79,N79,P79,R79,S79)</f>
        <v>0</v>
      </c>
      <c r="U79" s="214">
        <f t="shared" si="7"/>
        <v>0</v>
      </c>
      <c r="V79" s="344">
        <f>D46</f>
        <v>1226</v>
      </c>
      <c r="W79" s="372"/>
      <c r="X79" s="119" t="s">
        <v>86</v>
      </c>
      <c r="Y79" s="45">
        <f t="shared" si="11"/>
        <v>0</v>
      </c>
      <c r="Z79" s="101" t="s">
        <v>249</v>
      </c>
    </row>
    <row r="80" spans="1:26" x14ac:dyDescent="0.2">
      <c r="A80" s="56"/>
      <c r="B80" s="347"/>
      <c r="C80" s="347"/>
      <c r="D80" s="347"/>
      <c r="E80" s="347"/>
      <c r="F80" s="347"/>
      <c r="G80" s="60"/>
      <c r="H80" s="349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350">
        <f t="shared" si="12"/>
        <v>0</v>
      </c>
      <c r="U80" s="214">
        <f t="shared" si="7"/>
        <v>0</v>
      </c>
      <c r="V80" s="344">
        <f>D46</f>
        <v>1226</v>
      </c>
      <c r="W80" s="344"/>
      <c r="X80" s="351" t="s">
        <v>74</v>
      </c>
      <c r="Y80" s="45">
        <f t="shared" si="11"/>
        <v>0</v>
      </c>
      <c r="Z80" s="101" t="s">
        <v>250</v>
      </c>
    </row>
    <row r="81" spans="1:26" x14ac:dyDescent="0.2">
      <c r="A81" s="56"/>
      <c r="B81" s="347"/>
      <c r="C81" s="347"/>
      <c r="D81" s="347"/>
      <c r="E81" s="347"/>
      <c r="F81" s="347"/>
      <c r="G81" s="60"/>
      <c r="H81" s="349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350">
        <f t="shared" si="12"/>
        <v>0</v>
      </c>
      <c r="U81" s="214">
        <f t="shared" si="7"/>
        <v>0</v>
      </c>
      <c r="V81" s="344">
        <f>D46</f>
        <v>1226</v>
      </c>
      <c r="W81" s="344"/>
      <c r="X81" s="351" t="s">
        <v>222</v>
      </c>
      <c r="Y81" s="45">
        <f t="shared" si="11"/>
        <v>0</v>
      </c>
      <c r="Z81" s="101" t="s">
        <v>225</v>
      </c>
    </row>
    <row r="82" spans="1:26" x14ac:dyDescent="0.2">
      <c r="A82" s="56"/>
      <c r="B82" s="347"/>
      <c r="C82" s="347"/>
      <c r="D82" s="347"/>
      <c r="E82" s="347"/>
      <c r="F82" s="347"/>
      <c r="G82" s="60"/>
      <c r="H82" s="349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350">
        <f t="shared" si="12"/>
        <v>0</v>
      </c>
      <c r="U82" s="214">
        <f t="shared" si="7"/>
        <v>0</v>
      </c>
      <c r="V82" s="344">
        <f>D46</f>
        <v>1226</v>
      </c>
      <c r="W82" s="344"/>
      <c r="X82" s="351" t="s">
        <v>13</v>
      </c>
      <c r="Y82" s="45">
        <f t="shared" si="11"/>
        <v>1</v>
      </c>
      <c r="Z82" s="101"/>
    </row>
    <row r="83" spans="1:26" x14ac:dyDescent="0.2">
      <c r="A83" s="56"/>
      <c r="B83" s="347"/>
      <c r="C83" s="347"/>
      <c r="D83" s="347"/>
      <c r="E83" s="347"/>
      <c r="F83" s="347"/>
      <c r="G83" s="60"/>
      <c r="H83" s="349">
        <v>1</v>
      </c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350">
        <f t="shared" si="12"/>
        <v>1</v>
      </c>
      <c r="U83" s="214">
        <f t="shared" si="7"/>
        <v>8.1566068515497557E-4</v>
      </c>
      <c r="V83" s="344">
        <f>D46</f>
        <v>1226</v>
      </c>
      <c r="W83" s="344"/>
      <c r="X83" s="176" t="s">
        <v>175</v>
      </c>
      <c r="Y83" s="45">
        <f t="shared" si="11"/>
        <v>0</v>
      </c>
      <c r="Z83" s="101"/>
    </row>
    <row r="84" spans="1:26" x14ac:dyDescent="0.2">
      <c r="A84" s="56"/>
      <c r="B84" s="347"/>
      <c r="C84" s="347"/>
      <c r="D84" s="347"/>
      <c r="E84" s="347"/>
      <c r="F84" s="347"/>
      <c r="G84" s="60"/>
      <c r="H84" s="349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350">
        <f t="shared" si="12"/>
        <v>0</v>
      </c>
      <c r="U84" s="214">
        <f t="shared" si="7"/>
        <v>0</v>
      </c>
      <c r="V84" s="344">
        <f>D46</f>
        <v>1226</v>
      </c>
      <c r="W84" s="344"/>
      <c r="X84" s="176" t="s">
        <v>173</v>
      </c>
      <c r="Y84" s="45">
        <f t="shared" si="11"/>
        <v>2</v>
      </c>
      <c r="Z84" s="417"/>
    </row>
    <row r="85" spans="1:26" x14ac:dyDescent="0.2">
      <c r="A85" s="56"/>
      <c r="B85" s="347"/>
      <c r="C85" s="347"/>
      <c r="D85" s="347"/>
      <c r="E85" s="347"/>
      <c r="F85" s="347"/>
      <c r="G85" s="60"/>
      <c r="H85" s="355">
        <v>2</v>
      </c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350">
        <f t="shared" si="12"/>
        <v>2</v>
      </c>
      <c r="U85" s="214">
        <f t="shared" si="7"/>
        <v>1.6313213703099511E-3</v>
      </c>
      <c r="V85" s="344">
        <f>D46</f>
        <v>1226</v>
      </c>
      <c r="W85" s="344"/>
      <c r="X85" s="467" t="s">
        <v>88</v>
      </c>
      <c r="Y85" s="45">
        <f t="shared" si="11"/>
        <v>0</v>
      </c>
      <c r="Z85" s="101"/>
    </row>
    <row r="86" spans="1:26" ht="15.75" thickBot="1" x14ac:dyDescent="0.25">
      <c r="A86" s="186"/>
      <c r="B86" s="187"/>
      <c r="C86" s="187"/>
      <c r="D86" s="187"/>
      <c r="E86" s="187"/>
      <c r="F86" s="187"/>
      <c r="G86" s="194"/>
      <c r="H86" s="355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356">
        <f t="shared" si="12"/>
        <v>0</v>
      </c>
      <c r="U86" s="214">
        <f t="shared" si="7"/>
        <v>0</v>
      </c>
      <c r="V86" s="344">
        <f>D46</f>
        <v>1226</v>
      </c>
      <c r="W86" s="344"/>
      <c r="X86" s="374" t="s">
        <v>161</v>
      </c>
      <c r="Z86" s="419"/>
    </row>
    <row r="87" spans="1:26" ht="15.75" thickBot="1" x14ac:dyDescent="0.25">
      <c r="G87" s="51" t="s">
        <v>5</v>
      </c>
      <c r="H87" s="61">
        <f>SUM(H47:H86)</f>
        <v>74</v>
      </c>
      <c r="I87" s="61">
        <f>SUM(I47:I86)</f>
        <v>110</v>
      </c>
      <c r="J87" s="61">
        <f t="shared" ref="J87:S87" si="13">SUM(J47:J86)</f>
        <v>17</v>
      </c>
      <c r="K87" s="61">
        <f t="shared" si="13"/>
        <v>0</v>
      </c>
      <c r="L87" s="61">
        <f t="shared" si="13"/>
        <v>0</v>
      </c>
      <c r="M87" s="61">
        <f t="shared" si="13"/>
        <v>0</v>
      </c>
      <c r="N87" s="61">
        <f t="shared" si="13"/>
        <v>0</v>
      </c>
      <c r="O87" s="61">
        <f t="shared" si="13"/>
        <v>0</v>
      </c>
      <c r="P87" s="61">
        <f t="shared" si="13"/>
        <v>0</v>
      </c>
      <c r="Q87" s="61">
        <f t="shared" si="13"/>
        <v>0</v>
      </c>
      <c r="R87" s="61">
        <f t="shared" si="13"/>
        <v>0</v>
      </c>
      <c r="S87" s="61">
        <f t="shared" si="13"/>
        <v>19</v>
      </c>
      <c r="T87" s="375">
        <f>SUM(H87,J87,L87,N87,P87,R87,S87)</f>
        <v>110</v>
      </c>
      <c r="U87" s="465">
        <f t="shared" si="7"/>
        <v>8.9722675367047311E-2</v>
      </c>
      <c r="V87" s="344">
        <f>D46</f>
        <v>1226</v>
      </c>
      <c r="W87" s="344"/>
      <c r="X87" s="11"/>
      <c r="Z87" s="7"/>
    </row>
    <row r="89" spans="1:26" ht="15.75" thickBot="1" x14ac:dyDescent="0.3"/>
    <row r="90" spans="1:26" ht="75.75" thickBot="1" x14ac:dyDescent="0.3">
      <c r="A90" s="47" t="s">
        <v>23</v>
      </c>
      <c r="B90" s="47" t="s">
        <v>49</v>
      </c>
      <c r="C90" s="47" t="s">
        <v>54</v>
      </c>
      <c r="D90" s="47" t="s">
        <v>18</v>
      </c>
      <c r="E90" s="46" t="s">
        <v>17</v>
      </c>
      <c r="F90" s="48" t="s">
        <v>1</v>
      </c>
      <c r="G90" s="49" t="s">
        <v>24</v>
      </c>
      <c r="H90" s="50" t="s">
        <v>75</v>
      </c>
      <c r="I90" s="50" t="s">
        <v>76</v>
      </c>
      <c r="J90" s="50" t="s">
        <v>55</v>
      </c>
      <c r="K90" s="50" t="s">
        <v>60</v>
      </c>
      <c r="L90" s="50" t="s">
        <v>56</v>
      </c>
      <c r="M90" s="50" t="s">
        <v>61</v>
      </c>
      <c r="N90" s="50" t="s">
        <v>57</v>
      </c>
      <c r="O90" s="50" t="s">
        <v>62</v>
      </c>
      <c r="P90" s="50" t="s">
        <v>58</v>
      </c>
      <c r="Q90" s="50" t="s">
        <v>77</v>
      </c>
      <c r="R90" s="50" t="s">
        <v>127</v>
      </c>
      <c r="S90" s="50" t="s">
        <v>42</v>
      </c>
      <c r="T90" s="50" t="s">
        <v>5</v>
      </c>
      <c r="U90" s="46" t="s">
        <v>2</v>
      </c>
      <c r="V90" s="84" t="s">
        <v>72</v>
      </c>
      <c r="W90" s="84" t="s">
        <v>72</v>
      </c>
      <c r="X90" s="85" t="s">
        <v>21</v>
      </c>
      <c r="Z90" s="86" t="s">
        <v>7</v>
      </c>
    </row>
    <row r="91" spans="1:26" ht="15.75" thickBot="1" x14ac:dyDescent="0.3">
      <c r="A91" s="78">
        <v>1496405</v>
      </c>
      <c r="B91" s="78" t="s">
        <v>111</v>
      </c>
      <c r="C91" s="439">
        <v>1920</v>
      </c>
      <c r="D91" s="439">
        <v>2083</v>
      </c>
      <c r="E91" s="439">
        <v>1866</v>
      </c>
      <c r="F91" s="440">
        <f>E91/D91</f>
        <v>0.89582333173307727</v>
      </c>
      <c r="G91" s="52">
        <v>45134</v>
      </c>
      <c r="H91" s="342"/>
      <c r="I91" s="198"/>
      <c r="J91" s="198"/>
      <c r="K91" s="198"/>
      <c r="L91" s="198"/>
      <c r="M91" s="198"/>
      <c r="N91" s="198"/>
      <c r="O91" s="198"/>
      <c r="P91" s="198"/>
      <c r="Q91" s="198"/>
      <c r="R91" s="198"/>
      <c r="S91" s="198"/>
      <c r="T91" s="90"/>
      <c r="U91" s="197"/>
      <c r="V91" s="198"/>
      <c r="W91" s="197"/>
      <c r="X91" s="91" t="s">
        <v>78</v>
      </c>
      <c r="Z91" s="43" t="s">
        <v>132</v>
      </c>
    </row>
    <row r="92" spans="1:26" x14ac:dyDescent="0.2">
      <c r="A92" s="53"/>
      <c r="B92" s="54"/>
      <c r="C92" s="54"/>
      <c r="D92" s="54"/>
      <c r="E92" s="54"/>
      <c r="F92" s="54"/>
      <c r="G92" s="55"/>
      <c r="H92" s="343">
        <v>42</v>
      </c>
      <c r="I92" s="471"/>
      <c r="J92" s="63">
        <v>3</v>
      </c>
      <c r="K92" s="63"/>
      <c r="L92" s="63"/>
      <c r="M92" s="63"/>
      <c r="N92" s="63"/>
      <c r="O92" s="63"/>
      <c r="P92" s="63"/>
      <c r="Q92" s="63"/>
      <c r="R92" s="63"/>
      <c r="S92" s="63">
        <v>24</v>
      </c>
      <c r="T92" s="483">
        <f>SUM(H92,J92,L92,N92,P92,R92,S92)</f>
        <v>69</v>
      </c>
      <c r="U92" s="214">
        <f>($T92)/$D$91</f>
        <v>3.3125300048007685E-2</v>
      </c>
      <c r="V92" s="344">
        <f>D91</f>
        <v>2083</v>
      </c>
      <c r="W92" s="344"/>
      <c r="X92" s="345" t="s">
        <v>16</v>
      </c>
      <c r="Y92" s="45">
        <f>T92</f>
        <v>69</v>
      </c>
      <c r="Z92" s="352" t="s">
        <v>133</v>
      </c>
    </row>
    <row r="93" spans="1:26" x14ac:dyDescent="0.2">
      <c r="A93" s="56"/>
      <c r="B93" s="57"/>
      <c r="C93" s="57"/>
      <c r="D93" s="57"/>
      <c r="E93" s="57"/>
      <c r="F93" s="57"/>
      <c r="G93" s="58"/>
      <c r="H93" s="406"/>
      <c r="I93" s="481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482">
        <f>SUM(H93,J93,L93,N93,P93,R93,S93)</f>
        <v>0</v>
      </c>
      <c r="U93" s="214">
        <f t="shared" ref="U93:U132" si="14">($T93)/$D$91</f>
        <v>0</v>
      </c>
      <c r="V93" s="344"/>
      <c r="W93" s="344"/>
      <c r="X93" s="368" t="s">
        <v>44</v>
      </c>
      <c r="Z93" s="352" t="s">
        <v>171</v>
      </c>
    </row>
    <row r="94" spans="1:26" x14ac:dyDescent="0.2">
      <c r="A94" s="56"/>
      <c r="B94" s="347"/>
      <c r="C94" s="347"/>
      <c r="D94" s="347"/>
      <c r="E94" s="347"/>
      <c r="F94" s="347"/>
      <c r="G94" s="348"/>
      <c r="H94" s="349">
        <v>13</v>
      </c>
      <c r="I94" s="472"/>
      <c r="J94" s="65">
        <v>1</v>
      </c>
      <c r="K94" s="65"/>
      <c r="L94" s="65"/>
      <c r="M94" s="65"/>
      <c r="N94" s="65"/>
      <c r="O94" s="65"/>
      <c r="P94" s="65"/>
      <c r="Q94" s="65"/>
      <c r="R94" s="65"/>
      <c r="S94" s="65">
        <v>1</v>
      </c>
      <c r="T94" s="350">
        <f t="shared" ref="T94:T117" si="15">SUM(H94,J94,L94,N94,P94,R94,S94)</f>
        <v>15</v>
      </c>
      <c r="U94" s="214">
        <f t="shared" si="14"/>
        <v>7.2011521843494963E-3</v>
      </c>
      <c r="V94" s="344">
        <f>D91</f>
        <v>2083</v>
      </c>
      <c r="W94" s="344"/>
      <c r="X94" s="351" t="s">
        <v>6</v>
      </c>
      <c r="Y94" s="45">
        <f t="shared" ref="Y94:Y104" si="16">T94</f>
        <v>15</v>
      </c>
      <c r="Z94" s="431"/>
    </row>
    <row r="95" spans="1:26" x14ac:dyDescent="0.2">
      <c r="A95" s="56"/>
      <c r="B95" s="347"/>
      <c r="C95" s="347"/>
      <c r="D95" s="347"/>
      <c r="E95" s="347"/>
      <c r="F95" s="347"/>
      <c r="G95" s="348"/>
      <c r="H95" s="349">
        <v>14</v>
      </c>
      <c r="I95" s="472"/>
      <c r="J95" s="65">
        <v>1</v>
      </c>
      <c r="K95" s="65"/>
      <c r="L95" s="65"/>
      <c r="M95" s="65"/>
      <c r="N95" s="65"/>
      <c r="O95" s="65"/>
      <c r="P95" s="65"/>
      <c r="Q95" s="65"/>
      <c r="R95" s="65"/>
      <c r="S95" s="65">
        <v>2</v>
      </c>
      <c r="T95" s="350">
        <f t="shared" si="15"/>
        <v>17</v>
      </c>
      <c r="U95" s="214">
        <f t="shared" si="14"/>
        <v>8.1613058089294293E-3</v>
      </c>
      <c r="V95" s="344">
        <f>D91</f>
        <v>2083</v>
      </c>
      <c r="W95" s="344"/>
      <c r="X95" s="351" t="s">
        <v>14</v>
      </c>
      <c r="Y95" s="45">
        <f t="shared" si="16"/>
        <v>17</v>
      </c>
      <c r="Z95" s="431"/>
    </row>
    <row r="96" spans="1:26" x14ac:dyDescent="0.2">
      <c r="A96" s="56"/>
      <c r="B96" s="347"/>
      <c r="C96" s="347"/>
      <c r="D96" s="347"/>
      <c r="E96" s="347"/>
      <c r="F96" s="347"/>
      <c r="G96" s="348"/>
      <c r="H96" s="349">
        <v>2</v>
      </c>
      <c r="I96" s="472"/>
      <c r="J96" s="65"/>
      <c r="K96" s="65"/>
      <c r="L96" s="65"/>
      <c r="M96" s="65"/>
      <c r="N96" s="65"/>
      <c r="O96" s="65"/>
      <c r="P96" s="65"/>
      <c r="Q96" s="65"/>
      <c r="R96" s="65"/>
      <c r="S96" s="65">
        <v>1</v>
      </c>
      <c r="T96" s="350">
        <f t="shared" si="15"/>
        <v>3</v>
      </c>
      <c r="U96" s="214">
        <f t="shared" si="14"/>
        <v>1.4402304368698992E-3</v>
      </c>
      <c r="V96" s="344">
        <f>D91</f>
        <v>2083</v>
      </c>
      <c r="W96" s="344"/>
      <c r="X96" s="351" t="s">
        <v>15</v>
      </c>
      <c r="Y96" s="45">
        <f t="shared" si="16"/>
        <v>3</v>
      </c>
      <c r="Z96" s="353"/>
    </row>
    <row r="97" spans="1:26" x14ac:dyDescent="0.2">
      <c r="A97" s="56"/>
      <c r="B97" s="347"/>
      <c r="C97" s="347"/>
      <c r="D97" s="347"/>
      <c r="E97" s="347"/>
      <c r="F97" s="347"/>
      <c r="G97" s="348"/>
      <c r="H97" s="349"/>
      <c r="I97" s="472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350">
        <f t="shared" si="15"/>
        <v>0</v>
      </c>
      <c r="U97" s="214">
        <f t="shared" si="14"/>
        <v>0</v>
      </c>
      <c r="V97" s="344">
        <f>D91</f>
        <v>2083</v>
      </c>
      <c r="W97" s="344"/>
      <c r="X97" s="351" t="s">
        <v>31</v>
      </c>
      <c r="Y97" s="45">
        <f t="shared" si="16"/>
        <v>0</v>
      </c>
      <c r="Z97" s="353"/>
    </row>
    <row r="98" spans="1:26" x14ac:dyDescent="0.2">
      <c r="A98" s="56"/>
      <c r="B98" s="347"/>
      <c r="C98" s="347"/>
      <c r="D98" s="347"/>
      <c r="E98" s="347"/>
      <c r="F98" s="347"/>
      <c r="G98" s="348"/>
      <c r="H98" s="349"/>
      <c r="I98" s="472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350">
        <f t="shared" si="15"/>
        <v>0</v>
      </c>
      <c r="U98" s="214">
        <f t="shared" si="14"/>
        <v>0</v>
      </c>
      <c r="V98" s="344">
        <f>D91</f>
        <v>2083</v>
      </c>
      <c r="W98" s="344"/>
      <c r="X98" s="351" t="s">
        <v>32</v>
      </c>
      <c r="Y98" s="45">
        <f t="shared" si="16"/>
        <v>0</v>
      </c>
      <c r="Z98" s="353"/>
    </row>
    <row r="99" spans="1:26" x14ac:dyDescent="0.2">
      <c r="A99" s="56"/>
      <c r="B99" s="347"/>
      <c r="C99" s="347"/>
      <c r="D99" s="347"/>
      <c r="E99" s="347"/>
      <c r="F99" s="347"/>
      <c r="G99" s="348"/>
      <c r="H99" s="349"/>
      <c r="I99" s="472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350">
        <f t="shared" si="15"/>
        <v>0</v>
      </c>
      <c r="U99" s="214">
        <f t="shared" si="14"/>
        <v>0</v>
      </c>
      <c r="V99" s="344">
        <f>D91</f>
        <v>2083</v>
      </c>
      <c r="W99" s="344"/>
      <c r="X99" s="351" t="s">
        <v>186</v>
      </c>
      <c r="Y99" s="45">
        <f t="shared" si="16"/>
        <v>0</v>
      </c>
      <c r="Z99" s="353"/>
    </row>
    <row r="100" spans="1:26" x14ac:dyDescent="0.2">
      <c r="A100" s="56"/>
      <c r="B100" s="347"/>
      <c r="C100" s="347"/>
      <c r="D100" s="347"/>
      <c r="E100" s="347"/>
      <c r="F100" s="347" t="s">
        <v>108</v>
      </c>
      <c r="G100" s="348"/>
      <c r="H100" s="349"/>
      <c r="I100" s="472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350">
        <f t="shared" si="15"/>
        <v>0</v>
      </c>
      <c r="U100" s="214">
        <f t="shared" si="14"/>
        <v>0</v>
      </c>
      <c r="V100" s="344">
        <f>D91</f>
        <v>2083</v>
      </c>
      <c r="W100" s="344"/>
      <c r="X100" s="351" t="s">
        <v>30</v>
      </c>
      <c r="Y100" s="45">
        <f t="shared" si="16"/>
        <v>0</v>
      </c>
      <c r="Z100" s="353"/>
    </row>
    <row r="101" spans="1:26" x14ac:dyDescent="0.2">
      <c r="A101" s="56"/>
      <c r="B101" s="347"/>
      <c r="C101" s="347"/>
      <c r="D101" s="347"/>
      <c r="E101" s="347"/>
      <c r="F101" s="347"/>
      <c r="G101" s="348"/>
      <c r="H101" s="349">
        <v>6</v>
      </c>
      <c r="I101" s="472"/>
      <c r="J101" s="65"/>
      <c r="K101" s="65"/>
      <c r="L101" s="65"/>
      <c r="M101" s="65"/>
      <c r="N101" s="65"/>
      <c r="O101" s="65"/>
      <c r="P101" s="65"/>
      <c r="Q101" s="65"/>
      <c r="R101" s="65"/>
      <c r="S101" s="65">
        <v>2</v>
      </c>
      <c r="T101" s="350">
        <f t="shared" si="15"/>
        <v>8</v>
      </c>
      <c r="U101" s="214">
        <f t="shared" si="14"/>
        <v>3.840614498319731E-3</v>
      </c>
      <c r="V101" s="344">
        <f>D91</f>
        <v>2083</v>
      </c>
      <c r="W101" s="344"/>
      <c r="X101" s="351" t="s">
        <v>0</v>
      </c>
      <c r="Y101" s="45">
        <f t="shared" si="16"/>
        <v>8</v>
      </c>
      <c r="Z101" s="354"/>
    </row>
    <row r="102" spans="1:26" x14ac:dyDescent="0.2">
      <c r="A102" s="56"/>
      <c r="B102" s="347"/>
      <c r="C102" s="347"/>
      <c r="D102" s="347"/>
      <c r="E102" s="347"/>
      <c r="F102" s="347"/>
      <c r="G102" s="348"/>
      <c r="H102" s="349">
        <v>13</v>
      </c>
      <c r="I102" s="472"/>
      <c r="J102" s="65">
        <v>2</v>
      </c>
      <c r="K102" s="65"/>
      <c r="L102" s="65"/>
      <c r="M102" s="65"/>
      <c r="N102" s="65"/>
      <c r="O102" s="65"/>
      <c r="P102" s="65"/>
      <c r="Q102" s="65"/>
      <c r="R102" s="65"/>
      <c r="S102" s="65">
        <v>2</v>
      </c>
      <c r="T102" s="350">
        <f t="shared" si="15"/>
        <v>17</v>
      </c>
      <c r="U102" s="214">
        <f t="shared" si="14"/>
        <v>8.1613058089294293E-3</v>
      </c>
      <c r="V102" s="344">
        <f>D91</f>
        <v>2083</v>
      </c>
      <c r="W102" s="344"/>
      <c r="X102" s="351" t="s">
        <v>12</v>
      </c>
      <c r="Y102" s="45">
        <f t="shared" si="16"/>
        <v>17</v>
      </c>
      <c r="Z102" s="354"/>
    </row>
    <row r="103" spans="1:26" x14ac:dyDescent="0.2">
      <c r="A103" s="56"/>
      <c r="B103" s="347"/>
      <c r="C103" s="347"/>
      <c r="D103" s="347"/>
      <c r="E103" s="347"/>
      <c r="F103" s="347"/>
      <c r="G103" s="348"/>
      <c r="H103" s="349">
        <v>9</v>
      </c>
      <c r="I103" s="472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350">
        <f t="shared" si="15"/>
        <v>9</v>
      </c>
      <c r="U103" s="214">
        <f t="shared" si="14"/>
        <v>4.3206913106096975E-3</v>
      </c>
      <c r="V103" s="344">
        <f>D91</f>
        <v>2083</v>
      </c>
      <c r="W103" s="344"/>
      <c r="X103" s="351" t="s">
        <v>34</v>
      </c>
      <c r="Y103" s="45">
        <f t="shared" si="16"/>
        <v>9</v>
      </c>
      <c r="Z103" s="354"/>
    </row>
    <row r="104" spans="1:26" x14ac:dyDescent="0.2">
      <c r="A104" s="56"/>
      <c r="B104" s="347"/>
      <c r="C104" s="347"/>
      <c r="D104" s="347"/>
      <c r="E104" s="347"/>
      <c r="F104" s="347"/>
      <c r="G104" s="348"/>
      <c r="H104" s="355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356">
        <f t="shared" si="15"/>
        <v>0</v>
      </c>
      <c r="U104" s="214">
        <f t="shared" si="14"/>
        <v>0</v>
      </c>
      <c r="V104" s="344">
        <f>D91</f>
        <v>2083</v>
      </c>
      <c r="W104" s="344"/>
      <c r="X104" s="176" t="s">
        <v>173</v>
      </c>
      <c r="Y104" s="45">
        <f t="shared" si="16"/>
        <v>0</v>
      </c>
      <c r="Z104" s="354"/>
    </row>
    <row r="105" spans="1:26" x14ac:dyDescent="0.2">
      <c r="A105" s="56"/>
      <c r="B105" s="347"/>
      <c r="C105" s="347"/>
      <c r="D105" s="347"/>
      <c r="E105" s="347"/>
      <c r="F105" s="347"/>
      <c r="G105" s="60"/>
      <c r="H105" s="358">
        <v>1</v>
      </c>
      <c r="I105" s="65"/>
      <c r="J105" s="70"/>
      <c r="K105" s="65"/>
      <c r="L105" s="65"/>
      <c r="M105" s="65"/>
      <c r="N105" s="65"/>
      <c r="O105" s="65"/>
      <c r="P105" s="65"/>
      <c r="Q105" s="65"/>
      <c r="R105" s="65"/>
      <c r="S105" s="65"/>
      <c r="T105" s="350">
        <f t="shared" si="15"/>
        <v>1</v>
      </c>
      <c r="U105" s="214">
        <f t="shared" si="14"/>
        <v>4.8007681228996637E-4</v>
      </c>
      <c r="V105" s="344">
        <f>D91</f>
        <v>2083</v>
      </c>
      <c r="W105" s="344"/>
      <c r="X105" s="466" t="s">
        <v>327</v>
      </c>
      <c r="Z105" s="360"/>
    </row>
    <row r="106" spans="1:26" x14ac:dyDescent="0.2">
      <c r="A106" s="56"/>
      <c r="B106" s="347"/>
      <c r="C106" s="347"/>
      <c r="D106" s="347"/>
      <c r="E106" s="347"/>
      <c r="F106" s="347"/>
      <c r="G106" s="60"/>
      <c r="H106" s="361">
        <v>2</v>
      </c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350">
        <f t="shared" si="15"/>
        <v>2</v>
      </c>
      <c r="U106" s="214">
        <f t="shared" si="14"/>
        <v>9.6015362457993274E-4</v>
      </c>
      <c r="V106" s="344">
        <f>D91</f>
        <v>2083</v>
      </c>
      <c r="W106" s="344"/>
      <c r="X106" s="241" t="s">
        <v>185</v>
      </c>
      <c r="Z106" s="346"/>
    </row>
    <row r="107" spans="1:26" x14ac:dyDescent="0.2">
      <c r="A107" s="56"/>
      <c r="B107" s="347"/>
      <c r="C107" s="347"/>
      <c r="D107" s="347"/>
      <c r="E107" s="347"/>
      <c r="F107" s="347"/>
      <c r="G107" s="348"/>
      <c r="H107" s="349"/>
      <c r="I107" s="358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350">
        <f t="shared" si="15"/>
        <v>0</v>
      </c>
      <c r="U107" s="214">
        <f t="shared" si="14"/>
        <v>0</v>
      </c>
      <c r="V107" s="344"/>
      <c r="W107" s="344"/>
      <c r="X107" s="351" t="s">
        <v>179</v>
      </c>
      <c r="Z107" s="346"/>
    </row>
    <row r="108" spans="1:26" ht="15.75" thickBot="1" x14ac:dyDescent="0.25">
      <c r="A108" s="56"/>
      <c r="B108" s="347"/>
      <c r="C108" s="347"/>
      <c r="D108" s="347"/>
      <c r="E108" s="347"/>
      <c r="F108" s="347"/>
      <c r="G108" s="348"/>
      <c r="H108" s="362"/>
      <c r="I108" s="205"/>
      <c r="J108" s="205">
        <v>1</v>
      </c>
      <c r="K108" s="205"/>
      <c r="L108" s="205"/>
      <c r="M108" s="205"/>
      <c r="N108" s="205"/>
      <c r="O108" s="205"/>
      <c r="P108" s="205"/>
      <c r="Q108" s="205"/>
      <c r="R108" s="205"/>
      <c r="S108" s="205">
        <v>1</v>
      </c>
      <c r="T108" s="363">
        <f t="shared" si="15"/>
        <v>2</v>
      </c>
      <c r="U108" s="316">
        <f t="shared" si="14"/>
        <v>9.6015362457993274E-4</v>
      </c>
      <c r="V108" s="344">
        <f>D91</f>
        <v>2083</v>
      </c>
      <c r="W108" s="364"/>
      <c r="X108" s="365" t="s">
        <v>28</v>
      </c>
      <c r="Y108" s="45">
        <f t="shared" ref="Y108:Y118" si="17">T108</f>
        <v>2</v>
      </c>
      <c r="Z108" s="366"/>
    </row>
    <row r="109" spans="1:26" x14ac:dyDescent="0.2">
      <c r="A109" s="56"/>
      <c r="B109" s="347"/>
      <c r="C109" s="347" t="s">
        <v>122</v>
      </c>
      <c r="D109" s="347"/>
      <c r="E109" s="347"/>
      <c r="F109" s="347"/>
      <c r="G109" s="348"/>
      <c r="H109" s="367"/>
      <c r="I109" s="66">
        <v>7</v>
      </c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350">
        <f t="shared" si="15"/>
        <v>0</v>
      </c>
      <c r="U109" s="214">
        <f t="shared" si="14"/>
        <v>0</v>
      </c>
      <c r="V109" s="344">
        <f>D91</f>
        <v>2083</v>
      </c>
      <c r="W109" s="344"/>
      <c r="X109" s="368" t="s">
        <v>11</v>
      </c>
      <c r="Y109" s="45">
        <f t="shared" si="17"/>
        <v>0</v>
      </c>
      <c r="Z109" s="346"/>
    </row>
    <row r="110" spans="1:26" x14ac:dyDescent="0.2">
      <c r="A110" s="56"/>
      <c r="B110" s="347"/>
      <c r="C110" s="347"/>
      <c r="D110" s="347"/>
      <c r="E110" s="347"/>
      <c r="F110" s="347"/>
      <c r="G110" s="348"/>
      <c r="H110" s="369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350">
        <f t="shared" si="15"/>
        <v>0</v>
      </c>
      <c r="U110" s="214">
        <f t="shared" si="14"/>
        <v>0</v>
      </c>
      <c r="V110" s="344">
        <f>D91</f>
        <v>2083</v>
      </c>
      <c r="W110" s="344"/>
      <c r="X110" s="351" t="s">
        <v>29</v>
      </c>
      <c r="Y110" s="45">
        <f t="shared" si="17"/>
        <v>0</v>
      </c>
      <c r="Z110" s="346"/>
    </row>
    <row r="111" spans="1:26" x14ac:dyDescent="0.2">
      <c r="A111" s="56"/>
      <c r="B111" s="347"/>
      <c r="C111" s="347"/>
      <c r="D111" s="347"/>
      <c r="E111" s="347"/>
      <c r="F111" s="347"/>
      <c r="G111" s="348"/>
      <c r="H111" s="369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>
        <v>1</v>
      </c>
      <c r="T111" s="350">
        <f t="shared" si="15"/>
        <v>1</v>
      </c>
      <c r="U111" s="214">
        <f t="shared" si="14"/>
        <v>4.8007681228996637E-4</v>
      </c>
      <c r="V111" s="344">
        <f>D91</f>
        <v>2083</v>
      </c>
      <c r="W111" s="344"/>
      <c r="X111" s="351" t="s">
        <v>3</v>
      </c>
      <c r="Y111" s="45">
        <f t="shared" si="17"/>
        <v>1</v>
      </c>
      <c r="Z111" s="353"/>
    </row>
    <row r="112" spans="1:26" x14ac:dyDescent="0.2">
      <c r="A112" s="56"/>
      <c r="B112" s="347"/>
      <c r="C112" s="347"/>
      <c r="D112" s="347"/>
      <c r="E112" s="347"/>
      <c r="F112" s="347"/>
      <c r="G112" s="348"/>
      <c r="H112" s="369"/>
      <c r="I112" s="65">
        <v>22</v>
      </c>
      <c r="J112" s="65">
        <v>5</v>
      </c>
      <c r="K112" s="65"/>
      <c r="L112" s="65"/>
      <c r="M112" s="65"/>
      <c r="N112" s="65"/>
      <c r="O112" s="65"/>
      <c r="P112" s="65"/>
      <c r="Q112" s="65"/>
      <c r="R112" s="65"/>
      <c r="S112" s="65"/>
      <c r="T112" s="350">
        <f t="shared" si="15"/>
        <v>5</v>
      </c>
      <c r="U112" s="214">
        <f t="shared" si="14"/>
        <v>2.400384061449832E-3</v>
      </c>
      <c r="V112" s="344">
        <f>D91</f>
        <v>2083</v>
      </c>
      <c r="W112" s="344"/>
      <c r="X112" s="351" t="s">
        <v>8</v>
      </c>
      <c r="Y112" s="45">
        <f t="shared" si="17"/>
        <v>5</v>
      </c>
      <c r="Z112" s="354"/>
    </row>
    <row r="113" spans="1:26" x14ac:dyDescent="0.2">
      <c r="A113" s="56"/>
      <c r="B113" s="347"/>
      <c r="C113" s="347"/>
      <c r="D113" s="347"/>
      <c r="E113" s="347"/>
      <c r="F113" s="347"/>
      <c r="G113" s="348"/>
      <c r="H113" s="369"/>
      <c r="I113" s="65">
        <v>19</v>
      </c>
      <c r="J113" s="65">
        <v>1</v>
      </c>
      <c r="K113" s="65"/>
      <c r="L113" s="65"/>
      <c r="M113" s="65"/>
      <c r="N113" s="65"/>
      <c r="O113" s="65"/>
      <c r="P113" s="65"/>
      <c r="Q113" s="65"/>
      <c r="R113" s="65"/>
      <c r="S113" s="65"/>
      <c r="T113" s="350">
        <f t="shared" si="15"/>
        <v>1</v>
      </c>
      <c r="U113" s="214">
        <f t="shared" si="14"/>
        <v>4.8007681228996637E-4</v>
      </c>
      <c r="V113" s="344">
        <f>D91</f>
        <v>2083</v>
      </c>
      <c r="W113" s="344"/>
      <c r="X113" s="351" t="s">
        <v>9</v>
      </c>
      <c r="Y113" s="45">
        <f t="shared" si="17"/>
        <v>1</v>
      </c>
      <c r="Z113" s="354"/>
    </row>
    <row r="114" spans="1:26" x14ac:dyDescent="0.2">
      <c r="A114" s="56"/>
      <c r="B114" s="347"/>
      <c r="C114" s="347"/>
      <c r="D114" s="347"/>
      <c r="E114" s="347"/>
      <c r="F114" s="347"/>
      <c r="G114" s="348"/>
      <c r="H114" s="369"/>
      <c r="I114" s="65">
        <v>5</v>
      </c>
      <c r="J114" s="65">
        <v>2</v>
      </c>
      <c r="K114" s="65"/>
      <c r="L114" s="65"/>
      <c r="M114" s="65"/>
      <c r="N114" s="65"/>
      <c r="O114" s="65"/>
      <c r="P114" s="65"/>
      <c r="Q114" s="65"/>
      <c r="R114" s="65"/>
      <c r="S114" s="65"/>
      <c r="T114" s="350">
        <f t="shared" si="15"/>
        <v>2</v>
      </c>
      <c r="U114" s="214">
        <f t="shared" si="14"/>
        <v>9.6015362457993274E-4</v>
      </c>
      <c r="V114" s="344">
        <f>D91</f>
        <v>2083</v>
      </c>
      <c r="W114" s="344"/>
      <c r="X114" s="351" t="s">
        <v>80</v>
      </c>
      <c r="Y114" s="45">
        <f t="shared" si="17"/>
        <v>2</v>
      </c>
      <c r="Z114" s="346" t="s">
        <v>328</v>
      </c>
    </row>
    <row r="115" spans="1:26" x14ac:dyDescent="0.2">
      <c r="A115" s="56"/>
      <c r="B115" s="347"/>
      <c r="C115" s="347"/>
      <c r="D115" s="347"/>
      <c r="E115" s="347"/>
      <c r="F115" s="347"/>
      <c r="G115" s="348"/>
      <c r="H115" s="369"/>
      <c r="I115" s="65">
        <v>1</v>
      </c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350">
        <f t="shared" si="15"/>
        <v>0</v>
      </c>
      <c r="U115" s="214">
        <f t="shared" si="14"/>
        <v>0</v>
      </c>
      <c r="V115" s="344">
        <f>D91</f>
        <v>2083</v>
      </c>
      <c r="W115" s="344"/>
      <c r="X115" s="351" t="s">
        <v>20</v>
      </c>
      <c r="Y115" s="45">
        <f t="shared" si="17"/>
        <v>0</v>
      </c>
      <c r="Z115" s="346" t="s">
        <v>329</v>
      </c>
    </row>
    <row r="116" spans="1:26" x14ac:dyDescent="0.2">
      <c r="A116" s="56"/>
      <c r="B116" s="347"/>
      <c r="C116" s="347"/>
      <c r="D116" s="347"/>
      <c r="E116" s="347"/>
      <c r="F116" s="347"/>
      <c r="G116" s="348"/>
      <c r="H116" s="369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350">
        <f t="shared" si="15"/>
        <v>0</v>
      </c>
      <c r="U116" s="214">
        <f t="shared" si="14"/>
        <v>0</v>
      </c>
      <c r="V116" s="344">
        <f>D91</f>
        <v>2083</v>
      </c>
      <c r="W116" s="344"/>
      <c r="X116" s="351" t="s">
        <v>81</v>
      </c>
      <c r="Y116" s="45">
        <f t="shared" si="17"/>
        <v>0</v>
      </c>
      <c r="Z116" s="353"/>
    </row>
    <row r="117" spans="1:26" x14ac:dyDescent="0.2">
      <c r="A117" s="56"/>
      <c r="B117" s="347"/>
      <c r="C117" s="347"/>
      <c r="D117" s="347"/>
      <c r="E117" s="347"/>
      <c r="F117" s="347"/>
      <c r="G117" s="348"/>
      <c r="H117" s="369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350">
        <f t="shared" si="15"/>
        <v>0</v>
      </c>
      <c r="U117" s="214">
        <f t="shared" si="14"/>
        <v>0</v>
      </c>
      <c r="V117" s="344">
        <f>D91</f>
        <v>2083</v>
      </c>
      <c r="W117" s="344"/>
      <c r="X117" s="351" t="s">
        <v>10</v>
      </c>
      <c r="Y117" s="45">
        <f t="shared" si="17"/>
        <v>0</v>
      </c>
      <c r="Z117" s="354"/>
    </row>
    <row r="118" spans="1:26" x14ac:dyDescent="0.2">
      <c r="A118" s="56"/>
      <c r="B118" s="347"/>
      <c r="C118" s="347"/>
      <c r="D118" s="347"/>
      <c r="E118" s="347"/>
      <c r="F118" s="347"/>
      <c r="G118" s="348"/>
      <c r="H118" s="369"/>
      <c r="I118" s="65">
        <v>6</v>
      </c>
      <c r="J118" s="65">
        <v>2</v>
      </c>
      <c r="K118" s="65"/>
      <c r="L118" s="65"/>
      <c r="M118" s="65"/>
      <c r="N118" s="65"/>
      <c r="O118" s="65"/>
      <c r="P118" s="65"/>
      <c r="Q118" s="65"/>
      <c r="R118" s="65"/>
      <c r="S118" s="65"/>
      <c r="T118" s="350">
        <f>SUM(H118,J118,L118,N118,P118,R118,S118)</f>
        <v>2</v>
      </c>
      <c r="U118" s="214">
        <f t="shared" si="14"/>
        <v>9.6015362457993274E-4</v>
      </c>
      <c r="V118" s="344">
        <f>D91</f>
        <v>2083</v>
      </c>
      <c r="W118" s="344"/>
      <c r="X118" s="351" t="s">
        <v>13</v>
      </c>
      <c r="Y118" s="45">
        <f t="shared" si="17"/>
        <v>2</v>
      </c>
      <c r="Z118" s="354"/>
    </row>
    <row r="119" spans="1:26" x14ac:dyDescent="0.2">
      <c r="A119" s="56"/>
      <c r="B119" s="347"/>
      <c r="C119" s="347"/>
      <c r="D119" s="347"/>
      <c r="E119" s="347"/>
      <c r="F119" s="347"/>
      <c r="G119" s="348"/>
      <c r="H119" s="349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350">
        <f>SUM(H119,J119,L119,N119,P119,R119,S119)</f>
        <v>0</v>
      </c>
      <c r="U119" s="214">
        <f t="shared" si="14"/>
        <v>0</v>
      </c>
      <c r="V119" s="344" t="str">
        <f>D90</f>
        <v>Build QTY</v>
      </c>
      <c r="W119" s="344"/>
      <c r="X119" s="351" t="s">
        <v>99</v>
      </c>
      <c r="Y119" s="45">
        <f t="shared" ref="Y119:Y130" si="18">T120</f>
        <v>0</v>
      </c>
      <c r="Z119" s="353"/>
    </row>
    <row r="120" spans="1:26" x14ac:dyDescent="0.2">
      <c r="A120" s="56"/>
      <c r="B120" s="347"/>
      <c r="C120" s="347"/>
      <c r="D120" s="347"/>
      <c r="E120" s="347"/>
      <c r="F120" s="347"/>
      <c r="G120" s="348"/>
      <c r="H120" s="349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350">
        <f>SUM(H120,J120,L120,N120,P120,R120,S120)</f>
        <v>0</v>
      </c>
      <c r="U120" s="214">
        <f t="shared" si="14"/>
        <v>0</v>
      </c>
      <c r="V120" s="344">
        <f>D91</f>
        <v>2083</v>
      </c>
      <c r="W120" s="344"/>
      <c r="X120" s="351" t="s">
        <v>88</v>
      </c>
      <c r="Y120" s="45">
        <f t="shared" si="18"/>
        <v>2</v>
      </c>
      <c r="Z120" s="353"/>
    </row>
    <row r="121" spans="1:26" x14ac:dyDescent="0.2">
      <c r="A121" s="56"/>
      <c r="B121" s="347"/>
      <c r="C121" s="347"/>
      <c r="D121" s="347"/>
      <c r="E121" s="347"/>
      <c r="F121" s="347"/>
      <c r="G121" s="348"/>
      <c r="H121" s="349"/>
      <c r="I121" s="65">
        <v>3</v>
      </c>
      <c r="J121" s="65">
        <v>2</v>
      </c>
      <c r="K121" s="65"/>
      <c r="L121" s="65"/>
      <c r="M121" s="65"/>
      <c r="N121" s="65"/>
      <c r="O121" s="65"/>
      <c r="P121" s="65"/>
      <c r="Q121" s="65"/>
      <c r="R121" s="65"/>
      <c r="S121" s="65"/>
      <c r="T121" s="350">
        <f>SUM(H121,J121,L121,N121,P121,R121,S121)</f>
        <v>2</v>
      </c>
      <c r="U121" s="214">
        <f t="shared" si="14"/>
        <v>9.6015362457993274E-4</v>
      </c>
      <c r="V121" s="344">
        <f>D91</f>
        <v>2083</v>
      </c>
      <c r="W121" s="344"/>
      <c r="X121" s="351" t="s">
        <v>83</v>
      </c>
      <c r="Y121" s="45">
        <f t="shared" si="18"/>
        <v>0</v>
      </c>
      <c r="Z121" s="354"/>
    </row>
    <row r="122" spans="1:26" ht="15.75" thickBot="1" x14ac:dyDescent="0.25">
      <c r="A122" s="56"/>
      <c r="B122" s="347"/>
      <c r="C122" s="347"/>
      <c r="D122" s="347"/>
      <c r="E122" s="347"/>
      <c r="F122" s="347"/>
      <c r="G122" s="348"/>
      <c r="H122" s="355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350">
        <f>SUM(H122,J122,L122,N122,P122,R122,S122)</f>
        <v>0</v>
      </c>
      <c r="U122" s="214">
        <f t="shared" si="14"/>
        <v>0</v>
      </c>
      <c r="V122" s="344">
        <f>D91</f>
        <v>2083</v>
      </c>
      <c r="W122" s="364"/>
      <c r="X122" s="357" t="s">
        <v>101</v>
      </c>
      <c r="Y122" s="45">
        <f t="shared" si="18"/>
        <v>0</v>
      </c>
      <c r="Z122" s="346"/>
    </row>
    <row r="123" spans="1:26" ht="15.75" thickBot="1" x14ac:dyDescent="0.25">
      <c r="A123" s="56"/>
      <c r="B123" s="347"/>
      <c r="C123" s="347"/>
      <c r="D123" s="347"/>
      <c r="E123" s="347"/>
      <c r="F123" s="347"/>
      <c r="G123" s="348"/>
      <c r="H123" s="342"/>
      <c r="I123" s="198"/>
      <c r="J123" s="198"/>
      <c r="K123" s="198"/>
      <c r="L123" s="198"/>
      <c r="M123" s="198"/>
      <c r="N123" s="198"/>
      <c r="O123" s="198"/>
      <c r="P123" s="198"/>
      <c r="Q123" s="198"/>
      <c r="R123" s="198"/>
      <c r="S123" s="198"/>
      <c r="T123" s="197"/>
      <c r="U123" s="197"/>
      <c r="V123" s="197"/>
      <c r="W123" s="370"/>
      <c r="X123" s="428" t="s">
        <v>84</v>
      </c>
      <c r="Y123" s="45">
        <f t="shared" si="18"/>
        <v>0</v>
      </c>
      <c r="Z123" s="101" t="s">
        <v>205</v>
      </c>
    </row>
    <row r="124" spans="1:26" x14ac:dyDescent="0.2">
      <c r="A124" s="56"/>
      <c r="B124" s="347"/>
      <c r="C124" s="347"/>
      <c r="D124" s="347"/>
      <c r="E124" s="347"/>
      <c r="F124" s="347"/>
      <c r="G124" s="60"/>
      <c r="H124" s="34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371">
        <f t="shared" ref="T124:T131" si="19">SUM(H124,J124,L124,N124,P124,R124,S124)</f>
        <v>0</v>
      </c>
      <c r="U124" s="214">
        <f t="shared" si="14"/>
        <v>0</v>
      </c>
      <c r="V124" s="344">
        <f>D91</f>
        <v>2083</v>
      </c>
      <c r="W124" s="372"/>
      <c r="X124" s="119" t="s">
        <v>86</v>
      </c>
      <c r="Y124" s="45">
        <f t="shared" si="18"/>
        <v>0</v>
      </c>
      <c r="Z124" s="101" t="s">
        <v>339</v>
      </c>
    </row>
    <row r="125" spans="1:26" x14ac:dyDescent="0.2">
      <c r="A125" s="56"/>
      <c r="B125" s="347"/>
      <c r="C125" s="347"/>
      <c r="D125" s="347"/>
      <c r="E125" s="347"/>
      <c r="F125" s="347"/>
      <c r="G125" s="60"/>
      <c r="H125" s="349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350">
        <f t="shared" si="19"/>
        <v>0</v>
      </c>
      <c r="U125" s="214">
        <f t="shared" si="14"/>
        <v>0</v>
      </c>
      <c r="V125" s="344">
        <f>D91</f>
        <v>2083</v>
      </c>
      <c r="W125" s="344"/>
      <c r="X125" s="351" t="s">
        <v>74</v>
      </c>
      <c r="Y125" s="45">
        <f t="shared" si="18"/>
        <v>0</v>
      </c>
      <c r="Z125" s="101" t="s">
        <v>281</v>
      </c>
    </row>
    <row r="126" spans="1:26" x14ac:dyDescent="0.2">
      <c r="A126" s="56"/>
      <c r="B126" s="347"/>
      <c r="C126" s="347"/>
      <c r="D126" s="347"/>
      <c r="E126" s="347"/>
      <c r="F126" s="347"/>
      <c r="G126" s="60"/>
      <c r="H126" s="349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350">
        <f t="shared" si="19"/>
        <v>0</v>
      </c>
      <c r="U126" s="214">
        <f t="shared" si="14"/>
        <v>0</v>
      </c>
      <c r="V126" s="344">
        <f>D91</f>
        <v>2083</v>
      </c>
      <c r="W126" s="344"/>
      <c r="X126" s="351" t="s">
        <v>222</v>
      </c>
      <c r="Y126" s="45">
        <f t="shared" si="18"/>
        <v>0</v>
      </c>
      <c r="Z126" s="101" t="s">
        <v>340</v>
      </c>
    </row>
    <row r="127" spans="1:26" x14ac:dyDescent="0.2">
      <c r="A127" s="56"/>
      <c r="B127" s="347"/>
      <c r="C127" s="347"/>
      <c r="D127" s="347"/>
      <c r="E127" s="347"/>
      <c r="F127" s="347"/>
      <c r="G127" s="60"/>
      <c r="H127" s="349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350">
        <f t="shared" si="19"/>
        <v>0</v>
      </c>
      <c r="U127" s="214">
        <f t="shared" si="14"/>
        <v>0</v>
      </c>
      <c r="V127" s="344">
        <f>D91</f>
        <v>2083</v>
      </c>
      <c r="W127" s="344"/>
      <c r="X127" s="351" t="s">
        <v>13</v>
      </c>
      <c r="Y127" s="45">
        <f t="shared" si="18"/>
        <v>0</v>
      </c>
      <c r="Z127" s="101" t="s">
        <v>341</v>
      </c>
    </row>
    <row r="128" spans="1:26" x14ac:dyDescent="0.2">
      <c r="A128" s="56"/>
      <c r="B128" s="347"/>
      <c r="C128" s="347"/>
      <c r="D128" s="347"/>
      <c r="E128" s="347"/>
      <c r="F128" s="347"/>
      <c r="G128" s="60"/>
      <c r="H128" s="349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350">
        <f t="shared" si="19"/>
        <v>0</v>
      </c>
      <c r="U128" s="214">
        <f t="shared" si="14"/>
        <v>0</v>
      </c>
      <c r="V128" s="344">
        <f>D91</f>
        <v>2083</v>
      </c>
      <c r="W128" s="344"/>
      <c r="X128" s="176" t="s">
        <v>175</v>
      </c>
      <c r="Y128" s="45">
        <f t="shared" si="18"/>
        <v>0</v>
      </c>
      <c r="Z128" s="101"/>
    </row>
    <row r="129" spans="1:26" x14ac:dyDescent="0.2">
      <c r="A129" s="56"/>
      <c r="B129" s="347"/>
      <c r="C129" s="347"/>
      <c r="D129" s="347"/>
      <c r="E129" s="347"/>
      <c r="F129" s="347"/>
      <c r="G129" s="60"/>
      <c r="H129" s="349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350">
        <f t="shared" si="19"/>
        <v>0</v>
      </c>
      <c r="U129" s="214">
        <f t="shared" si="14"/>
        <v>0</v>
      </c>
      <c r="V129" s="344">
        <f>D91</f>
        <v>2083</v>
      </c>
      <c r="W129" s="344"/>
      <c r="X129" s="176" t="s">
        <v>173</v>
      </c>
      <c r="Y129" s="45">
        <f t="shared" si="18"/>
        <v>1</v>
      </c>
      <c r="Z129" s="417"/>
    </row>
    <row r="130" spans="1:26" x14ac:dyDescent="0.2">
      <c r="A130" s="56"/>
      <c r="B130" s="347"/>
      <c r="C130" s="347"/>
      <c r="D130" s="347"/>
      <c r="E130" s="347"/>
      <c r="F130" s="347"/>
      <c r="G130" s="60"/>
      <c r="H130" s="355">
        <v>1</v>
      </c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350">
        <f t="shared" si="19"/>
        <v>1</v>
      </c>
      <c r="U130" s="214">
        <f t="shared" si="14"/>
        <v>4.8007681228996637E-4</v>
      </c>
      <c r="V130" s="344">
        <f>D91</f>
        <v>2083</v>
      </c>
      <c r="W130" s="344"/>
      <c r="X130" s="467" t="s">
        <v>88</v>
      </c>
      <c r="Y130" s="45">
        <f t="shared" si="18"/>
        <v>60</v>
      </c>
      <c r="Z130" s="101"/>
    </row>
    <row r="131" spans="1:26" ht="15.75" thickBot="1" x14ac:dyDescent="0.25">
      <c r="A131" s="186"/>
      <c r="B131" s="187"/>
      <c r="C131" s="187"/>
      <c r="D131" s="187"/>
      <c r="E131" s="187"/>
      <c r="F131" s="187"/>
      <c r="G131" s="194"/>
      <c r="H131" s="355">
        <v>60</v>
      </c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356">
        <f t="shared" si="19"/>
        <v>60</v>
      </c>
      <c r="U131" s="214">
        <f t="shared" si="14"/>
        <v>2.8804608737397985E-2</v>
      </c>
      <c r="V131" s="344">
        <f>D91</f>
        <v>2083</v>
      </c>
      <c r="W131" s="344"/>
      <c r="X131" s="374" t="s">
        <v>161</v>
      </c>
      <c r="Z131" s="419"/>
    </row>
    <row r="132" spans="1:26" ht="15.75" thickBot="1" x14ac:dyDescent="0.25">
      <c r="G132" s="51" t="s">
        <v>5</v>
      </c>
      <c r="H132" s="61">
        <f>SUM(H92:H131)</f>
        <v>163</v>
      </c>
      <c r="I132" s="61">
        <f>SUM(I92:I131)</f>
        <v>63</v>
      </c>
      <c r="J132" s="61">
        <f t="shared" ref="J132:S132" si="20">SUM(J92:J131)</f>
        <v>20</v>
      </c>
      <c r="K132" s="61">
        <f t="shared" si="20"/>
        <v>0</v>
      </c>
      <c r="L132" s="61">
        <f t="shared" si="20"/>
        <v>0</v>
      </c>
      <c r="M132" s="61">
        <f t="shared" si="20"/>
        <v>0</v>
      </c>
      <c r="N132" s="61">
        <f t="shared" si="20"/>
        <v>0</v>
      </c>
      <c r="O132" s="61">
        <f t="shared" si="20"/>
        <v>0</v>
      </c>
      <c r="P132" s="61">
        <f t="shared" si="20"/>
        <v>0</v>
      </c>
      <c r="Q132" s="61">
        <f t="shared" si="20"/>
        <v>0</v>
      </c>
      <c r="R132" s="61">
        <f t="shared" si="20"/>
        <v>0</v>
      </c>
      <c r="S132" s="61">
        <f t="shared" si="20"/>
        <v>34</v>
      </c>
      <c r="T132" s="375">
        <f>SUM(H132,J132,L132,N132,P132,R132,S132)</f>
        <v>217</v>
      </c>
      <c r="U132" s="465">
        <f t="shared" si="14"/>
        <v>0.10417666826692271</v>
      </c>
      <c r="V132" s="344">
        <f>D91</f>
        <v>2083</v>
      </c>
      <c r="W132" s="344"/>
      <c r="X132" s="11"/>
      <c r="Z132" s="7"/>
    </row>
    <row r="134" spans="1:26" ht="15.75" thickBot="1" x14ac:dyDescent="0.3"/>
    <row r="135" spans="1:26" ht="75.75" thickBot="1" x14ac:dyDescent="0.3">
      <c r="A135" s="47" t="s">
        <v>23</v>
      </c>
      <c r="B135" s="47" t="s">
        <v>49</v>
      </c>
      <c r="C135" s="47" t="s">
        <v>54</v>
      </c>
      <c r="D135" s="47" t="s">
        <v>18</v>
      </c>
      <c r="E135" s="46" t="s">
        <v>17</v>
      </c>
      <c r="F135" s="48" t="s">
        <v>1</v>
      </c>
      <c r="G135" s="49" t="s">
        <v>24</v>
      </c>
      <c r="H135" s="50" t="s">
        <v>75</v>
      </c>
      <c r="I135" s="50" t="s">
        <v>76</v>
      </c>
      <c r="J135" s="50" t="s">
        <v>55</v>
      </c>
      <c r="K135" s="50" t="s">
        <v>60</v>
      </c>
      <c r="L135" s="50" t="s">
        <v>56</v>
      </c>
      <c r="M135" s="50" t="s">
        <v>61</v>
      </c>
      <c r="N135" s="50" t="s">
        <v>57</v>
      </c>
      <c r="O135" s="50" t="s">
        <v>62</v>
      </c>
      <c r="P135" s="50" t="s">
        <v>58</v>
      </c>
      <c r="Q135" s="50" t="s">
        <v>77</v>
      </c>
      <c r="R135" s="50" t="s">
        <v>127</v>
      </c>
      <c r="S135" s="50" t="s">
        <v>42</v>
      </c>
      <c r="T135" s="50" t="s">
        <v>5</v>
      </c>
      <c r="U135" s="46" t="s">
        <v>2</v>
      </c>
      <c r="V135" s="84" t="s">
        <v>72</v>
      </c>
      <c r="W135" s="84" t="s">
        <v>72</v>
      </c>
      <c r="X135" s="85" t="s">
        <v>21</v>
      </c>
      <c r="Z135" s="86" t="s">
        <v>7</v>
      </c>
    </row>
    <row r="136" spans="1:26" ht="15.75" thickBot="1" x14ac:dyDescent="0.3">
      <c r="A136" s="78">
        <v>1500037</v>
      </c>
      <c r="B136" s="78" t="s">
        <v>111</v>
      </c>
      <c r="C136" s="439">
        <v>1152</v>
      </c>
      <c r="D136" s="439">
        <v>1235</v>
      </c>
      <c r="E136" s="439">
        <v>1122</v>
      </c>
      <c r="F136" s="440">
        <f>E136/D136</f>
        <v>0.90850202429149796</v>
      </c>
      <c r="G136" s="52">
        <v>45161</v>
      </c>
      <c r="H136" s="342"/>
      <c r="I136" s="198"/>
      <c r="J136" s="198"/>
      <c r="K136" s="198"/>
      <c r="L136" s="198"/>
      <c r="M136" s="198"/>
      <c r="N136" s="198"/>
      <c r="O136" s="198"/>
      <c r="P136" s="198"/>
      <c r="Q136" s="198"/>
      <c r="R136" s="198"/>
      <c r="S136" s="198"/>
      <c r="T136" s="90"/>
      <c r="U136" s="197"/>
      <c r="V136" s="198"/>
      <c r="W136" s="197"/>
      <c r="X136" s="91" t="s">
        <v>78</v>
      </c>
      <c r="Z136" s="43" t="s">
        <v>132</v>
      </c>
    </row>
    <row r="137" spans="1:26" x14ac:dyDescent="0.2">
      <c r="A137" s="53"/>
      <c r="B137" s="54"/>
      <c r="C137" s="54"/>
      <c r="D137" s="54"/>
      <c r="E137" s="54"/>
      <c r="F137" s="54"/>
      <c r="G137" s="55"/>
      <c r="H137" s="343">
        <v>7</v>
      </c>
      <c r="I137" s="471"/>
      <c r="J137" s="63"/>
      <c r="K137" s="63"/>
      <c r="L137" s="63"/>
      <c r="M137" s="63"/>
      <c r="N137" s="63"/>
      <c r="O137" s="63"/>
      <c r="P137" s="63"/>
      <c r="Q137" s="63"/>
      <c r="R137" s="63"/>
      <c r="S137" s="63">
        <v>4</v>
      </c>
      <c r="T137" s="483">
        <f>SUM(H137,J137,L137,N137,P137,R137,S137)</f>
        <v>11</v>
      </c>
      <c r="U137" s="214">
        <f>($T137)/$D$136</f>
        <v>8.9068825910931168E-3</v>
      </c>
      <c r="V137" s="344">
        <f>D136</f>
        <v>1235</v>
      </c>
      <c r="W137" s="344"/>
      <c r="X137" s="345" t="s">
        <v>16</v>
      </c>
      <c r="Y137" s="45">
        <f>T137</f>
        <v>11</v>
      </c>
      <c r="Z137" s="352" t="s">
        <v>133</v>
      </c>
    </row>
    <row r="138" spans="1:26" x14ac:dyDescent="0.2">
      <c r="A138" s="56"/>
      <c r="B138" s="57"/>
      <c r="C138" s="57"/>
      <c r="D138" s="57"/>
      <c r="E138" s="57"/>
      <c r="F138" s="57"/>
      <c r="G138" s="58"/>
      <c r="H138" s="406"/>
      <c r="I138" s="481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482">
        <f>SUM(H138,J138,L138,N138,P138,R138,S138)</f>
        <v>0</v>
      </c>
      <c r="U138" s="214">
        <f t="shared" ref="U138:U177" si="21">($T138)/$D$136</f>
        <v>0</v>
      </c>
      <c r="V138" s="344"/>
      <c r="W138" s="344"/>
      <c r="X138" s="368" t="s">
        <v>44</v>
      </c>
      <c r="Z138" s="352" t="s">
        <v>171</v>
      </c>
    </row>
    <row r="139" spans="1:26" x14ac:dyDescent="0.2">
      <c r="A139" s="56"/>
      <c r="B139" s="347"/>
      <c r="C139" s="347"/>
      <c r="D139" s="347"/>
      <c r="E139" s="347"/>
      <c r="F139" s="347"/>
      <c r="G139" s="348"/>
      <c r="H139" s="349">
        <v>1</v>
      </c>
      <c r="I139" s="472"/>
      <c r="J139" s="65"/>
      <c r="K139" s="65"/>
      <c r="L139" s="65"/>
      <c r="M139" s="65"/>
      <c r="N139" s="65"/>
      <c r="O139" s="65"/>
      <c r="P139" s="65"/>
      <c r="Q139" s="65"/>
      <c r="R139" s="65"/>
      <c r="S139" s="65">
        <v>1</v>
      </c>
      <c r="T139" s="350">
        <f t="shared" ref="T139:T162" si="22">SUM(H139,J139,L139,N139,P139,R139,S139)</f>
        <v>2</v>
      </c>
      <c r="U139" s="214">
        <f t="shared" si="21"/>
        <v>1.6194331983805667E-3</v>
      </c>
      <c r="V139" s="344">
        <f>D136</f>
        <v>1235</v>
      </c>
      <c r="W139" s="344"/>
      <c r="X139" s="351" t="s">
        <v>6</v>
      </c>
      <c r="Y139" s="45">
        <f t="shared" ref="Y139:Y149" si="23">T139</f>
        <v>2</v>
      </c>
      <c r="Z139" s="431"/>
    </row>
    <row r="140" spans="1:26" x14ac:dyDescent="0.2">
      <c r="A140" s="56"/>
      <c r="B140" s="347"/>
      <c r="C140" s="347"/>
      <c r="D140" s="347"/>
      <c r="E140" s="347"/>
      <c r="F140" s="347"/>
      <c r="G140" s="348"/>
      <c r="H140" s="349">
        <v>39</v>
      </c>
      <c r="I140" s="472"/>
      <c r="J140" s="65">
        <v>1</v>
      </c>
      <c r="K140" s="65"/>
      <c r="L140" s="65"/>
      <c r="M140" s="65"/>
      <c r="N140" s="65"/>
      <c r="O140" s="65"/>
      <c r="P140" s="65"/>
      <c r="Q140" s="65"/>
      <c r="R140" s="65"/>
      <c r="S140" s="65"/>
      <c r="T140" s="350">
        <f t="shared" si="22"/>
        <v>40</v>
      </c>
      <c r="U140" s="214">
        <f t="shared" si="21"/>
        <v>3.2388663967611336E-2</v>
      </c>
      <c r="V140" s="344">
        <f>D136</f>
        <v>1235</v>
      </c>
      <c r="W140" s="344"/>
      <c r="X140" s="351" t="s">
        <v>14</v>
      </c>
      <c r="Y140" s="45">
        <f t="shared" si="23"/>
        <v>40</v>
      </c>
      <c r="Z140" s="431"/>
    </row>
    <row r="141" spans="1:26" x14ac:dyDescent="0.2">
      <c r="A141" s="56"/>
      <c r="B141" s="347"/>
      <c r="C141" s="347"/>
      <c r="D141" s="347"/>
      <c r="E141" s="347"/>
      <c r="F141" s="347"/>
      <c r="G141" s="348"/>
      <c r="H141" s="349">
        <v>2</v>
      </c>
      <c r="I141" s="472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350">
        <f t="shared" si="22"/>
        <v>2</v>
      </c>
      <c r="U141" s="214">
        <f t="shared" si="21"/>
        <v>1.6194331983805667E-3</v>
      </c>
      <c r="V141" s="344">
        <f>D136</f>
        <v>1235</v>
      </c>
      <c r="W141" s="344"/>
      <c r="X141" s="351" t="s">
        <v>15</v>
      </c>
      <c r="Y141" s="45">
        <f t="shared" si="23"/>
        <v>2</v>
      </c>
      <c r="Z141" s="353"/>
    </row>
    <row r="142" spans="1:26" x14ac:dyDescent="0.2">
      <c r="A142" s="56"/>
      <c r="B142" s="347"/>
      <c r="C142" s="347"/>
      <c r="D142" s="347"/>
      <c r="E142" s="347"/>
      <c r="F142" s="347"/>
      <c r="G142" s="348"/>
      <c r="H142" s="349"/>
      <c r="I142" s="472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350">
        <f t="shared" si="22"/>
        <v>0</v>
      </c>
      <c r="U142" s="214">
        <f t="shared" si="21"/>
        <v>0</v>
      </c>
      <c r="V142" s="344">
        <f>D136</f>
        <v>1235</v>
      </c>
      <c r="W142" s="344"/>
      <c r="X142" s="351" t="s">
        <v>31</v>
      </c>
      <c r="Y142" s="45">
        <f t="shared" si="23"/>
        <v>0</v>
      </c>
      <c r="Z142" s="353"/>
    </row>
    <row r="143" spans="1:26" x14ac:dyDescent="0.2">
      <c r="A143" s="56"/>
      <c r="B143" s="347"/>
      <c r="C143" s="347"/>
      <c r="D143" s="347"/>
      <c r="E143" s="347"/>
      <c r="F143" s="347"/>
      <c r="G143" s="348"/>
      <c r="H143" s="349"/>
      <c r="I143" s="472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350">
        <f t="shared" si="22"/>
        <v>0</v>
      </c>
      <c r="U143" s="214">
        <f t="shared" si="21"/>
        <v>0</v>
      </c>
      <c r="V143" s="344">
        <f>D136</f>
        <v>1235</v>
      </c>
      <c r="W143" s="344"/>
      <c r="X143" s="351" t="s">
        <v>32</v>
      </c>
      <c r="Y143" s="45">
        <f t="shared" si="23"/>
        <v>0</v>
      </c>
      <c r="Z143" s="353"/>
    </row>
    <row r="144" spans="1:26" x14ac:dyDescent="0.2">
      <c r="A144" s="56"/>
      <c r="B144" s="347"/>
      <c r="C144" s="347"/>
      <c r="D144" s="347"/>
      <c r="E144" s="347"/>
      <c r="F144" s="347"/>
      <c r="G144" s="348"/>
      <c r="H144" s="349"/>
      <c r="I144" s="472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350">
        <f t="shared" si="22"/>
        <v>0</v>
      </c>
      <c r="U144" s="214">
        <f t="shared" si="21"/>
        <v>0</v>
      </c>
      <c r="V144" s="344">
        <f>D136</f>
        <v>1235</v>
      </c>
      <c r="W144" s="344"/>
      <c r="X144" s="351" t="s">
        <v>186</v>
      </c>
      <c r="Y144" s="45">
        <f t="shared" si="23"/>
        <v>0</v>
      </c>
      <c r="Z144" s="353"/>
    </row>
    <row r="145" spans="1:26" x14ac:dyDescent="0.2">
      <c r="A145" s="56"/>
      <c r="B145" s="347"/>
      <c r="C145" s="347"/>
      <c r="D145" s="347"/>
      <c r="E145" s="347"/>
      <c r="F145" s="347" t="s">
        <v>108</v>
      </c>
      <c r="G145" s="348"/>
      <c r="H145" s="349"/>
      <c r="I145" s="472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350">
        <f t="shared" si="22"/>
        <v>0</v>
      </c>
      <c r="U145" s="214">
        <f t="shared" si="21"/>
        <v>0</v>
      </c>
      <c r="V145" s="344">
        <f>D136</f>
        <v>1235</v>
      </c>
      <c r="W145" s="344"/>
      <c r="X145" s="351" t="s">
        <v>30</v>
      </c>
      <c r="Y145" s="45">
        <f t="shared" si="23"/>
        <v>0</v>
      </c>
      <c r="Z145" s="353"/>
    </row>
    <row r="146" spans="1:26" x14ac:dyDescent="0.2">
      <c r="A146" s="56"/>
      <c r="B146" s="347"/>
      <c r="C146" s="347"/>
      <c r="D146" s="347"/>
      <c r="E146" s="347"/>
      <c r="F146" s="347"/>
      <c r="G146" s="348"/>
      <c r="H146" s="349">
        <v>5</v>
      </c>
      <c r="I146" s="472"/>
      <c r="J146" s="65"/>
      <c r="K146" s="65"/>
      <c r="L146" s="65"/>
      <c r="M146" s="65"/>
      <c r="N146" s="65"/>
      <c r="O146" s="65"/>
      <c r="P146" s="65"/>
      <c r="Q146" s="65"/>
      <c r="R146" s="65"/>
      <c r="S146" s="65">
        <v>8</v>
      </c>
      <c r="T146" s="350">
        <f t="shared" si="22"/>
        <v>13</v>
      </c>
      <c r="U146" s="214">
        <f t="shared" si="21"/>
        <v>1.0526315789473684E-2</v>
      </c>
      <c r="V146" s="344">
        <f>D136</f>
        <v>1235</v>
      </c>
      <c r="W146" s="344"/>
      <c r="X146" s="351" t="s">
        <v>0</v>
      </c>
      <c r="Y146" s="45">
        <f t="shared" si="23"/>
        <v>13</v>
      </c>
      <c r="Z146" s="354"/>
    </row>
    <row r="147" spans="1:26" x14ac:dyDescent="0.2">
      <c r="A147" s="56"/>
      <c r="B147" s="347"/>
      <c r="C147" s="347"/>
      <c r="D147" s="347"/>
      <c r="E147" s="347"/>
      <c r="F147" s="347"/>
      <c r="G147" s="348"/>
      <c r="H147" s="349">
        <v>4</v>
      </c>
      <c r="I147" s="472"/>
      <c r="J147" s="65"/>
      <c r="K147" s="65"/>
      <c r="L147" s="65"/>
      <c r="M147" s="65"/>
      <c r="N147" s="65"/>
      <c r="O147" s="65"/>
      <c r="P147" s="65"/>
      <c r="Q147" s="65"/>
      <c r="R147" s="65"/>
      <c r="S147" s="65">
        <v>3</v>
      </c>
      <c r="T147" s="350">
        <f t="shared" si="22"/>
        <v>7</v>
      </c>
      <c r="U147" s="214">
        <f t="shared" si="21"/>
        <v>5.6680161943319842E-3</v>
      </c>
      <c r="V147" s="344">
        <f>D136</f>
        <v>1235</v>
      </c>
      <c r="W147" s="344"/>
      <c r="X147" s="351" t="s">
        <v>12</v>
      </c>
      <c r="Y147" s="45">
        <f t="shared" si="23"/>
        <v>7</v>
      </c>
      <c r="Z147" s="354"/>
    </row>
    <row r="148" spans="1:26" x14ac:dyDescent="0.2">
      <c r="A148" s="56"/>
      <c r="B148" s="347"/>
      <c r="C148" s="347"/>
      <c r="D148" s="347"/>
      <c r="E148" s="347"/>
      <c r="F148" s="347"/>
      <c r="G148" s="348"/>
      <c r="H148" s="349">
        <v>2</v>
      </c>
      <c r="I148" s="472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350">
        <f t="shared" si="22"/>
        <v>2</v>
      </c>
      <c r="U148" s="214">
        <f t="shared" si="21"/>
        <v>1.6194331983805667E-3</v>
      </c>
      <c r="V148" s="344">
        <f>D136</f>
        <v>1235</v>
      </c>
      <c r="W148" s="344"/>
      <c r="X148" s="351" t="s">
        <v>34</v>
      </c>
      <c r="Y148" s="45">
        <f t="shared" si="23"/>
        <v>2</v>
      </c>
      <c r="Z148" s="354"/>
    </row>
    <row r="149" spans="1:26" x14ac:dyDescent="0.2">
      <c r="A149" s="56"/>
      <c r="B149" s="347"/>
      <c r="C149" s="347"/>
      <c r="D149" s="347"/>
      <c r="E149" s="347"/>
      <c r="F149" s="347"/>
      <c r="G149" s="348"/>
      <c r="H149" s="355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356">
        <f t="shared" si="22"/>
        <v>0</v>
      </c>
      <c r="U149" s="214">
        <f t="shared" si="21"/>
        <v>0</v>
      </c>
      <c r="V149" s="344">
        <f>D136</f>
        <v>1235</v>
      </c>
      <c r="W149" s="344"/>
      <c r="X149" s="176" t="s">
        <v>173</v>
      </c>
      <c r="Y149" s="45">
        <f t="shared" si="23"/>
        <v>0</v>
      </c>
      <c r="Z149" s="354"/>
    </row>
    <row r="150" spans="1:26" x14ac:dyDescent="0.2">
      <c r="A150" s="56"/>
      <c r="B150" s="347"/>
      <c r="C150" s="347"/>
      <c r="D150" s="347"/>
      <c r="E150" s="347"/>
      <c r="F150" s="347"/>
      <c r="G150" s="60"/>
      <c r="H150" s="358"/>
      <c r="I150" s="65"/>
      <c r="J150" s="70"/>
      <c r="K150" s="65"/>
      <c r="L150" s="65"/>
      <c r="M150" s="65"/>
      <c r="N150" s="65"/>
      <c r="O150" s="65"/>
      <c r="P150" s="65"/>
      <c r="Q150" s="65"/>
      <c r="R150" s="65"/>
      <c r="S150" s="65"/>
      <c r="T150" s="350">
        <f t="shared" si="22"/>
        <v>0</v>
      </c>
      <c r="U150" s="214">
        <f t="shared" si="21"/>
        <v>0</v>
      </c>
      <c r="V150" s="344">
        <f>D136</f>
        <v>1235</v>
      </c>
      <c r="W150" s="344"/>
      <c r="X150" s="466" t="s">
        <v>327</v>
      </c>
      <c r="Z150" s="360"/>
    </row>
    <row r="151" spans="1:26" x14ac:dyDescent="0.2">
      <c r="A151" s="56"/>
      <c r="B151" s="347"/>
      <c r="C151" s="347"/>
      <c r="D151" s="347"/>
      <c r="E151" s="347"/>
      <c r="F151" s="347"/>
      <c r="G151" s="60"/>
      <c r="H151" s="361">
        <v>2</v>
      </c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350">
        <f t="shared" si="22"/>
        <v>2</v>
      </c>
      <c r="U151" s="214">
        <f t="shared" si="21"/>
        <v>1.6194331983805667E-3</v>
      </c>
      <c r="V151" s="344">
        <f>D136</f>
        <v>1235</v>
      </c>
      <c r="W151" s="344"/>
      <c r="X151" s="241" t="s">
        <v>185</v>
      </c>
      <c r="Z151" s="346"/>
    </row>
    <row r="152" spans="1:26" x14ac:dyDescent="0.2">
      <c r="A152" s="56"/>
      <c r="B152" s="347"/>
      <c r="C152" s="347"/>
      <c r="D152" s="347"/>
      <c r="E152" s="347"/>
      <c r="F152" s="347"/>
      <c r="G152" s="348"/>
      <c r="H152" s="349"/>
      <c r="I152" s="358"/>
      <c r="J152" s="65"/>
      <c r="K152" s="65"/>
      <c r="L152" s="65"/>
      <c r="M152" s="65"/>
      <c r="N152" s="65"/>
      <c r="O152" s="65"/>
      <c r="P152" s="65"/>
      <c r="Q152" s="65"/>
      <c r="R152" s="65">
        <v>1</v>
      </c>
      <c r="S152" s="65"/>
      <c r="T152" s="350">
        <f t="shared" si="22"/>
        <v>1</v>
      </c>
      <c r="U152" s="214">
        <f t="shared" si="21"/>
        <v>8.0971659919028337E-4</v>
      </c>
      <c r="V152" s="344"/>
      <c r="W152" s="344"/>
      <c r="X152" s="351" t="s">
        <v>123</v>
      </c>
      <c r="Z152" s="346"/>
    </row>
    <row r="153" spans="1:26" ht="15.75" thickBot="1" x14ac:dyDescent="0.25">
      <c r="A153" s="56"/>
      <c r="B153" s="347"/>
      <c r="C153" s="347"/>
      <c r="D153" s="347"/>
      <c r="E153" s="347"/>
      <c r="F153" s="347"/>
      <c r="G153" s="348"/>
      <c r="H153" s="362"/>
      <c r="I153" s="205"/>
      <c r="J153" s="205">
        <v>1</v>
      </c>
      <c r="K153" s="205"/>
      <c r="L153" s="205"/>
      <c r="M153" s="205"/>
      <c r="N153" s="205"/>
      <c r="O153" s="205"/>
      <c r="P153" s="205"/>
      <c r="Q153" s="205"/>
      <c r="R153" s="205"/>
      <c r="S153" s="205"/>
      <c r="T153" s="363">
        <f t="shared" si="22"/>
        <v>1</v>
      </c>
      <c r="U153" s="316">
        <f t="shared" si="21"/>
        <v>8.0971659919028337E-4</v>
      </c>
      <c r="V153" s="344">
        <f>D136</f>
        <v>1235</v>
      </c>
      <c r="W153" s="364"/>
      <c r="X153" s="365" t="s">
        <v>28</v>
      </c>
      <c r="Y153" s="45">
        <f t="shared" ref="Y153:Y163" si="24">T153</f>
        <v>1</v>
      </c>
      <c r="Z153" s="366"/>
    </row>
    <row r="154" spans="1:26" x14ac:dyDescent="0.2">
      <c r="A154" s="56"/>
      <c r="B154" s="347"/>
      <c r="C154" s="347" t="s">
        <v>122</v>
      </c>
      <c r="D154" s="347"/>
      <c r="E154" s="347"/>
      <c r="F154" s="347"/>
      <c r="G154" s="348"/>
      <c r="H154" s="367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350">
        <f t="shared" si="22"/>
        <v>0</v>
      </c>
      <c r="U154" s="214">
        <f t="shared" si="21"/>
        <v>0</v>
      </c>
      <c r="V154" s="344">
        <f>D136</f>
        <v>1235</v>
      </c>
      <c r="W154" s="344"/>
      <c r="X154" s="368" t="s">
        <v>11</v>
      </c>
      <c r="Y154" s="45">
        <f t="shared" si="24"/>
        <v>0</v>
      </c>
      <c r="Z154" s="346"/>
    </row>
    <row r="155" spans="1:26" x14ac:dyDescent="0.2">
      <c r="A155" s="56"/>
      <c r="B155" s="347"/>
      <c r="C155" s="347"/>
      <c r="D155" s="347"/>
      <c r="E155" s="347"/>
      <c r="F155" s="347"/>
      <c r="G155" s="348"/>
      <c r="H155" s="369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350">
        <f t="shared" si="22"/>
        <v>0</v>
      </c>
      <c r="U155" s="214">
        <f t="shared" si="21"/>
        <v>0</v>
      </c>
      <c r="V155" s="344">
        <f>D136</f>
        <v>1235</v>
      </c>
      <c r="W155" s="344"/>
      <c r="X155" s="351" t="s">
        <v>29</v>
      </c>
      <c r="Y155" s="45">
        <f t="shared" si="24"/>
        <v>0</v>
      </c>
      <c r="Z155" s="346"/>
    </row>
    <row r="156" spans="1:26" x14ac:dyDescent="0.2">
      <c r="A156" s="56"/>
      <c r="B156" s="347"/>
      <c r="C156" s="347"/>
      <c r="D156" s="347"/>
      <c r="E156" s="347"/>
      <c r="F156" s="347"/>
      <c r="G156" s="348"/>
      <c r="H156" s="369"/>
      <c r="I156" s="65">
        <v>1</v>
      </c>
      <c r="J156" s="65"/>
      <c r="K156" s="65"/>
      <c r="L156" s="65"/>
      <c r="M156" s="65"/>
      <c r="N156" s="65"/>
      <c r="O156" s="65"/>
      <c r="P156" s="65"/>
      <c r="Q156" s="65"/>
      <c r="R156" s="65"/>
      <c r="S156" s="65">
        <v>3</v>
      </c>
      <c r="T156" s="350">
        <f t="shared" si="22"/>
        <v>3</v>
      </c>
      <c r="U156" s="214">
        <f t="shared" si="21"/>
        <v>2.4291497975708503E-3</v>
      </c>
      <c r="V156" s="344">
        <f>D136</f>
        <v>1235</v>
      </c>
      <c r="W156" s="344"/>
      <c r="X156" s="351" t="s">
        <v>3</v>
      </c>
      <c r="Y156" s="45">
        <f t="shared" si="24"/>
        <v>3</v>
      </c>
      <c r="Z156" s="353"/>
    </row>
    <row r="157" spans="1:26" x14ac:dyDescent="0.2">
      <c r="A157" s="56"/>
      <c r="B157" s="347"/>
      <c r="C157" s="347"/>
      <c r="D157" s="347"/>
      <c r="E157" s="347"/>
      <c r="F157" s="347"/>
      <c r="G157" s="348"/>
      <c r="H157" s="369"/>
      <c r="I157" s="65">
        <v>15</v>
      </c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350">
        <f t="shared" si="22"/>
        <v>0</v>
      </c>
      <c r="U157" s="214">
        <f t="shared" si="21"/>
        <v>0</v>
      </c>
      <c r="V157" s="344">
        <f>D136</f>
        <v>1235</v>
      </c>
      <c r="W157" s="344"/>
      <c r="X157" s="351" t="s">
        <v>8</v>
      </c>
      <c r="Y157" s="45">
        <f t="shared" si="24"/>
        <v>0</v>
      </c>
      <c r="Z157" s="354"/>
    </row>
    <row r="158" spans="1:26" x14ac:dyDescent="0.2">
      <c r="A158" s="56"/>
      <c r="B158" s="347"/>
      <c r="C158" s="347"/>
      <c r="D158" s="347"/>
      <c r="E158" s="347"/>
      <c r="F158" s="347"/>
      <c r="G158" s="348"/>
      <c r="H158" s="369"/>
      <c r="I158" s="65">
        <v>4</v>
      </c>
      <c r="J158" s="65">
        <v>1</v>
      </c>
      <c r="K158" s="65"/>
      <c r="L158" s="65"/>
      <c r="M158" s="65"/>
      <c r="N158" s="65"/>
      <c r="O158" s="65"/>
      <c r="P158" s="65"/>
      <c r="Q158" s="65"/>
      <c r="R158" s="65"/>
      <c r="S158" s="65"/>
      <c r="T158" s="350">
        <f t="shared" si="22"/>
        <v>1</v>
      </c>
      <c r="U158" s="214">
        <f t="shared" si="21"/>
        <v>8.0971659919028337E-4</v>
      </c>
      <c r="V158" s="344">
        <f>D136</f>
        <v>1235</v>
      </c>
      <c r="W158" s="344"/>
      <c r="X158" s="351" t="s">
        <v>9</v>
      </c>
      <c r="Y158" s="45">
        <f t="shared" si="24"/>
        <v>1</v>
      </c>
      <c r="Z158" s="354"/>
    </row>
    <row r="159" spans="1:26" x14ac:dyDescent="0.2">
      <c r="A159" s="56"/>
      <c r="B159" s="347"/>
      <c r="C159" s="347"/>
      <c r="D159" s="347"/>
      <c r="E159" s="347"/>
      <c r="F159" s="347"/>
      <c r="G159" s="348"/>
      <c r="H159" s="369"/>
      <c r="I159" s="65">
        <v>1</v>
      </c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350">
        <f t="shared" si="22"/>
        <v>0</v>
      </c>
      <c r="U159" s="214">
        <f t="shared" si="21"/>
        <v>0</v>
      </c>
      <c r="V159" s="344">
        <f>D136</f>
        <v>1235</v>
      </c>
      <c r="W159" s="344"/>
      <c r="X159" s="351" t="s">
        <v>80</v>
      </c>
      <c r="Y159" s="45">
        <f t="shared" si="24"/>
        <v>0</v>
      </c>
      <c r="Z159" s="346" t="s">
        <v>328</v>
      </c>
    </row>
    <row r="160" spans="1:26" x14ac:dyDescent="0.2">
      <c r="A160" s="56"/>
      <c r="B160" s="347"/>
      <c r="C160" s="347"/>
      <c r="D160" s="347"/>
      <c r="E160" s="347"/>
      <c r="F160" s="347"/>
      <c r="G160" s="348"/>
      <c r="H160" s="369"/>
      <c r="I160" s="65">
        <v>1</v>
      </c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350">
        <f t="shared" si="22"/>
        <v>0</v>
      </c>
      <c r="U160" s="214">
        <f t="shared" si="21"/>
        <v>0</v>
      </c>
      <c r="V160" s="344">
        <f>D136</f>
        <v>1235</v>
      </c>
      <c r="W160" s="344"/>
      <c r="X160" s="351" t="s">
        <v>20</v>
      </c>
      <c r="Y160" s="45">
        <f t="shared" si="24"/>
        <v>0</v>
      </c>
      <c r="Z160" s="346" t="s">
        <v>420</v>
      </c>
    </row>
    <row r="161" spans="1:26" x14ac:dyDescent="0.2">
      <c r="A161" s="56"/>
      <c r="B161" s="347"/>
      <c r="C161" s="347"/>
      <c r="D161" s="347"/>
      <c r="E161" s="347"/>
      <c r="F161" s="347"/>
      <c r="G161" s="348"/>
      <c r="H161" s="369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350">
        <f t="shared" si="22"/>
        <v>0</v>
      </c>
      <c r="U161" s="214">
        <f t="shared" si="21"/>
        <v>0</v>
      </c>
      <c r="V161" s="344">
        <f>D136</f>
        <v>1235</v>
      </c>
      <c r="W161" s="344"/>
      <c r="X161" s="351" t="s">
        <v>81</v>
      </c>
      <c r="Y161" s="45">
        <f t="shared" si="24"/>
        <v>0</v>
      </c>
      <c r="Z161" s="353"/>
    </row>
    <row r="162" spans="1:26" x14ac:dyDescent="0.2">
      <c r="A162" s="56"/>
      <c r="B162" s="347"/>
      <c r="C162" s="347"/>
      <c r="D162" s="347"/>
      <c r="E162" s="347"/>
      <c r="F162" s="347"/>
      <c r="G162" s="348"/>
      <c r="H162" s="369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350">
        <f t="shared" si="22"/>
        <v>0</v>
      </c>
      <c r="U162" s="214">
        <f t="shared" si="21"/>
        <v>0</v>
      </c>
      <c r="V162" s="344">
        <f>D136</f>
        <v>1235</v>
      </c>
      <c r="W162" s="344"/>
      <c r="X162" s="351" t="s">
        <v>10</v>
      </c>
      <c r="Y162" s="45">
        <f t="shared" si="24"/>
        <v>0</v>
      </c>
      <c r="Z162" s="354"/>
    </row>
    <row r="163" spans="1:26" x14ac:dyDescent="0.2">
      <c r="A163" s="56"/>
      <c r="B163" s="347"/>
      <c r="C163" s="347"/>
      <c r="D163" s="347"/>
      <c r="E163" s="347"/>
      <c r="F163" s="347"/>
      <c r="G163" s="348"/>
      <c r="H163" s="369"/>
      <c r="I163" s="65">
        <v>2</v>
      </c>
      <c r="J163" s="65"/>
      <c r="K163" s="65"/>
      <c r="L163" s="65"/>
      <c r="M163" s="65"/>
      <c r="N163" s="65"/>
      <c r="O163" s="65"/>
      <c r="P163" s="65"/>
      <c r="Q163" s="65"/>
      <c r="R163" s="65"/>
      <c r="S163" s="65">
        <v>4</v>
      </c>
      <c r="T163" s="350">
        <f>SUM(H163,J163,L163,N163,P163,R163,S163)</f>
        <v>4</v>
      </c>
      <c r="U163" s="214">
        <f t="shared" si="21"/>
        <v>3.2388663967611335E-3</v>
      </c>
      <c r="V163" s="344">
        <f>D136</f>
        <v>1235</v>
      </c>
      <c r="W163" s="344"/>
      <c r="X163" s="351" t="s">
        <v>13</v>
      </c>
      <c r="Y163" s="45">
        <f t="shared" si="24"/>
        <v>4</v>
      </c>
      <c r="Z163" s="354"/>
    </row>
    <row r="164" spans="1:26" x14ac:dyDescent="0.2">
      <c r="A164" s="56"/>
      <c r="B164" s="347"/>
      <c r="C164" s="347"/>
      <c r="D164" s="347"/>
      <c r="E164" s="347"/>
      <c r="F164" s="347"/>
      <c r="G164" s="348"/>
      <c r="H164" s="349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350">
        <f>SUM(H164,J164,L164,N164,P164,R164,S164)</f>
        <v>0</v>
      </c>
      <c r="U164" s="214">
        <f t="shared" si="21"/>
        <v>0</v>
      </c>
      <c r="V164" s="344" t="str">
        <f>D135</f>
        <v>Build QTY</v>
      </c>
      <c r="W164" s="344"/>
      <c r="X164" s="351" t="s">
        <v>99</v>
      </c>
      <c r="Y164" s="45">
        <f t="shared" ref="Y164:Y175" si="25">T165</f>
        <v>0</v>
      </c>
      <c r="Z164" s="353"/>
    </row>
    <row r="165" spans="1:26" x14ac:dyDescent="0.2">
      <c r="A165" s="56"/>
      <c r="B165" s="347"/>
      <c r="C165" s="347"/>
      <c r="D165" s="347"/>
      <c r="E165" s="347"/>
      <c r="F165" s="347"/>
      <c r="G165" s="348"/>
      <c r="H165" s="349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350">
        <f>SUM(H165,J165,L165,N165,P165,R165,S165)</f>
        <v>0</v>
      </c>
      <c r="U165" s="214">
        <f t="shared" si="21"/>
        <v>0</v>
      </c>
      <c r="V165" s="344">
        <f>D136</f>
        <v>1235</v>
      </c>
      <c r="W165" s="344"/>
      <c r="X165" s="351" t="s">
        <v>88</v>
      </c>
      <c r="Y165" s="45">
        <f t="shared" si="25"/>
        <v>3</v>
      </c>
      <c r="Z165" s="353"/>
    </row>
    <row r="166" spans="1:26" x14ac:dyDescent="0.2">
      <c r="A166" s="56"/>
      <c r="B166" s="347"/>
      <c r="C166" s="347"/>
      <c r="D166" s="347"/>
      <c r="E166" s="347"/>
      <c r="F166" s="347"/>
      <c r="G166" s="348"/>
      <c r="H166" s="349"/>
      <c r="I166" s="65">
        <v>14</v>
      </c>
      <c r="J166" s="65"/>
      <c r="K166" s="65"/>
      <c r="L166" s="65"/>
      <c r="M166" s="65"/>
      <c r="N166" s="65"/>
      <c r="O166" s="65"/>
      <c r="P166" s="65"/>
      <c r="Q166" s="65"/>
      <c r="R166" s="65"/>
      <c r="S166" s="65">
        <v>3</v>
      </c>
      <c r="T166" s="350">
        <f>SUM(H166,J166,L166,N166,P166,R166,S166)</f>
        <v>3</v>
      </c>
      <c r="U166" s="214">
        <f t="shared" si="21"/>
        <v>2.4291497975708503E-3</v>
      </c>
      <c r="V166" s="344">
        <f>D136</f>
        <v>1235</v>
      </c>
      <c r="W166" s="344"/>
      <c r="X166" s="351" t="s">
        <v>83</v>
      </c>
      <c r="Y166" s="45">
        <f t="shared" si="25"/>
        <v>0</v>
      </c>
      <c r="Z166" s="354"/>
    </row>
    <row r="167" spans="1:26" ht="15.75" thickBot="1" x14ac:dyDescent="0.25">
      <c r="A167" s="56"/>
      <c r="B167" s="347"/>
      <c r="C167" s="347"/>
      <c r="D167" s="347"/>
      <c r="E167" s="347"/>
      <c r="F167" s="347"/>
      <c r="G167" s="348"/>
      <c r="H167" s="355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350">
        <f>SUM(H167,J167,L167,N167,P167,R167,S167)</f>
        <v>0</v>
      </c>
      <c r="U167" s="214">
        <f t="shared" si="21"/>
        <v>0</v>
      </c>
      <c r="V167" s="344">
        <f>D136</f>
        <v>1235</v>
      </c>
      <c r="W167" s="364"/>
      <c r="X167" s="357" t="s">
        <v>101</v>
      </c>
      <c r="Y167" s="45">
        <f t="shared" si="25"/>
        <v>0</v>
      </c>
      <c r="Z167" s="346"/>
    </row>
    <row r="168" spans="1:26" ht="15.75" thickBot="1" x14ac:dyDescent="0.25">
      <c r="A168" s="56"/>
      <c r="B168" s="347"/>
      <c r="C168" s="347"/>
      <c r="D168" s="347"/>
      <c r="E168" s="347"/>
      <c r="F168" s="347"/>
      <c r="G168" s="348"/>
      <c r="H168" s="342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7"/>
      <c r="U168" s="197"/>
      <c r="V168" s="197"/>
      <c r="W168" s="370"/>
      <c r="X168" s="428" t="s">
        <v>108</v>
      </c>
      <c r="Y168" s="45">
        <f t="shared" si="25"/>
        <v>0</v>
      </c>
      <c r="Z168" s="101" t="s">
        <v>416</v>
      </c>
    </row>
    <row r="169" spans="1:26" x14ac:dyDescent="0.2">
      <c r="A169" s="56"/>
      <c r="B169" s="347"/>
      <c r="C169" s="347"/>
      <c r="D169" s="347"/>
      <c r="E169" s="347"/>
      <c r="F169" s="347"/>
      <c r="G169" s="60"/>
      <c r="H169" s="34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371">
        <f t="shared" ref="T169:T176" si="26">SUM(H169,J169,L169,N169,P169,R169,S169)</f>
        <v>0</v>
      </c>
      <c r="U169" s="214">
        <f t="shared" si="21"/>
        <v>0</v>
      </c>
      <c r="V169" s="344">
        <f>D136</f>
        <v>1235</v>
      </c>
      <c r="W169" s="372"/>
      <c r="X169" s="119" t="s">
        <v>86</v>
      </c>
      <c r="Y169" s="45">
        <f t="shared" si="25"/>
        <v>1</v>
      </c>
      <c r="Z169" s="101" t="s">
        <v>417</v>
      </c>
    </row>
    <row r="170" spans="1:26" x14ac:dyDescent="0.2">
      <c r="A170" s="56"/>
      <c r="B170" s="347"/>
      <c r="C170" s="347"/>
      <c r="D170" s="347"/>
      <c r="E170" s="347"/>
      <c r="F170" s="347"/>
      <c r="G170" s="60"/>
      <c r="H170" s="349">
        <v>1</v>
      </c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350">
        <f t="shared" si="26"/>
        <v>1</v>
      </c>
      <c r="U170" s="214">
        <f t="shared" si="21"/>
        <v>8.0971659919028337E-4</v>
      </c>
      <c r="V170" s="344">
        <f>D136</f>
        <v>1235</v>
      </c>
      <c r="W170" s="344"/>
      <c r="X170" s="351" t="s">
        <v>74</v>
      </c>
      <c r="Y170" s="45">
        <f t="shared" si="25"/>
        <v>0</v>
      </c>
      <c r="Z170" s="101" t="s">
        <v>415</v>
      </c>
    </row>
    <row r="171" spans="1:26" x14ac:dyDescent="0.2">
      <c r="A171" s="56"/>
      <c r="B171" s="347"/>
      <c r="C171" s="347"/>
      <c r="D171" s="347"/>
      <c r="E171" s="347"/>
      <c r="F171" s="347"/>
      <c r="G171" s="60"/>
      <c r="H171" s="349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350">
        <f t="shared" si="26"/>
        <v>0</v>
      </c>
      <c r="U171" s="214">
        <f t="shared" si="21"/>
        <v>0</v>
      </c>
      <c r="V171" s="344">
        <f>D136</f>
        <v>1235</v>
      </c>
      <c r="W171" s="344"/>
      <c r="X171" s="351" t="s">
        <v>222</v>
      </c>
      <c r="Y171" s="45">
        <f t="shared" si="25"/>
        <v>0</v>
      </c>
      <c r="Z171" s="101" t="s">
        <v>418</v>
      </c>
    </row>
    <row r="172" spans="1:26" x14ac:dyDescent="0.2">
      <c r="A172" s="56"/>
      <c r="B172" s="347"/>
      <c r="C172" s="347"/>
      <c r="D172" s="347"/>
      <c r="E172" s="347"/>
      <c r="F172" s="347"/>
      <c r="G172" s="60"/>
      <c r="H172" s="349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350">
        <f t="shared" si="26"/>
        <v>0</v>
      </c>
      <c r="U172" s="214">
        <f t="shared" si="21"/>
        <v>0</v>
      </c>
      <c r="V172" s="344">
        <f>D136</f>
        <v>1235</v>
      </c>
      <c r="W172" s="344"/>
      <c r="X172" s="351" t="s">
        <v>13</v>
      </c>
      <c r="Y172" s="45">
        <f t="shared" si="25"/>
        <v>1</v>
      </c>
      <c r="Z172" s="101"/>
    </row>
    <row r="173" spans="1:26" x14ac:dyDescent="0.2">
      <c r="A173" s="56"/>
      <c r="B173" s="347"/>
      <c r="C173" s="347"/>
      <c r="D173" s="347"/>
      <c r="E173" s="347"/>
      <c r="F173" s="347"/>
      <c r="G173" s="60"/>
      <c r="H173" s="349">
        <v>1</v>
      </c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350">
        <f t="shared" si="26"/>
        <v>1</v>
      </c>
      <c r="U173" s="214">
        <f t="shared" si="21"/>
        <v>8.0971659919028337E-4</v>
      </c>
      <c r="V173" s="344">
        <f>D136</f>
        <v>1235</v>
      </c>
      <c r="W173" s="344"/>
      <c r="X173" s="176" t="s">
        <v>175</v>
      </c>
      <c r="Y173" s="45">
        <f t="shared" si="25"/>
        <v>0</v>
      </c>
      <c r="Z173" s="101"/>
    </row>
    <row r="174" spans="1:26" x14ac:dyDescent="0.2">
      <c r="A174" s="56"/>
      <c r="B174" s="347"/>
      <c r="C174" s="347"/>
      <c r="D174" s="347"/>
      <c r="E174" s="347"/>
      <c r="F174" s="347"/>
      <c r="G174" s="60"/>
      <c r="H174" s="349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350">
        <f t="shared" si="26"/>
        <v>0</v>
      </c>
      <c r="U174" s="214">
        <f t="shared" si="21"/>
        <v>0</v>
      </c>
      <c r="V174" s="344">
        <f>D136</f>
        <v>1235</v>
      </c>
      <c r="W174" s="344"/>
      <c r="X174" s="176" t="s">
        <v>173</v>
      </c>
      <c r="Y174" s="45">
        <f t="shared" si="25"/>
        <v>0</v>
      </c>
      <c r="Z174" s="417"/>
    </row>
    <row r="175" spans="1:26" x14ac:dyDescent="0.2">
      <c r="A175" s="56"/>
      <c r="B175" s="347"/>
      <c r="C175" s="347"/>
      <c r="D175" s="347"/>
      <c r="E175" s="347"/>
      <c r="F175" s="347"/>
      <c r="G175" s="60"/>
      <c r="H175" s="355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350">
        <f t="shared" si="26"/>
        <v>0</v>
      </c>
      <c r="U175" s="214">
        <f t="shared" si="21"/>
        <v>0</v>
      </c>
      <c r="V175" s="344">
        <f>D136</f>
        <v>1235</v>
      </c>
      <c r="W175" s="344"/>
      <c r="X175" s="467" t="s">
        <v>88</v>
      </c>
      <c r="Y175" s="45">
        <f t="shared" si="25"/>
        <v>19</v>
      </c>
      <c r="Z175" s="101"/>
    </row>
    <row r="176" spans="1:26" ht="15.75" thickBot="1" x14ac:dyDescent="0.25">
      <c r="A176" s="186"/>
      <c r="B176" s="187"/>
      <c r="C176" s="187"/>
      <c r="D176" s="187"/>
      <c r="E176" s="187"/>
      <c r="F176" s="187"/>
      <c r="G176" s="194"/>
      <c r="H176" s="355">
        <v>19</v>
      </c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356">
        <f t="shared" si="26"/>
        <v>19</v>
      </c>
      <c r="U176" s="214">
        <f t="shared" si="21"/>
        <v>1.5384615384615385E-2</v>
      </c>
      <c r="V176" s="344">
        <f>D136</f>
        <v>1235</v>
      </c>
      <c r="W176" s="344"/>
      <c r="X176" s="374" t="s">
        <v>161</v>
      </c>
      <c r="Z176" s="419"/>
    </row>
    <row r="177" spans="7:26" ht="15.75" thickBot="1" x14ac:dyDescent="0.25">
      <c r="G177" s="51" t="s">
        <v>5</v>
      </c>
      <c r="H177" s="61">
        <f>SUM(H137:H176)</f>
        <v>83</v>
      </c>
      <c r="I177" s="61">
        <f>SUM(I137:I176)</f>
        <v>38</v>
      </c>
      <c r="J177" s="61">
        <f t="shared" ref="J177:S177" si="27">SUM(J137:J176)</f>
        <v>3</v>
      </c>
      <c r="K177" s="61">
        <f t="shared" si="27"/>
        <v>0</v>
      </c>
      <c r="L177" s="61">
        <f t="shared" si="27"/>
        <v>0</v>
      </c>
      <c r="M177" s="61">
        <f t="shared" si="27"/>
        <v>0</v>
      </c>
      <c r="N177" s="61">
        <f t="shared" si="27"/>
        <v>0</v>
      </c>
      <c r="O177" s="61">
        <f t="shared" si="27"/>
        <v>0</v>
      </c>
      <c r="P177" s="61">
        <f t="shared" si="27"/>
        <v>0</v>
      </c>
      <c r="Q177" s="61">
        <f t="shared" si="27"/>
        <v>0</v>
      </c>
      <c r="R177" s="61">
        <f t="shared" si="27"/>
        <v>1</v>
      </c>
      <c r="S177" s="61">
        <f t="shared" si="27"/>
        <v>26</v>
      </c>
      <c r="T177" s="375">
        <f>SUM(H177,J177,L177,N177,P177,R177,S177)</f>
        <v>113</v>
      </c>
      <c r="U177" s="465">
        <f t="shared" si="21"/>
        <v>9.149797570850203E-2</v>
      </c>
      <c r="V177" s="344">
        <f>D136</f>
        <v>1235</v>
      </c>
      <c r="W177" s="344"/>
      <c r="X177" s="11"/>
      <c r="Z177" s="7"/>
    </row>
  </sheetData>
  <conditionalFormatting sqref="U44:W44 U88:W89 U133:W134 U178:W1048576">
    <cfRule type="cellIs" dxfId="20" priority="873" operator="greaterThan">
      <formula>0.2</formula>
    </cfRule>
  </conditionalFormatting>
  <conditionalFormatting sqref="U3:U33">
    <cfRule type="cellIs" dxfId="19" priority="27" operator="greaterThan">
      <formula>0.2</formula>
    </cfRule>
  </conditionalFormatting>
  <conditionalFormatting sqref="U35:U43">
    <cfRule type="colorScale" priority="26">
      <colorScale>
        <cfvo type="min"/>
        <cfvo type="max"/>
        <color rgb="FFFCFCFF"/>
        <color rgb="FFF8696B"/>
      </colorScale>
    </cfRule>
  </conditionalFormatting>
  <conditionalFormatting sqref="U35:U43">
    <cfRule type="cellIs" dxfId="18" priority="23" operator="greaterThan">
      <formula>0.2</formula>
    </cfRule>
  </conditionalFormatting>
  <conditionalFormatting sqref="U1:V2">
    <cfRule type="cellIs" dxfId="17" priority="25" operator="greaterThan">
      <formula>0.2</formula>
    </cfRule>
  </conditionalFormatting>
  <conditionalFormatting sqref="U1:V2">
    <cfRule type="cellIs" dxfId="16" priority="24" operator="greaterThan">
      <formula>0.2</formula>
    </cfRule>
  </conditionalFormatting>
  <conditionalFormatting sqref="W1:W2">
    <cfRule type="cellIs" dxfId="15" priority="22" operator="greaterThan">
      <formula>0.2</formula>
    </cfRule>
  </conditionalFormatting>
  <conditionalFormatting sqref="U3:U33">
    <cfRule type="colorScale" priority="28">
      <colorScale>
        <cfvo type="min"/>
        <cfvo type="max"/>
        <color rgb="FFFCFCFF"/>
        <color rgb="FFF8696B"/>
      </colorScale>
    </cfRule>
  </conditionalFormatting>
  <conditionalFormatting sqref="U47:U77">
    <cfRule type="cellIs" dxfId="14" priority="20" operator="greaterThan">
      <formula>0.2</formula>
    </cfRule>
  </conditionalFormatting>
  <conditionalFormatting sqref="U79:U87">
    <cfRule type="colorScale" priority="19">
      <colorScale>
        <cfvo type="min"/>
        <cfvo type="max"/>
        <color rgb="FFFCFCFF"/>
        <color rgb="FFF8696B"/>
      </colorScale>
    </cfRule>
  </conditionalFormatting>
  <conditionalFormatting sqref="U79:U87">
    <cfRule type="cellIs" dxfId="13" priority="16" operator="greaterThan">
      <formula>0.2</formula>
    </cfRule>
  </conditionalFormatting>
  <conditionalFormatting sqref="U45:V46">
    <cfRule type="cellIs" dxfId="12" priority="18" operator="greaterThan">
      <formula>0.2</formula>
    </cfRule>
  </conditionalFormatting>
  <conditionalFormatting sqref="U45:V46">
    <cfRule type="cellIs" dxfId="11" priority="17" operator="greaterThan">
      <formula>0.2</formula>
    </cfRule>
  </conditionalFormatting>
  <conditionalFormatting sqref="W45:W46">
    <cfRule type="cellIs" dxfId="10" priority="15" operator="greaterThan">
      <formula>0.2</formula>
    </cfRule>
  </conditionalFormatting>
  <conditionalFormatting sqref="U47:U77">
    <cfRule type="colorScale" priority="21">
      <colorScale>
        <cfvo type="min"/>
        <cfvo type="max"/>
        <color rgb="FFFCFCFF"/>
        <color rgb="FFF8696B"/>
      </colorScale>
    </cfRule>
  </conditionalFormatting>
  <conditionalFormatting sqref="U92:U122">
    <cfRule type="cellIs" dxfId="9" priority="13" operator="greaterThan">
      <formula>0.2</formula>
    </cfRule>
  </conditionalFormatting>
  <conditionalFormatting sqref="U124:U1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U124:U132">
    <cfRule type="cellIs" dxfId="8" priority="9" operator="greaterThan">
      <formula>0.2</formula>
    </cfRule>
  </conditionalFormatting>
  <conditionalFormatting sqref="U90:V91">
    <cfRule type="cellIs" dxfId="7" priority="11" operator="greaterThan">
      <formula>0.2</formula>
    </cfRule>
  </conditionalFormatting>
  <conditionalFormatting sqref="U90:V91">
    <cfRule type="cellIs" dxfId="6" priority="10" operator="greaterThan">
      <formula>0.2</formula>
    </cfRule>
  </conditionalFormatting>
  <conditionalFormatting sqref="W90:W91">
    <cfRule type="cellIs" dxfId="5" priority="8" operator="greaterThan">
      <formula>0.2</formula>
    </cfRule>
  </conditionalFormatting>
  <conditionalFormatting sqref="U92:U122">
    <cfRule type="colorScale" priority="14">
      <colorScale>
        <cfvo type="min"/>
        <cfvo type="max"/>
        <color rgb="FFFCFCFF"/>
        <color rgb="FFF8696B"/>
      </colorScale>
    </cfRule>
  </conditionalFormatting>
  <conditionalFormatting sqref="U137:U167">
    <cfRule type="cellIs" dxfId="4" priority="6" operator="greaterThan">
      <formula>0.2</formula>
    </cfRule>
  </conditionalFormatting>
  <conditionalFormatting sqref="U169:U177">
    <cfRule type="colorScale" priority="5">
      <colorScale>
        <cfvo type="min"/>
        <cfvo type="max"/>
        <color rgb="FFFCFCFF"/>
        <color rgb="FFF8696B"/>
      </colorScale>
    </cfRule>
  </conditionalFormatting>
  <conditionalFormatting sqref="U169:U177">
    <cfRule type="cellIs" dxfId="3" priority="2" operator="greaterThan">
      <formula>0.2</formula>
    </cfRule>
  </conditionalFormatting>
  <conditionalFormatting sqref="U135:V136">
    <cfRule type="cellIs" dxfId="2" priority="4" operator="greaterThan">
      <formula>0.2</formula>
    </cfRule>
  </conditionalFormatting>
  <conditionalFormatting sqref="U135:V136">
    <cfRule type="cellIs" dxfId="1" priority="3" operator="greaterThan">
      <formula>0.2</formula>
    </cfRule>
  </conditionalFormatting>
  <conditionalFormatting sqref="W135:W136">
    <cfRule type="cellIs" dxfId="0" priority="1" operator="greaterThan">
      <formula>0.2</formula>
    </cfRule>
  </conditionalFormatting>
  <conditionalFormatting sqref="U137:U167">
    <cfRule type="colorScale" priority="7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Q38"/>
  <sheetViews>
    <sheetView showGridLines="0" zoomScale="90" zoomScaleNormal="90" workbookViewId="0">
      <selection activeCell="N5" sqref="N4:N5"/>
    </sheetView>
  </sheetViews>
  <sheetFormatPr defaultRowHeight="15" x14ac:dyDescent="0.25"/>
  <cols>
    <col min="2" max="2" width="15.7109375" customWidth="1"/>
    <col min="3" max="3" width="9" style="25" hidden="1" customWidth="1"/>
    <col min="4" max="4" width="27.7109375" bestFit="1" customWidth="1"/>
    <col min="5" max="5" width="12.7109375" customWidth="1"/>
    <col min="6" max="6" width="12.5703125" style="25" bestFit="1" customWidth="1"/>
    <col min="7" max="7" width="15.7109375" customWidth="1"/>
    <col min="8" max="8" width="15.7109375" style="25" customWidth="1"/>
    <col min="9" max="9" width="15.7109375" customWidth="1"/>
    <col min="10" max="10" width="15.7109375" style="25" customWidth="1"/>
    <col min="11" max="11" width="15.7109375" customWidth="1"/>
    <col min="12" max="12" width="15.7109375" style="25" customWidth="1"/>
    <col min="13" max="14" width="10.7109375" style="25" customWidth="1"/>
    <col min="15" max="15" width="10.7109375" customWidth="1"/>
    <col min="16" max="16" width="11" bestFit="1" customWidth="1"/>
    <col min="17" max="17" width="55.7109375" customWidth="1"/>
  </cols>
  <sheetData>
    <row r="1" spans="2:17" s="25" customFormat="1" x14ac:dyDescent="0.25"/>
    <row r="2" spans="2:17" s="25" customFormat="1" x14ac:dyDescent="0.25"/>
    <row r="3" spans="2:17" s="25" customFormat="1" x14ac:dyDescent="0.25">
      <c r="D3" s="282" t="s">
        <v>49</v>
      </c>
      <c r="E3" s="283"/>
      <c r="G3" s="527" t="s">
        <v>160</v>
      </c>
      <c r="H3" s="527"/>
      <c r="I3" s="527"/>
      <c r="J3" s="527"/>
      <c r="K3" s="527"/>
      <c r="L3" s="527"/>
    </row>
    <row r="4" spans="2:17" s="25" customFormat="1" x14ac:dyDescent="0.25">
      <c r="D4" s="282" t="s">
        <v>23</v>
      </c>
      <c r="E4" s="283"/>
      <c r="G4" s="528"/>
      <c r="H4" s="529"/>
      <c r="I4" s="529"/>
      <c r="J4" s="529"/>
      <c r="K4" s="529"/>
      <c r="L4" s="530"/>
    </row>
    <row r="5" spans="2:17" x14ac:dyDescent="0.25">
      <c r="D5" s="282" t="s">
        <v>135</v>
      </c>
      <c r="E5" s="283"/>
      <c r="G5" s="531"/>
      <c r="H5" s="532"/>
      <c r="I5" s="532"/>
      <c r="J5" s="532"/>
      <c r="K5" s="532"/>
      <c r="L5" s="533"/>
    </row>
    <row r="6" spans="2:17" x14ac:dyDescent="0.25">
      <c r="D6" s="282" t="s">
        <v>136</v>
      </c>
      <c r="E6" s="283"/>
      <c r="G6" s="531"/>
      <c r="H6" s="532"/>
      <c r="I6" s="532"/>
      <c r="J6" s="532"/>
      <c r="K6" s="532"/>
      <c r="L6" s="533"/>
    </row>
    <row r="7" spans="2:17" x14ac:dyDescent="0.25">
      <c r="D7" s="282" t="s">
        <v>137</v>
      </c>
      <c r="E7" s="283"/>
      <c r="G7" s="534"/>
      <c r="H7" s="535"/>
      <c r="I7" s="535"/>
      <c r="J7" s="535"/>
      <c r="K7" s="535"/>
      <c r="L7" s="536"/>
    </row>
    <row r="8" spans="2:17" ht="5.0999999999999996" customHeight="1" x14ac:dyDescent="0.25"/>
    <row r="9" spans="2:17" ht="45" x14ac:dyDescent="0.25">
      <c r="C9" s="284" t="s">
        <v>72</v>
      </c>
      <c r="D9" s="284" t="s">
        <v>134</v>
      </c>
      <c r="E9" s="285" t="s">
        <v>158</v>
      </c>
      <c r="F9" s="285" t="s">
        <v>159</v>
      </c>
      <c r="G9" s="285" t="s">
        <v>146</v>
      </c>
      <c r="H9" s="285" t="s">
        <v>145</v>
      </c>
      <c r="I9" s="285" t="s">
        <v>147</v>
      </c>
      <c r="J9" s="285" t="s">
        <v>148</v>
      </c>
      <c r="K9" s="285" t="s">
        <v>149</v>
      </c>
      <c r="L9" s="285" t="s">
        <v>150</v>
      </c>
      <c r="M9" s="284" t="s">
        <v>138</v>
      </c>
      <c r="N9" s="284" t="s">
        <v>127</v>
      </c>
      <c r="O9" s="285" t="s">
        <v>156</v>
      </c>
      <c r="P9" s="284" t="s">
        <v>2</v>
      </c>
      <c r="Q9" s="284" t="s">
        <v>7</v>
      </c>
    </row>
    <row r="10" spans="2:17" x14ac:dyDescent="0.25">
      <c r="B10" s="520" t="s">
        <v>144</v>
      </c>
      <c r="C10" s="297"/>
      <c r="D10" s="293" t="s">
        <v>16</v>
      </c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293">
        <f>SUM(E10,G10,I10,K10,M10,N10)</f>
        <v>0</v>
      </c>
      <c r="P10" s="290" t="e">
        <f t="shared" ref="P10:P37" si="0">O10/$E$6</f>
        <v>#DIV/0!</v>
      </c>
      <c r="Q10" s="286"/>
    </row>
    <row r="11" spans="2:17" x14ac:dyDescent="0.25">
      <c r="B11" s="521"/>
      <c r="C11" s="297"/>
      <c r="D11" s="293" t="s">
        <v>140</v>
      </c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>
        <f>SUM(E11,G11,I11,K11,M11,N11)</f>
        <v>0</v>
      </c>
      <c r="P11" s="290" t="e">
        <f t="shared" si="0"/>
        <v>#DIV/0!</v>
      </c>
      <c r="Q11" s="286"/>
    </row>
    <row r="12" spans="2:17" x14ac:dyDescent="0.25">
      <c r="B12" s="521"/>
      <c r="C12" s="297"/>
      <c r="D12" s="293" t="s">
        <v>50</v>
      </c>
      <c r="E12" s="293"/>
      <c r="F12" s="293"/>
      <c r="G12" s="293"/>
      <c r="H12" s="293"/>
      <c r="I12" s="293"/>
      <c r="J12" s="293"/>
      <c r="K12" s="293"/>
      <c r="L12" s="293"/>
      <c r="M12" s="293"/>
      <c r="N12" s="293"/>
      <c r="O12" s="293">
        <f t="shared" ref="O12:O37" si="1">SUM(E12,G12,I12,K12,M12,N12)</f>
        <v>0</v>
      </c>
      <c r="P12" s="290" t="e">
        <f t="shared" si="0"/>
        <v>#DIV/0!</v>
      </c>
      <c r="Q12" s="286"/>
    </row>
    <row r="13" spans="2:17" x14ac:dyDescent="0.25">
      <c r="B13" s="521"/>
      <c r="C13" s="297"/>
      <c r="D13" s="293" t="s">
        <v>141</v>
      </c>
      <c r="E13" s="293"/>
      <c r="F13" s="293"/>
      <c r="G13" s="293"/>
      <c r="H13" s="293"/>
      <c r="I13" s="293"/>
      <c r="J13" s="293"/>
      <c r="K13" s="293"/>
      <c r="L13" s="293"/>
      <c r="M13" s="293"/>
      <c r="N13" s="293"/>
      <c r="O13" s="293">
        <f t="shared" si="1"/>
        <v>0</v>
      </c>
      <c r="P13" s="290" t="e">
        <f t="shared" si="0"/>
        <v>#DIV/0!</v>
      </c>
      <c r="Q13" s="286"/>
    </row>
    <row r="14" spans="2:17" x14ac:dyDescent="0.25">
      <c r="B14" s="521"/>
      <c r="C14" s="297"/>
      <c r="D14" s="293" t="s">
        <v>141</v>
      </c>
      <c r="E14" s="293"/>
      <c r="F14" s="293"/>
      <c r="G14" s="293"/>
      <c r="H14" s="293"/>
      <c r="I14" s="293"/>
      <c r="J14" s="293"/>
      <c r="K14" s="293"/>
      <c r="L14" s="293"/>
      <c r="M14" s="293"/>
      <c r="N14" s="293"/>
      <c r="O14" s="293">
        <f t="shared" si="1"/>
        <v>0</v>
      </c>
      <c r="P14" s="290" t="e">
        <f t="shared" si="0"/>
        <v>#DIV/0!</v>
      </c>
      <c r="Q14" s="286"/>
    </row>
    <row r="15" spans="2:17" x14ac:dyDescent="0.25">
      <c r="B15" s="521"/>
      <c r="C15" s="297"/>
      <c r="D15" s="293" t="s">
        <v>142</v>
      </c>
      <c r="E15" s="293"/>
      <c r="F15" s="293"/>
      <c r="G15" s="293"/>
      <c r="H15" s="293"/>
      <c r="I15" s="293"/>
      <c r="J15" s="293"/>
      <c r="K15" s="293"/>
      <c r="L15" s="293"/>
      <c r="M15" s="293"/>
      <c r="N15" s="293"/>
      <c r="O15" s="293">
        <f t="shared" si="1"/>
        <v>0</v>
      </c>
      <c r="P15" s="290" t="e">
        <f t="shared" si="0"/>
        <v>#DIV/0!</v>
      </c>
      <c r="Q15" s="286"/>
    </row>
    <row r="16" spans="2:17" x14ac:dyDescent="0.25">
      <c r="B16" s="521"/>
      <c r="C16" s="297"/>
      <c r="D16" s="293" t="s">
        <v>31</v>
      </c>
      <c r="E16" s="293"/>
      <c r="F16" s="293"/>
      <c r="G16" s="293"/>
      <c r="H16" s="293"/>
      <c r="I16" s="293"/>
      <c r="J16" s="293"/>
      <c r="K16" s="293"/>
      <c r="L16" s="293"/>
      <c r="M16" s="293"/>
      <c r="N16" s="293"/>
      <c r="O16" s="293">
        <f t="shared" si="1"/>
        <v>0</v>
      </c>
      <c r="P16" s="290" t="e">
        <f t="shared" si="0"/>
        <v>#DIV/0!</v>
      </c>
      <c r="Q16" s="286"/>
    </row>
    <row r="17" spans="2:17" x14ac:dyDescent="0.25">
      <c r="B17" s="521"/>
      <c r="C17" s="297"/>
      <c r="D17" s="293" t="s">
        <v>32</v>
      </c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>
        <f t="shared" si="1"/>
        <v>0</v>
      </c>
      <c r="P17" s="290" t="e">
        <f t="shared" si="0"/>
        <v>#DIV/0!</v>
      </c>
      <c r="Q17" s="286"/>
    </row>
    <row r="18" spans="2:17" x14ac:dyDescent="0.25">
      <c r="B18" s="521"/>
      <c r="C18" s="297"/>
      <c r="D18" s="293" t="s">
        <v>126</v>
      </c>
      <c r="E18" s="293"/>
      <c r="F18" s="293"/>
      <c r="G18" s="293"/>
      <c r="H18" s="293"/>
      <c r="I18" s="293"/>
      <c r="J18" s="293"/>
      <c r="K18" s="293"/>
      <c r="L18" s="293"/>
      <c r="M18" s="293"/>
      <c r="N18" s="293"/>
      <c r="O18" s="293">
        <f t="shared" si="1"/>
        <v>0</v>
      </c>
      <c r="P18" s="290" t="e">
        <f t="shared" si="0"/>
        <v>#DIV/0!</v>
      </c>
      <c r="Q18" s="286"/>
    </row>
    <row r="19" spans="2:17" x14ac:dyDescent="0.25">
      <c r="B19" s="521"/>
      <c r="C19" s="297"/>
      <c r="D19" s="293" t="s">
        <v>143</v>
      </c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>
        <f t="shared" si="1"/>
        <v>0</v>
      </c>
      <c r="P19" s="290" t="e">
        <f t="shared" si="0"/>
        <v>#DIV/0!</v>
      </c>
      <c r="Q19" s="286"/>
    </row>
    <row r="20" spans="2:17" x14ac:dyDescent="0.25">
      <c r="B20" s="521"/>
      <c r="C20" s="297"/>
      <c r="D20" s="293" t="s">
        <v>0</v>
      </c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>
        <f t="shared" si="1"/>
        <v>0</v>
      </c>
      <c r="P20" s="290" t="e">
        <f t="shared" si="0"/>
        <v>#DIV/0!</v>
      </c>
      <c r="Q20" s="286"/>
    </row>
    <row r="21" spans="2:17" x14ac:dyDescent="0.25">
      <c r="B21" s="521"/>
      <c r="C21" s="297"/>
      <c r="D21" s="293" t="s">
        <v>12</v>
      </c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>
        <f t="shared" si="1"/>
        <v>0</v>
      </c>
      <c r="P21" s="290" t="e">
        <f t="shared" si="0"/>
        <v>#DIV/0!</v>
      </c>
      <c r="Q21" s="286"/>
    </row>
    <row r="22" spans="2:17" x14ac:dyDescent="0.25">
      <c r="B22" s="521"/>
      <c r="C22" s="297"/>
      <c r="D22" s="293" t="s">
        <v>139</v>
      </c>
      <c r="E22" s="293"/>
      <c r="F22" s="293"/>
      <c r="G22" s="293"/>
      <c r="H22" s="293"/>
      <c r="I22" s="293"/>
      <c r="J22" s="293"/>
      <c r="K22" s="293"/>
      <c r="L22" s="293"/>
      <c r="M22" s="293"/>
      <c r="N22" s="293"/>
      <c r="O22" s="293">
        <f t="shared" si="1"/>
        <v>0</v>
      </c>
      <c r="P22" s="290" t="e">
        <f t="shared" si="0"/>
        <v>#DIV/0!</v>
      </c>
      <c r="Q22" s="286"/>
    </row>
    <row r="23" spans="2:17" ht="15.75" thickBot="1" x14ac:dyDescent="0.3">
      <c r="B23" s="522"/>
      <c r="C23" s="298"/>
      <c r="D23" s="294" t="s">
        <v>28</v>
      </c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>
        <f t="shared" si="1"/>
        <v>0</v>
      </c>
      <c r="P23" s="291" t="e">
        <f t="shared" si="0"/>
        <v>#DIV/0!</v>
      </c>
      <c r="Q23" s="287"/>
    </row>
    <row r="24" spans="2:17" x14ac:dyDescent="0.25">
      <c r="B24" s="523" t="s">
        <v>153</v>
      </c>
      <c r="C24" s="297"/>
      <c r="D24" s="295" t="s">
        <v>151</v>
      </c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5">
        <f t="shared" si="1"/>
        <v>0</v>
      </c>
      <c r="P24" s="292" t="e">
        <f t="shared" si="0"/>
        <v>#DIV/0!</v>
      </c>
      <c r="Q24" s="286"/>
    </row>
    <row r="25" spans="2:17" x14ac:dyDescent="0.25">
      <c r="B25" s="521"/>
      <c r="C25" s="297"/>
      <c r="D25" s="293" t="s">
        <v>3</v>
      </c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>
        <f t="shared" si="1"/>
        <v>0</v>
      </c>
      <c r="P25" s="290" t="e">
        <f t="shared" si="0"/>
        <v>#DIV/0!</v>
      </c>
      <c r="Q25" s="286"/>
    </row>
    <row r="26" spans="2:17" x14ac:dyDescent="0.25">
      <c r="B26" s="521"/>
      <c r="C26" s="297"/>
      <c r="D26" s="293" t="s">
        <v>8</v>
      </c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>
        <f t="shared" si="1"/>
        <v>0</v>
      </c>
      <c r="P26" s="290" t="e">
        <f t="shared" si="0"/>
        <v>#DIV/0!</v>
      </c>
      <c r="Q26" s="286"/>
    </row>
    <row r="27" spans="2:17" x14ac:dyDescent="0.25">
      <c r="B27" s="521"/>
      <c r="C27" s="297"/>
      <c r="D27" s="293" t="s">
        <v>9</v>
      </c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>
        <f t="shared" si="1"/>
        <v>0</v>
      </c>
      <c r="P27" s="290" t="e">
        <f t="shared" si="0"/>
        <v>#DIV/0!</v>
      </c>
      <c r="Q27" s="286"/>
    </row>
    <row r="28" spans="2:17" x14ac:dyDescent="0.25">
      <c r="B28" s="521"/>
      <c r="C28" s="297"/>
      <c r="D28" s="293" t="s">
        <v>80</v>
      </c>
      <c r="E28" s="293"/>
      <c r="F28" s="293"/>
      <c r="G28" s="293"/>
      <c r="H28" s="293"/>
      <c r="I28" s="293"/>
      <c r="J28" s="293"/>
      <c r="K28" s="293"/>
      <c r="L28" s="293"/>
      <c r="M28" s="293"/>
      <c r="N28" s="293"/>
      <c r="O28" s="293">
        <f t="shared" si="1"/>
        <v>0</v>
      </c>
      <c r="P28" s="290" t="e">
        <f t="shared" si="0"/>
        <v>#DIV/0!</v>
      </c>
      <c r="Q28" s="286"/>
    </row>
    <row r="29" spans="2:17" x14ac:dyDescent="0.25">
      <c r="B29" s="521"/>
      <c r="C29" s="297"/>
      <c r="D29" s="293" t="s">
        <v>20</v>
      </c>
      <c r="E29" s="293"/>
      <c r="F29" s="293"/>
      <c r="G29" s="293"/>
      <c r="H29" s="293"/>
      <c r="I29" s="293"/>
      <c r="J29" s="293"/>
      <c r="K29" s="293"/>
      <c r="L29" s="293"/>
      <c r="M29" s="293"/>
      <c r="N29" s="293"/>
      <c r="O29" s="293">
        <f t="shared" si="1"/>
        <v>0</v>
      </c>
      <c r="P29" s="290" t="e">
        <f t="shared" si="0"/>
        <v>#DIV/0!</v>
      </c>
      <c r="Q29" s="286"/>
    </row>
    <row r="30" spans="2:17" x14ac:dyDescent="0.25">
      <c r="B30" s="521"/>
      <c r="C30" s="297"/>
      <c r="D30" s="293" t="s">
        <v>81</v>
      </c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3">
        <f t="shared" si="1"/>
        <v>0</v>
      </c>
      <c r="P30" s="290" t="e">
        <f t="shared" si="0"/>
        <v>#DIV/0!</v>
      </c>
      <c r="Q30" s="286"/>
    </row>
    <row r="31" spans="2:17" x14ac:dyDescent="0.25">
      <c r="B31" s="521"/>
      <c r="C31" s="297"/>
      <c r="D31" s="293" t="s">
        <v>120</v>
      </c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3">
        <f t="shared" si="1"/>
        <v>0</v>
      </c>
      <c r="P31" s="290" t="e">
        <f t="shared" si="0"/>
        <v>#DIV/0!</v>
      </c>
      <c r="Q31" s="286"/>
    </row>
    <row r="32" spans="2:17" x14ac:dyDescent="0.25">
      <c r="B32" s="521"/>
      <c r="C32" s="297"/>
      <c r="D32" s="293" t="s">
        <v>152</v>
      </c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>
        <f t="shared" si="1"/>
        <v>0</v>
      </c>
      <c r="P32" s="290" t="e">
        <f t="shared" si="0"/>
        <v>#DIV/0!</v>
      </c>
      <c r="Q32" s="286"/>
    </row>
    <row r="33" spans="2:17" ht="15.75" thickBot="1" x14ac:dyDescent="0.3">
      <c r="B33" s="522"/>
      <c r="C33" s="298"/>
      <c r="D33" s="294" t="s">
        <v>83</v>
      </c>
      <c r="E33" s="294"/>
      <c r="F33" s="294"/>
      <c r="G33" s="294"/>
      <c r="H33" s="294"/>
      <c r="I33" s="294"/>
      <c r="J33" s="294"/>
      <c r="K33" s="294"/>
      <c r="L33" s="294"/>
      <c r="M33" s="294"/>
      <c r="N33" s="294"/>
      <c r="O33" s="294">
        <f t="shared" si="1"/>
        <v>0</v>
      </c>
      <c r="P33" s="291" t="e">
        <f t="shared" si="0"/>
        <v>#DIV/0!</v>
      </c>
      <c r="Q33" s="287"/>
    </row>
    <row r="34" spans="2:17" x14ac:dyDescent="0.25">
      <c r="B34" s="524" t="s">
        <v>155</v>
      </c>
      <c r="C34" s="299"/>
      <c r="D34" s="296" t="s">
        <v>95</v>
      </c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5">
        <f t="shared" si="1"/>
        <v>0</v>
      </c>
      <c r="P34" s="292" t="e">
        <f t="shared" si="0"/>
        <v>#DIV/0!</v>
      </c>
      <c r="Q34" s="288"/>
    </row>
    <row r="35" spans="2:17" x14ac:dyDescent="0.25">
      <c r="B35" s="525"/>
      <c r="C35" s="297"/>
      <c r="D35" s="293" t="s">
        <v>154</v>
      </c>
      <c r="E35" s="293"/>
      <c r="F35" s="293"/>
      <c r="G35" s="293"/>
      <c r="H35" s="293"/>
      <c r="I35" s="293"/>
      <c r="J35" s="293"/>
      <c r="K35" s="293"/>
      <c r="L35" s="293"/>
      <c r="M35" s="293"/>
      <c r="N35" s="293"/>
      <c r="O35" s="293">
        <f t="shared" si="1"/>
        <v>0</v>
      </c>
      <c r="P35" s="290" t="e">
        <f t="shared" si="0"/>
        <v>#DIV/0!</v>
      </c>
      <c r="Q35" s="286"/>
    </row>
    <row r="36" spans="2:17" x14ac:dyDescent="0.25">
      <c r="B36" s="525"/>
      <c r="C36" s="297"/>
      <c r="D36" s="293" t="s">
        <v>152</v>
      </c>
      <c r="E36" s="293"/>
      <c r="F36" s="293"/>
      <c r="G36" s="293"/>
      <c r="H36" s="293"/>
      <c r="I36" s="293"/>
      <c r="J36" s="293"/>
      <c r="K36" s="293"/>
      <c r="L36" s="293"/>
      <c r="M36" s="293"/>
      <c r="N36" s="293"/>
      <c r="O36" s="293">
        <f t="shared" si="1"/>
        <v>0</v>
      </c>
      <c r="P36" s="290" t="e">
        <f t="shared" si="0"/>
        <v>#DIV/0!</v>
      </c>
      <c r="Q36" s="286"/>
    </row>
    <row r="37" spans="2:17" ht="15.75" thickBot="1" x14ac:dyDescent="0.3">
      <c r="B37" s="526"/>
      <c r="C37" s="297"/>
      <c r="D37" s="294" t="s">
        <v>88</v>
      </c>
      <c r="E37" s="294"/>
      <c r="F37" s="294"/>
      <c r="G37" s="294"/>
      <c r="H37" s="294"/>
      <c r="I37" s="294"/>
      <c r="J37" s="294"/>
      <c r="K37" s="294"/>
      <c r="L37" s="294"/>
      <c r="M37" s="294"/>
      <c r="N37" s="294"/>
      <c r="O37" s="294">
        <f t="shared" si="1"/>
        <v>0</v>
      </c>
      <c r="P37" s="291" t="e">
        <f t="shared" si="0"/>
        <v>#DIV/0!</v>
      </c>
      <c r="Q37" s="287"/>
    </row>
    <row r="38" spans="2:17" x14ac:dyDescent="0.25">
      <c r="D38" s="289" t="s">
        <v>157</v>
      </c>
      <c r="E38" s="286">
        <f>SUM(E10:E37)</f>
        <v>0</v>
      </c>
      <c r="F38" s="286">
        <f>SUM(F10:F37)</f>
        <v>0</v>
      </c>
      <c r="G38" s="286">
        <f t="shared" ref="G38:M38" si="2">SUM(G10:G37)</f>
        <v>0</v>
      </c>
      <c r="H38" s="286">
        <f t="shared" si="2"/>
        <v>0</v>
      </c>
      <c r="I38" s="286">
        <f t="shared" si="2"/>
        <v>0</v>
      </c>
      <c r="J38" s="286">
        <f t="shared" si="2"/>
        <v>0</v>
      </c>
      <c r="K38" s="286">
        <f t="shared" si="2"/>
        <v>0</v>
      </c>
      <c r="L38" s="286">
        <f t="shared" si="2"/>
        <v>0</v>
      </c>
      <c r="M38" s="286">
        <f t="shared" si="2"/>
        <v>0</v>
      </c>
      <c r="N38" s="286">
        <f>SUM(N10:N37)</f>
        <v>0</v>
      </c>
      <c r="O38" s="286">
        <f>SUM(O10:O37)</f>
        <v>0</v>
      </c>
      <c r="P38" s="286" t="e">
        <f>O38/E6</f>
        <v>#DIV/0!</v>
      </c>
    </row>
  </sheetData>
  <mergeCells count="5">
    <mergeCell ref="B10:B23"/>
    <mergeCell ref="B24:B33"/>
    <mergeCell ref="B34:B37"/>
    <mergeCell ref="G3:L3"/>
    <mergeCell ref="G4:L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35"/>
  <sheetViews>
    <sheetView showGridLines="0" zoomScaleNormal="100" workbookViewId="0">
      <selection activeCell="A25" sqref="A25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8" width="10.7109375" style="25" customWidth="1"/>
    <col min="9" max="9" width="12.5703125" style="25" customWidth="1"/>
    <col min="10" max="14" width="10.7109375" style="25" customWidth="1"/>
    <col min="15" max="15" width="20.7109375" style="25" customWidth="1"/>
    <col min="16" max="16" width="10.7109375" style="25" customWidth="1"/>
    <col min="17" max="17" width="10.85546875" style="25" customWidth="1"/>
    <col min="18" max="18" width="12.7109375" style="25" customWidth="1"/>
    <col min="19" max="16384" width="9.140625" style="25"/>
  </cols>
  <sheetData>
    <row r="1" spans="1:18" ht="54" customHeight="1" x14ac:dyDescent="0.25">
      <c r="A1" s="506" t="s">
        <v>115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506"/>
      <c r="O1" s="506"/>
      <c r="P1" s="506"/>
      <c r="Q1" s="506"/>
      <c r="R1" s="506"/>
    </row>
    <row r="3" spans="1:18" ht="26.25" customHeight="1" x14ac:dyDescent="0.25">
      <c r="O3" s="507" t="s">
        <v>64</v>
      </c>
      <c r="P3" s="508"/>
      <c r="Q3" s="508"/>
      <c r="R3" s="508"/>
    </row>
    <row r="4" spans="1:18" x14ac:dyDescent="0.25">
      <c r="O4" s="509" t="s">
        <v>21</v>
      </c>
      <c r="P4" s="510"/>
      <c r="Q4" s="511"/>
      <c r="R4" s="32" t="s">
        <v>25</v>
      </c>
    </row>
    <row r="5" spans="1:18" x14ac:dyDescent="0.25">
      <c r="O5" s="21" t="s">
        <v>12</v>
      </c>
      <c r="P5" s="22"/>
      <c r="Q5" s="23"/>
      <c r="R5" s="326">
        <f ca="1">SUMIF('EB011-EB211'!$X$1:$Y$200,O5,'EB011-EB211'!$Y$1:$Y$200)</f>
        <v>53</v>
      </c>
    </row>
    <row r="6" spans="1:18" x14ac:dyDescent="0.25">
      <c r="O6" s="21" t="s">
        <v>6</v>
      </c>
      <c r="P6" s="22"/>
      <c r="Q6" s="23"/>
      <c r="R6" s="326">
        <f ca="1">SUMIF('EB011-EB211'!$X$1:$Y$200,O6,'EB011-EB211'!$Y$1:$Y$200)</f>
        <v>37</v>
      </c>
    </row>
    <row r="7" spans="1:18" x14ac:dyDescent="0.25">
      <c r="O7" s="21" t="s">
        <v>14</v>
      </c>
      <c r="P7" s="22"/>
      <c r="Q7" s="23"/>
      <c r="R7" s="326">
        <f ca="1">SUMIF('EB011-EB211'!$X$1:$Y$200,O7,'EB011-EB211'!$Y$1:$Y$200)</f>
        <v>15</v>
      </c>
    </row>
    <row r="8" spans="1:18" x14ac:dyDescent="0.25">
      <c r="O8" s="21" t="s">
        <v>16</v>
      </c>
      <c r="P8" s="22"/>
      <c r="Q8" s="23"/>
      <c r="R8" s="326">
        <f ca="1">SUMIF('EB011-EB211'!$X$1:$Y$200,O8,'EB011-EB211'!$Y$1:$Y$200)</f>
        <v>13</v>
      </c>
    </row>
    <row r="9" spans="1:18" x14ac:dyDescent="0.25">
      <c r="O9" s="21" t="s">
        <v>0</v>
      </c>
      <c r="P9" s="22"/>
      <c r="Q9" s="23"/>
      <c r="R9" s="326">
        <f ca="1">SUMIF('EB011-EB211'!$X$1:$Y$200,O9,'EB011-EB211'!$Y$1:$Y$200)</f>
        <v>6</v>
      </c>
    </row>
    <row r="10" spans="1:18" x14ac:dyDescent="0.25">
      <c r="O10" s="21" t="s">
        <v>3</v>
      </c>
      <c r="P10" s="22"/>
      <c r="Q10" s="23"/>
      <c r="R10" s="326">
        <f ca="1">SUMIF('EB011-EB211'!$X$1:$Y$200,O10,'EB011-EB211'!$Y$1:$Y$200)</f>
        <v>4</v>
      </c>
    </row>
    <row r="11" spans="1:18" x14ac:dyDescent="0.25">
      <c r="O11" s="21" t="s">
        <v>15</v>
      </c>
      <c r="P11" s="22"/>
      <c r="Q11" s="23"/>
      <c r="R11" s="326">
        <f ca="1">SUMIF('EB011-EB211'!$X$1:$Y$200,O11,'EB011-EB211'!$Y$1:$Y$200)</f>
        <v>4</v>
      </c>
    </row>
    <row r="12" spans="1:18" x14ac:dyDescent="0.25">
      <c r="O12" s="21" t="s">
        <v>30</v>
      </c>
      <c r="P12" s="22"/>
      <c r="Q12" s="23"/>
      <c r="R12" s="326">
        <f ca="1">SUMIF('EB011-EB211'!$X$1:$Y$200,O12,'EB011-EB211'!$Y$1:$Y$200)</f>
        <v>1</v>
      </c>
    </row>
    <row r="13" spans="1:18" x14ac:dyDescent="0.25">
      <c r="O13" s="21" t="s">
        <v>34</v>
      </c>
      <c r="P13" s="22"/>
      <c r="Q13" s="23"/>
      <c r="R13" s="326">
        <f ca="1">SUMIF('EB011-EB211'!$X$1:$Y$200,O13,'EB011-EB211'!$Y$1:$Y$200)</f>
        <v>1</v>
      </c>
    </row>
    <row r="14" spans="1:18" x14ac:dyDescent="0.25">
      <c r="O14" s="21" t="s">
        <v>31</v>
      </c>
      <c r="P14" s="22"/>
      <c r="Q14" s="23"/>
      <c r="R14" s="326">
        <f ca="1">SUMIF('EB011-EB211'!$X$1:$Y$200,O14,'EB011-EB211'!$Y$1:$Y$200)</f>
        <v>0</v>
      </c>
    </row>
    <row r="15" spans="1:18" x14ac:dyDescent="0.25">
      <c r="O15" s="21" t="s">
        <v>8</v>
      </c>
      <c r="P15" s="22"/>
      <c r="Q15" s="23"/>
      <c r="R15" s="326">
        <f ca="1">SUMIF('EB011-EB211'!$X$1:$Y$200,O15,'EB011-EB211'!$Y$1:$Y$200)</f>
        <v>0</v>
      </c>
    </row>
    <row r="16" spans="1:18" x14ac:dyDescent="0.25">
      <c r="O16" s="21" t="s">
        <v>32</v>
      </c>
      <c r="P16" s="22"/>
      <c r="Q16" s="23"/>
      <c r="R16" s="326">
        <f ca="1">SUMIF('EB011-EB211'!$X$1:$Y$200,O16,'EB011-EB211'!$Y$1:$Y$200)</f>
        <v>0</v>
      </c>
    </row>
    <row r="17" spans="1:18" x14ac:dyDescent="0.25">
      <c r="O17" s="21" t="s">
        <v>9</v>
      </c>
      <c r="P17" s="22"/>
      <c r="Q17" s="23"/>
      <c r="R17" s="326">
        <f ca="1">SUMIF('EB011-EB211'!$X$1:$Y$200,O17,'EB011-EB211'!$Y$1:$Y$200)</f>
        <v>0</v>
      </c>
    </row>
    <row r="18" spans="1:18" x14ac:dyDescent="0.25">
      <c r="O18" s="21" t="s">
        <v>20</v>
      </c>
      <c r="P18" s="22"/>
      <c r="Q18" s="23"/>
      <c r="R18" s="326">
        <f ca="1">SUMIF('EB011-EB211'!$X$1:$Y$200,O18,'EB011-EB211'!$Y$1:$Y$200)</f>
        <v>0</v>
      </c>
    </row>
    <row r="19" spans="1:18" x14ac:dyDescent="0.25">
      <c r="O19" s="21" t="s">
        <v>44</v>
      </c>
      <c r="P19" s="22"/>
      <c r="Q19" s="23"/>
      <c r="R19" s="326">
        <f ca="1">SUMIF('EB011-EB211'!$X$1:$Y$200,O19,'EB011-EB211'!$Y$1:$Y$200)</f>
        <v>0</v>
      </c>
    </row>
    <row r="20" spans="1:18" x14ac:dyDescent="0.25">
      <c r="O20" s="21" t="s">
        <v>13</v>
      </c>
      <c r="P20" s="22"/>
      <c r="Q20" s="23"/>
      <c r="R20" s="326">
        <f ca="1">SUMIF('EB011-EB211'!$X$1:$Y$200,O20,'EB011-EB211'!$Y$1:$Y$200)</f>
        <v>0</v>
      </c>
    </row>
    <row r="21" spans="1:18" ht="27.75" customHeight="1" x14ac:dyDescent="0.25">
      <c r="A21" s="513" t="s">
        <v>65</v>
      </c>
      <c r="B21" s="514"/>
      <c r="C21" s="514"/>
      <c r="D21" s="514"/>
      <c r="E21" s="515"/>
      <c r="O21" s="21" t="s">
        <v>47</v>
      </c>
      <c r="P21" s="22"/>
      <c r="Q21" s="23"/>
      <c r="R21" s="326">
        <f ca="1">SUMIF('EB011-EB211'!$X$1:$Y$200,O21,'EB011-EB211'!$Y$1:$Y$200)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21" t="s">
        <v>39</v>
      </c>
      <c r="P22" s="22"/>
      <c r="Q22" s="23"/>
      <c r="R22" s="326">
        <f ca="1">SUMIF('EB011-EB211'!$X$1:$Y$200,O22,'EB011-EB211'!$Y$1:$Y$200)</f>
        <v>0</v>
      </c>
    </row>
    <row r="23" spans="1:18" ht="15.75" customHeight="1" thickBot="1" x14ac:dyDescent="0.3">
      <c r="A23" s="460">
        <v>1494185</v>
      </c>
      <c r="B23" s="136">
        <f>VLOOKUP(Table1479[[#This Row],[Shop Order]],'EB011-EB211'!A:AE,4,FALSE)</f>
        <v>307</v>
      </c>
      <c r="C23" s="136">
        <f>VLOOKUP(Table1479[[#This Row],[Shop Order]],'EB011-EB211'!A:AE,5,FALSE)</f>
        <v>276</v>
      </c>
      <c r="D23" s="137">
        <f>VLOOKUP(Table1479[[#This Row],[Shop Order]],'EB011-EB211'!A:AE,6,FALSE)</f>
        <v>0.89902280130293155</v>
      </c>
      <c r="E23" s="138">
        <f>VLOOKUP(Table1479[[#This Row],[Shop Order]],'EB011-EB211'!A:AE,7,FALSE)</f>
        <v>45124</v>
      </c>
      <c r="O23" s="21" t="s">
        <v>29</v>
      </c>
      <c r="P23" s="22"/>
      <c r="Q23" s="23"/>
      <c r="R23" s="326">
        <f ca="1">SUMIF('EB011-EB211'!$X$1:$Y$200,O23,'EB011-EB211'!$Y$1:$Y$200)</f>
        <v>0</v>
      </c>
    </row>
    <row r="24" spans="1:18" ht="15.75" thickBot="1" x14ac:dyDescent="0.3">
      <c r="A24" s="464">
        <v>1500065</v>
      </c>
      <c r="B24" s="136">
        <f>VLOOKUP(Table1479[[#This Row],[Shop Order]],'EB011-EB211'!A:AE,4,FALSE)</f>
        <v>345</v>
      </c>
      <c r="C24" s="136">
        <f>VLOOKUP(Table1479[[#This Row],[Shop Order]],'EB011-EB211'!A:AE,5,FALSE)</f>
        <v>279</v>
      </c>
      <c r="D24" s="137">
        <f>VLOOKUP(Table1479[[#This Row],[Shop Order]],'EB011-EB211'!A:AE,6,FALSE)</f>
        <v>0.80869565217391304</v>
      </c>
      <c r="E24" s="138">
        <f>VLOOKUP(Table1479[[#This Row],[Shop Order]],'EB011-EB211'!A:AE,7,FALSE)</f>
        <v>45153</v>
      </c>
      <c r="O24" s="21" t="s">
        <v>126</v>
      </c>
      <c r="P24" s="22"/>
      <c r="Q24" s="23"/>
      <c r="R24" s="326">
        <f ca="1">SUMIF('EB011-EB211'!$X$1:$Y$200,O24,'EB011-EB211'!$Y$1:$Y$200)</f>
        <v>0</v>
      </c>
    </row>
    <row r="25" spans="1:18" x14ac:dyDescent="0.25">
      <c r="A25" s="460">
        <v>1502826</v>
      </c>
      <c r="B25" s="136">
        <f>VLOOKUP(Table1479[[#This Row],[Shop Order]],'EB011-EB211'!A:AE,4,FALSE)</f>
        <v>322</v>
      </c>
      <c r="C25" s="136">
        <f>VLOOKUP(Table1479[[#This Row],[Shop Order]],'EB011-EB211'!A:AE,5,FALSE)</f>
        <v>276</v>
      </c>
      <c r="D25" s="137">
        <f>VLOOKUP(Table1479[[#This Row],[Shop Order]],'EB011-EB211'!A:AE,6,FALSE)</f>
        <v>0.8571428571428571</v>
      </c>
      <c r="E25" s="138">
        <f>VLOOKUP(Table1479[[#This Row],[Shop Order]],'EB011-EB211'!A:AE,7,FALSE)</f>
        <v>45194</v>
      </c>
      <c r="O25" s="21" t="s">
        <v>11</v>
      </c>
      <c r="P25" s="22"/>
      <c r="Q25" s="23"/>
      <c r="R25" s="326">
        <f ca="1">SUMIF('EB011-EB211'!$X$1:$Y$200,O25,'EB011-EB211'!$Y$1:$Y$200)</f>
        <v>0</v>
      </c>
    </row>
    <row r="26" spans="1:18" x14ac:dyDescent="0.25">
      <c r="A26" s="460"/>
      <c r="B26" s="136" t="e">
        <f>VLOOKUP(Table1479[[#This Row],[Shop Order]],'EB011-EB211'!A:AE,4,FALSE)</f>
        <v>#N/A</v>
      </c>
      <c r="C26" s="136" t="e">
        <f>VLOOKUP(Table1479[[#This Row],[Shop Order]],'EB011-EB211'!A:AE,5,FALSE)</f>
        <v>#N/A</v>
      </c>
      <c r="D26" s="137" t="e">
        <f>VLOOKUP(Table1479[[#This Row],[Shop Order]],'EB011-EB211'!A:AE,6,FALSE)</f>
        <v>#N/A</v>
      </c>
      <c r="E26" s="138" t="e">
        <f>VLOOKUP(Table1479[[#This Row],[Shop Order]],'EB011-EB211'!A:AE,7,FALSE)</f>
        <v>#N/A</v>
      </c>
    </row>
    <row r="27" spans="1:18" x14ac:dyDescent="0.25">
      <c r="A27" s="460"/>
      <c r="B27" s="136" t="e">
        <f>VLOOKUP(Table1479[[#This Row],[Shop Order]],'EB011-EB211'!A:AE,4,FALSE)</f>
        <v>#N/A</v>
      </c>
      <c r="C27" s="136" t="e">
        <f>VLOOKUP(Table1479[[#This Row],[Shop Order]],'EB011-EB211'!A:AE,5,FALSE)</f>
        <v>#N/A</v>
      </c>
      <c r="D27" s="137" t="e">
        <f>VLOOKUP(Table1479[[#This Row],[Shop Order]],'EB011-EB211'!A:AE,6,FALSE)</f>
        <v>#N/A</v>
      </c>
      <c r="E27" s="138" t="e">
        <f>VLOOKUP(Table1479[[#This Row],[Shop Order]],'EB011-EB211'!A:AE,7,FALSE)</f>
        <v>#N/A</v>
      </c>
      <c r="F27" s="144"/>
    </row>
    <row r="28" spans="1:18" ht="15.75" thickBot="1" x14ac:dyDescent="0.3">
      <c r="A28" s="460"/>
      <c r="B28" s="136" t="e">
        <f>VLOOKUP(Table1479[[#This Row],[Shop Order]],'EB011-EB211'!A:AE,4,FALSE)</f>
        <v>#N/A</v>
      </c>
      <c r="C28" s="136" t="e">
        <f>VLOOKUP(Table1479[[#This Row],[Shop Order]],'EB011-EB211'!A:AE,5,FALSE)</f>
        <v>#N/A</v>
      </c>
      <c r="D28" s="137" t="e">
        <f>VLOOKUP(Table1479[[#This Row],[Shop Order]],'EB011-EB211'!A:AE,6,FALSE)</f>
        <v>#N/A</v>
      </c>
      <c r="E28" s="138" t="e">
        <f>VLOOKUP(Table1479[[#This Row],[Shop Order]],'EB011-EB211'!A:AE,7,FALSE)</f>
        <v>#N/A</v>
      </c>
    </row>
    <row r="29" spans="1:18" ht="15.75" thickBot="1" x14ac:dyDescent="0.3">
      <c r="A29" s="516" t="s">
        <v>51</v>
      </c>
      <c r="B29" s="517"/>
      <c r="C29" s="518"/>
      <c r="D29" s="35">
        <f>AVERAGE(D23:D25)</f>
        <v>0.85495377020656715</v>
      </c>
      <c r="G29" s="26"/>
    </row>
    <row r="30" spans="1:18" x14ac:dyDescent="0.25">
      <c r="E30" s="25"/>
    </row>
    <row r="31" spans="1:18" x14ac:dyDescent="0.25">
      <c r="E31" s="25"/>
    </row>
    <row r="32" spans="1:18" ht="38.25" customHeight="1" x14ac:dyDescent="0.25">
      <c r="E32" s="25"/>
    </row>
    <row r="33" spans="5:5" ht="30" customHeight="1" x14ac:dyDescent="0.25">
      <c r="E33" s="25"/>
    </row>
    <row r="34" spans="5:5" ht="35.25" customHeight="1" x14ac:dyDescent="0.25"/>
    <row r="35" spans="5:5" x14ac:dyDescent="0.25">
      <c r="E35" s="25"/>
    </row>
  </sheetData>
  <autoFilter ref="O4:R4">
    <filterColumn colId="0" showButton="0"/>
    <filterColumn colId="1" showButton="0"/>
    <sortState ref="O5:R25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9" orientation="landscape" r:id="rId1"/>
  <ignoredErrors>
    <ignoredError sqref="B24:E26 A23:E23 A24" calculatedColumn="1"/>
  </ignoredError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Z121"/>
  <sheetViews>
    <sheetView topLeftCell="A73" zoomScale="70" zoomScaleNormal="70" workbookViewId="0">
      <selection activeCell="AB103" sqref="AB103"/>
    </sheetView>
  </sheetViews>
  <sheetFormatPr defaultColWidth="9.140625" defaultRowHeight="15" x14ac:dyDescent="0.25"/>
  <cols>
    <col min="1" max="2" width="13.140625" style="45" customWidth="1"/>
    <col min="3" max="3" width="9.5703125" style="45" customWidth="1"/>
    <col min="4" max="4" width="10.140625" style="45" customWidth="1"/>
    <col min="5" max="5" width="8.42578125" style="45" customWidth="1"/>
    <col min="6" max="6" width="11.140625" style="45" bestFit="1" customWidth="1"/>
    <col min="7" max="7" width="12.85546875" style="15" customWidth="1"/>
    <col min="8" max="11" width="10.7109375" style="7" customWidth="1"/>
    <col min="12" max="12" width="10.7109375" style="8" customWidth="1"/>
    <col min="13" max="13" width="10.7109375" style="9" customWidth="1"/>
    <col min="14" max="15" width="10.7109375" style="45" customWidth="1"/>
    <col min="16" max="16" width="10.7109375" style="10" customWidth="1"/>
    <col min="17" max="18" width="10.7109375" style="14" customWidth="1"/>
    <col min="19" max="19" width="15.5703125" style="14" bestFit="1" customWidth="1"/>
    <col min="20" max="20" width="10.7109375" style="14" customWidth="1"/>
    <col min="21" max="21" width="9.140625" style="14"/>
    <col min="22" max="22" width="11.140625" style="14" bestFit="1" customWidth="1"/>
    <col min="23" max="23" width="10.28515625" style="14" hidden="1" customWidth="1"/>
    <col min="24" max="24" width="37.42578125" style="45" customWidth="1"/>
    <col min="25" max="25" width="0.28515625" style="45" customWidth="1"/>
    <col min="26" max="26" width="49.28515625" style="45" bestFit="1" customWidth="1"/>
    <col min="27" max="16384" width="9.140625" style="45"/>
  </cols>
  <sheetData>
    <row r="1" spans="1:26" ht="90.75" thickBot="1" x14ac:dyDescent="0.3">
      <c r="A1" s="47" t="s">
        <v>23</v>
      </c>
      <c r="B1" s="47" t="s">
        <v>49</v>
      </c>
      <c r="C1" s="47" t="s">
        <v>54</v>
      </c>
      <c r="D1" s="47" t="s">
        <v>18</v>
      </c>
      <c r="E1" s="46" t="s">
        <v>17</v>
      </c>
      <c r="F1" s="48" t="s">
        <v>1</v>
      </c>
      <c r="G1" s="49" t="s">
        <v>24</v>
      </c>
      <c r="H1" s="50" t="s">
        <v>75</v>
      </c>
      <c r="I1" s="50" t="s">
        <v>76</v>
      </c>
      <c r="J1" s="50" t="s">
        <v>55</v>
      </c>
      <c r="K1" s="50" t="s">
        <v>60</v>
      </c>
      <c r="L1" s="50" t="s">
        <v>56</v>
      </c>
      <c r="M1" s="50" t="s">
        <v>61</v>
      </c>
      <c r="N1" s="50" t="s">
        <v>57</v>
      </c>
      <c r="O1" s="50" t="s">
        <v>62</v>
      </c>
      <c r="P1" s="50" t="s">
        <v>58</v>
      </c>
      <c r="Q1" s="50" t="s">
        <v>77</v>
      </c>
      <c r="R1" s="50" t="s">
        <v>59</v>
      </c>
      <c r="S1" s="50" t="s">
        <v>127</v>
      </c>
      <c r="T1" s="47" t="s">
        <v>42</v>
      </c>
      <c r="U1" s="47" t="s">
        <v>5</v>
      </c>
      <c r="V1" s="46" t="s">
        <v>2</v>
      </c>
      <c r="W1" s="84" t="s">
        <v>163</v>
      </c>
      <c r="X1" s="85" t="s">
        <v>21</v>
      </c>
      <c r="Y1" s="210" t="s">
        <v>5</v>
      </c>
      <c r="Z1" s="85" t="s">
        <v>7</v>
      </c>
    </row>
    <row r="2" spans="1:26" ht="15.75" thickBot="1" x14ac:dyDescent="0.3">
      <c r="A2" s="212">
        <v>1494185</v>
      </c>
      <c r="B2" s="212" t="s">
        <v>282</v>
      </c>
      <c r="C2" s="441">
        <v>288</v>
      </c>
      <c r="D2" s="441">
        <v>307</v>
      </c>
      <c r="E2" s="448">
        <v>276</v>
      </c>
      <c r="F2" s="449">
        <f>E2/D2</f>
        <v>0.89902280130293155</v>
      </c>
      <c r="G2" s="211">
        <v>45124</v>
      </c>
      <c r="H2" s="200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8"/>
      <c r="U2" s="90"/>
      <c r="V2" s="197"/>
      <c r="W2" s="197"/>
      <c r="X2" s="91" t="s">
        <v>78</v>
      </c>
      <c r="Y2" s="210" t="s">
        <v>5</v>
      </c>
      <c r="Z2" s="82" t="s">
        <v>73</v>
      </c>
    </row>
    <row r="3" spans="1:26" x14ac:dyDescent="0.25">
      <c r="A3" s="53"/>
      <c r="B3" s="54"/>
      <c r="C3" s="54"/>
      <c r="D3" s="54"/>
      <c r="E3" s="54"/>
      <c r="F3" s="54"/>
      <c r="G3" s="55"/>
      <c r="H3" s="62">
        <v>7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63">
        <v>2</v>
      </c>
      <c r="U3" s="75">
        <f t="shared" ref="U3:U21" si="0">SUM(H3,J3,L3,N3,P3,R3,T3)</f>
        <v>9</v>
      </c>
      <c r="V3" s="214">
        <f>($U3)/$D$2</f>
        <v>2.9315960912052116E-2</v>
      </c>
      <c r="W3" s="248">
        <f>D2</f>
        <v>307</v>
      </c>
      <c r="X3" s="196" t="s">
        <v>16</v>
      </c>
      <c r="Y3" s="209">
        <f t="shared" ref="Y3:Y14" si="1">U3</f>
        <v>9</v>
      </c>
      <c r="Z3" s="101"/>
    </row>
    <row r="4" spans="1:26" x14ac:dyDescent="0.25">
      <c r="A4" s="56"/>
      <c r="B4" s="57"/>
      <c r="C4" s="57"/>
      <c r="D4" s="57"/>
      <c r="E4" s="57" t="s">
        <v>188</v>
      </c>
      <c r="F4" s="57"/>
      <c r="G4" s="58"/>
      <c r="H4" s="64">
        <v>6</v>
      </c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65">
        <v>8</v>
      </c>
      <c r="U4" s="71">
        <f t="shared" si="0"/>
        <v>14</v>
      </c>
      <c r="V4" s="214">
        <f t="shared" ref="V4:V29" si="2">($U4)/$D$2</f>
        <v>4.5602605863192182E-2</v>
      </c>
      <c r="W4" s="248">
        <f>D2</f>
        <v>307</v>
      </c>
      <c r="X4" s="195" t="s">
        <v>6</v>
      </c>
      <c r="Y4" s="191">
        <f t="shared" si="1"/>
        <v>14</v>
      </c>
      <c r="Z4" s="132"/>
    </row>
    <row r="5" spans="1:26" x14ac:dyDescent="0.25">
      <c r="A5" s="56"/>
      <c r="B5" s="57"/>
      <c r="C5" s="57"/>
      <c r="D5" s="57"/>
      <c r="E5" s="59"/>
      <c r="F5" s="59"/>
      <c r="G5" s="58"/>
      <c r="H5" s="64">
        <v>1</v>
      </c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65">
        <v>1</v>
      </c>
      <c r="U5" s="71">
        <f t="shared" si="0"/>
        <v>2</v>
      </c>
      <c r="V5" s="214">
        <f t="shared" si="2"/>
        <v>6.5146579804560263E-3</v>
      </c>
      <c r="W5" s="248">
        <f>D2</f>
        <v>307</v>
      </c>
      <c r="X5" s="195" t="s">
        <v>14</v>
      </c>
      <c r="Y5" s="191">
        <f t="shared" si="1"/>
        <v>2</v>
      </c>
      <c r="Z5" s="83"/>
    </row>
    <row r="6" spans="1:26" x14ac:dyDescent="0.25">
      <c r="A6" s="56"/>
      <c r="B6" s="57"/>
      <c r="C6" s="57"/>
      <c r="D6" s="57"/>
      <c r="E6" s="59"/>
      <c r="F6" s="59"/>
      <c r="G6" s="58"/>
      <c r="H6" s="64">
        <v>1</v>
      </c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65"/>
      <c r="U6" s="71">
        <f t="shared" si="0"/>
        <v>1</v>
      </c>
      <c r="V6" s="214">
        <f t="shared" si="2"/>
        <v>3.2573289902280132E-3</v>
      </c>
      <c r="W6" s="248">
        <f>D2</f>
        <v>307</v>
      </c>
      <c r="X6" s="195" t="s">
        <v>15</v>
      </c>
      <c r="Y6" s="191">
        <f t="shared" si="1"/>
        <v>1</v>
      </c>
      <c r="Z6" s="83"/>
    </row>
    <row r="7" spans="1:26" x14ac:dyDescent="0.25">
      <c r="A7" s="56"/>
      <c r="B7" s="57"/>
      <c r="C7" s="57"/>
      <c r="D7" s="57"/>
      <c r="E7" s="59"/>
      <c r="F7" s="59"/>
      <c r="G7" s="58"/>
      <c r="H7" s="64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65"/>
      <c r="U7" s="71">
        <f t="shared" si="0"/>
        <v>0</v>
      </c>
      <c r="V7" s="214">
        <f t="shared" si="2"/>
        <v>0</v>
      </c>
      <c r="W7" s="248">
        <f>D2</f>
        <v>307</v>
      </c>
      <c r="X7" s="195" t="s">
        <v>31</v>
      </c>
      <c r="Y7" s="191">
        <f t="shared" si="1"/>
        <v>0</v>
      </c>
      <c r="Z7" s="132"/>
    </row>
    <row r="8" spans="1:26" x14ac:dyDescent="0.25">
      <c r="A8" s="56"/>
      <c r="B8" s="57"/>
      <c r="C8" s="57"/>
      <c r="D8" s="57"/>
      <c r="E8" s="59"/>
      <c r="F8" s="59"/>
      <c r="G8" s="58"/>
      <c r="H8" s="64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65"/>
      <c r="U8" s="71">
        <f t="shared" si="0"/>
        <v>0</v>
      </c>
      <c r="V8" s="214">
        <f t="shared" si="2"/>
        <v>0</v>
      </c>
      <c r="W8" s="248">
        <f>D2</f>
        <v>307</v>
      </c>
      <c r="X8" s="195" t="s">
        <v>32</v>
      </c>
      <c r="Y8" s="191">
        <f t="shared" si="1"/>
        <v>0</v>
      </c>
      <c r="Z8" s="132"/>
    </row>
    <row r="9" spans="1:26" x14ac:dyDescent="0.25">
      <c r="A9" s="56"/>
      <c r="B9" s="57"/>
      <c r="C9" s="57"/>
      <c r="D9" s="57"/>
      <c r="E9" s="59"/>
      <c r="F9" s="59"/>
      <c r="G9" s="58"/>
      <c r="H9" s="64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65"/>
      <c r="U9" s="71">
        <f t="shared" si="0"/>
        <v>0</v>
      </c>
      <c r="V9" s="214">
        <f t="shared" si="2"/>
        <v>0</v>
      </c>
      <c r="W9" s="248">
        <f>D2</f>
        <v>307</v>
      </c>
      <c r="X9" s="195" t="s">
        <v>126</v>
      </c>
      <c r="Y9" s="191">
        <f t="shared" si="1"/>
        <v>0</v>
      </c>
      <c r="Z9" s="132"/>
    </row>
    <row r="10" spans="1:26" x14ac:dyDescent="0.25">
      <c r="A10" s="56"/>
      <c r="B10" s="57"/>
      <c r="C10" s="57"/>
      <c r="D10" s="57"/>
      <c r="E10" s="59"/>
      <c r="F10" s="59"/>
      <c r="G10" s="58"/>
      <c r="H10" s="64">
        <v>1</v>
      </c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65"/>
      <c r="U10" s="71">
        <f t="shared" si="0"/>
        <v>1</v>
      </c>
      <c r="V10" s="214">
        <f t="shared" si="2"/>
        <v>3.2573289902280132E-3</v>
      </c>
      <c r="W10" s="248">
        <f>D2</f>
        <v>307</v>
      </c>
      <c r="X10" s="195" t="s">
        <v>30</v>
      </c>
      <c r="Y10" s="191">
        <f t="shared" si="1"/>
        <v>1</v>
      </c>
      <c r="Z10" s="132"/>
    </row>
    <row r="11" spans="1:26" x14ac:dyDescent="0.25">
      <c r="A11" s="56"/>
      <c r="B11" s="57"/>
      <c r="C11" s="57"/>
      <c r="D11" s="57"/>
      <c r="E11" s="59"/>
      <c r="F11" s="59"/>
      <c r="G11" s="58"/>
      <c r="H11" s="64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65"/>
      <c r="U11" s="71">
        <f t="shared" si="0"/>
        <v>0</v>
      </c>
      <c r="V11" s="214">
        <f t="shared" si="2"/>
        <v>0</v>
      </c>
      <c r="W11" s="248">
        <f>D2</f>
        <v>307</v>
      </c>
      <c r="X11" s="195" t="s">
        <v>0</v>
      </c>
      <c r="Y11" s="191">
        <f t="shared" si="1"/>
        <v>0</v>
      </c>
      <c r="Z11" s="83"/>
    </row>
    <row r="12" spans="1:26" x14ac:dyDescent="0.25">
      <c r="A12" s="56"/>
      <c r="B12" s="57"/>
      <c r="C12" s="57"/>
      <c r="D12" s="57"/>
      <c r="E12" s="59"/>
      <c r="F12" s="59"/>
      <c r="G12" s="58"/>
      <c r="H12" s="64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65"/>
      <c r="U12" s="71">
        <f t="shared" si="0"/>
        <v>0</v>
      </c>
      <c r="V12" s="214">
        <f t="shared" si="2"/>
        <v>0</v>
      </c>
      <c r="W12" s="248">
        <f>D2</f>
        <v>307</v>
      </c>
      <c r="X12" s="195" t="s">
        <v>12</v>
      </c>
      <c r="Y12" s="191">
        <f t="shared" si="1"/>
        <v>0</v>
      </c>
      <c r="Z12" s="83"/>
    </row>
    <row r="13" spans="1:26" x14ac:dyDescent="0.25">
      <c r="A13" s="56"/>
      <c r="B13" s="57"/>
      <c r="C13" s="57"/>
      <c r="D13" s="57"/>
      <c r="E13" s="59"/>
      <c r="F13" s="59"/>
      <c r="G13" s="58"/>
      <c r="H13" s="64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65"/>
      <c r="U13" s="71">
        <f t="shared" si="0"/>
        <v>0</v>
      </c>
      <c r="V13" s="214">
        <f t="shared" si="2"/>
        <v>0</v>
      </c>
      <c r="W13" s="248">
        <f>D2</f>
        <v>307</v>
      </c>
      <c r="X13" s="195" t="s">
        <v>34</v>
      </c>
      <c r="Y13" s="191">
        <f t="shared" si="1"/>
        <v>0</v>
      </c>
      <c r="Z13" s="132"/>
    </row>
    <row r="14" spans="1:26" x14ac:dyDescent="0.25">
      <c r="A14" s="56"/>
      <c r="B14" s="57"/>
      <c r="C14" s="57"/>
      <c r="D14" s="57"/>
      <c r="E14" s="59"/>
      <c r="F14" s="59"/>
      <c r="G14" s="58"/>
      <c r="H14" s="68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70"/>
      <c r="U14" s="190">
        <f t="shared" si="0"/>
        <v>0</v>
      </c>
      <c r="V14" s="214">
        <f t="shared" si="2"/>
        <v>0</v>
      </c>
      <c r="W14" s="248">
        <f>D2</f>
        <v>307</v>
      </c>
      <c r="X14" s="208" t="s">
        <v>88</v>
      </c>
      <c r="Y14" s="191">
        <f t="shared" si="1"/>
        <v>0</v>
      </c>
      <c r="Z14" s="83"/>
    </row>
    <row r="15" spans="1:26" ht="15.75" x14ac:dyDescent="0.25">
      <c r="A15" s="56"/>
      <c r="B15" s="57"/>
      <c r="C15" s="57"/>
      <c r="D15" s="57"/>
      <c r="E15" s="59"/>
      <c r="F15" s="59"/>
      <c r="G15" s="58"/>
      <c r="H15" s="68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70"/>
      <c r="U15" s="190">
        <f t="shared" si="0"/>
        <v>0</v>
      </c>
      <c r="V15" s="214">
        <f t="shared" si="2"/>
        <v>0</v>
      </c>
      <c r="W15" s="248"/>
      <c r="X15" s="359" t="s">
        <v>170</v>
      </c>
      <c r="Y15" s="191"/>
      <c r="Z15" s="83"/>
    </row>
    <row r="16" spans="1:26" x14ac:dyDescent="0.25">
      <c r="A16" s="56"/>
      <c r="B16" s="57"/>
      <c r="C16" s="57"/>
      <c r="D16" s="57"/>
      <c r="E16" s="59"/>
      <c r="F16" s="59"/>
      <c r="G16" s="60"/>
      <c r="H16" s="38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65"/>
      <c r="U16" s="71">
        <f t="shared" si="0"/>
        <v>0</v>
      </c>
      <c r="V16" s="214">
        <f t="shared" si="2"/>
        <v>0</v>
      </c>
      <c r="W16" s="248">
        <f>D2</f>
        <v>307</v>
      </c>
      <c r="X16" s="195" t="s">
        <v>38</v>
      </c>
      <c r="Y16" s="191"/>
      <c r="Z16" s="277"/>
    </row>
    <row r="17" spans="1:26" ht="15.75" thickBot="1" x14ac:dyDescent="0.3">
      <c r="A17" s="56"/>
      <c r="B17" s="57"/>
      <c r="C17" s="57"/>
      <c r="D17" s="57"/>
      <c r="E17" s="59"/>
      <c r="F17" s="59"/>
      <c r="G17" s="58"/>
      <c r="H17" s="207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5"/>
      <c r="U17" s="204">
        <f t="shared" si="0"/>
        <v>0</v>
      </c>
      <c r="V17" s="316">
        <f t="shared" si="2"/>
        <v>0</v>
      </c>
      <c r="W17" s="249">
        <f>D2</f>
        <v>307</v>
      </c>
      <c r="X17" s="203" t="s">
        <v>179</v>
      </c>
      <c r="Y17" s="191">
        <f>U17</f>
        <v>0</v>
      </c>
      <c r="Z17" s="132"/>
    </row>
    <row r="18" spans="1:26" x14ac:dyDescent="0.25">
      <c r="A18" s="56"/>
      <c r="B18" s="57"/>
      <c r="C18" s="57"/>
      <c r="D18" s="57"/>
      <c r="E18" s="59"/>
      <c r="F18" s="59"/>
      <c r="G18" s="58"/>
      <c r="H18" s="62"/>
      <c r="I18" s="180">
        <v>2</v>
      </c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66"/>
      <c r="U18" s="71">
        <f t="shared" si="0"/>
        <v>0</v>
      </c>
      <c r="V18" s="214">
        <f t="shared" si="2"/>
        <v>0</v>
      </c>
      <c r="W18" s="250">
        <f>D2</f>
        <v>307</v>
      </c>
      <c r="X18" s="202" t="s">
        <v>11</v>
      </c>
      <c r="Y18" s="191"/>
      <c r="Z18" s="132"/>
    </row>
    <row r="19" spans="1:26" x14ac:dyDescent="0.25">
      <c r="A19" s="56"/>
      <c r="B19" s="57"/>
      <c r="C19" s="57"/>
      <c r="D19" s="57"/>
      <c r="E19" s="59"/>
      <c r="F19" s="59"/>
      <c r="G19" s="58"/>
      <c r="H19" s="64"/>
      <c r="I19" s="38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65"/>
      <c r="U19" s="71">
        <f t="shared" si="0"/>
        <v>0</v>
      </c>
      <c r="V19" s="214">
        <f t="shared" si="2"/>
        <v>0</v>
      </c>
      <c r="W19" s="248">
        <f>D2</f>
        <v>307</v>
      </c>
      <c r="X19" s="195" t="s">
        <v>29</v>
      </c>
      <c r="Y19" s="191">
        <f t="shared" ref="Y19:Y39" si="3">U19</f>
        <v>0</v>
      </c>
      <c r="Z19" s="417"/>
    </row>
    <row r="20" spans="1:26" x14ac:dyDescent="0.25">
      <c r="A20" s="56"/>
      <c r="B20" s="57"/>
      <c r="C20" s="57"/>
      <c r="D20" s="57"/>
      <c r="E20" s="59"/>
      <c r="F20" s="59"/>
      <c r="G20" s="58"/>
      <c r="H20" s="64"/>
      <c r="I20" s="38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65">
        <v>1</v>
      </c>
      <c r="U20" s="71">
        <f t="shared" si="0"/>
        <v>1</v>
      </c>
      <c r="V20" s="214">
        <f t="shared" si="2"/>
        <v>3.2573289902280132E-3</v>
      </c>
      <c r="W20" s="248">
        <f>D2</f>
        <v>307</v>
      </c>
      <c r="X20" s="195" t="s">
        <v>3</v>
      </c>
      <c r="Y20" s="191">
        <f t="shared" si="3"/>
        <v>1</v>
      </c>
      <c r="Z20" s="417"/>
    </row>
    <row r="21" spans="1:26" x14ac:dyDescent="0.25">
      <c r="A21" s="56"/>
      <c r="B21" s="57"/>
      <c r="C21" s="57"/>
      <c r="D21" s="57"/>
      <c r="E21" s="59"/>
      <c r="F21" s="59"/>
      <c r="G21" s="58"/>
      <c r="H21" s="64"/>
      <c r="I21" s="38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65"/>
      <c r="U21" s="71">
        <f t="shared" si="0"/>
        <v>0</v>
      </c>
      <c r="V21" s="214">
        <f t="shared" si="2"/>
        <v>0</v>
      </c>
      <c r="W21" s="248">
        <f>D2</f>
        <v>307</v>
      </c>
      <c r="X21" s="195" t="s">
        <v>8</v>
      </c>
      <c r="Y21" s="191">
        <f t="shared" si="3"/>
        <v>0</v>
      </c>
      <c r="Z21" s="452" t="s">
        <v>239</v>
      </c>
    </row>
    <row r="22" spans="1:26" x14ac:dyDescent="0.25">
      <c r="A22" s="56"/>
      <c r="B22" s="57"/>
      <c r="C22" s="57"/>
      <c r="D22" s="57"/>
      <c r="E22" s="59"/>
      <c r="F22" s="59"/>
      <c r="G22" s="58"/>
      <c r="H22" s="64"/>
      <c r="I22" s="38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65"/>
      <c r="U22" s="71">
        <f>SUM(H22,J22,L22,N22,P22,R22,T22)</f>
        <v>0</v>
      </c>
      <c r="V22" s="214">
        <f t="shared" si="2"/>
        <v>0</v>
      </c>
      <c r="W22" s="248">
        <f>D2</f>
        <v>307</v>
      </c>
      <c r="X22" s="195" t="s">
        <v>9</v>
      </c>
      <c r="Y22" s="191">
        <f t="shared" si="3"/>
        <v>0</v>
      </c>
      <c r="Z22" s="452" t="s">
        <v>283</v>
      </c>
    </row>
    <row r="23" spans="1:26" x14ac:dyDescent="0.25">
      <c r="A23" s="56"/>
      <c r="B23" s="57"/>
      <c r="C23" s="57"/>
      <c r="D23" s="57"/>
      <c r="E23" s="59"/>
      <c r="F23" s="59"/>
      <c r="G23" s="58"/>
      <c r="H23" s="64"/>
      <c r="I23" s="38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65"/>
      <c r="U23" s="71">
        <f t="shared" ref="U23:U30" si="4">SUM(H23,J23,L23,N23,P23,R23,T23)</f>
        <v>0</v>
      </c>
      <c r="V23" s="214">
        <f t="shared" si="2"/>
        <v>0</v>
      </c>
      <c r="W23" s="248">
        <f>D2</f>
        <v>307</v>
      </c>
      <c r="X23" s="195" t="s">
        <v>80</v>
      </c>
      <c r="Y23" s="191">
        <f t="shared" si="3"/>
        <v>0</v>
      </c>
      <c r="Z23" s="452" t="s">
        <v>286</v>
      </c>
    </row>
    <row r="24" spans="1:26" x14ac:dyDescent="0.25">
      <c r="A24" s="56"/>
      <c r="B24" s="57"/>
      <c r="C24" s="57"/>
      <c r="D24" s="57"/>
      <c r="E24" s="59"/>
      <c r="F24" s="59"/>
      <c r="G24" s="58"/>
      <c r="H24" s="130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65"/>
      <c r="U24" s="71">
        <f t="shared" si="4"/>
        <v>0</v>
      </c>
      <c r="V24" s="214">
        <f t="shared" si="2"/>
        <v>0</v>
      </c>
      <c r="W24" s="248">
        <f>D2</f>
        <v>307</v>
      </c>
      <c r="X24" s="195" t="s">
        <v>20</v>
      </c>
      <c r="Y24" s="191">
        <f t="shared" si="3"/>
        <v>0</v>
      </c>
      <c r="Z24" s="346"/>
    </row>
    <row r="25" spans="1:26" x14ac:dyDescent="0.25">
      <c r="A25" s="56"/>
      <c r="B25" s="57"/>
      <c r="C25" s="57"/>
      <c r="D25" s="57"/>
      <c r="E25" s="59"/>
      <c r="F25" s="59"/>
      <c r="G25" s="58"/>
      <c r="H25" s="6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65"/>
      <c r="U25" s="71">
        <f t="shared" si="4"/>
        <v>0</v>
      </c>
      <c r="V25" s="214">
        <f t="shared" si="2"/>
        <v>0</v>
      </c>
      <c r="W25" s="248">
        <f>D2</f>
        <v>307</v>
      </c>
      <c r="X25" s="195" t="s">
        <v>81</v>
      </c>
      <c r="Y25" s="191">
        <f t="shared" si="3"/>
        <v>0</v>
      </c>
      <c r="Z25" s="346"/>
    </row>
    <row r="26" spans="1:26" x14ac:dyDescent="0.25">
      <c r="A26" s="56"/>
      <c r="B26" s="57"/>
      <c r="C26" s="57"/>
      <c r="D26" s="57"/>
      <c r="E26" s="59"/>
      <c r="F26" s="59"/>
      <c r="G26" s="58"/>
      <c r="H26" s="6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65"/>
      <c r="U26" s="71">
        <f t="shared" si="4"/>
        <v>0</v>
      </c>
      <c r="V26" s="214">
        <f t="shared" si="2"/>
        <v>0</v>
      </c>
      <c r="W26" s="248">
        <f>D2</f>
        <v>307</v>
      </c>
      <c r="X26" s="195" t="s">
        <v>10</v>
      </c>
      <c r="Y26" s="191">
        <f t="shared" si="3"/>
        <v>0</v>
      </c>
      <c r="Z26" s="101"/>
    </row>
    <row r="27" spans="1:26" x14ac:dyDescent="0.25">
      <c r="A27" s="56"/>
      <c r="B27" s="57"/>
      <c r="C27" s="57"/>
      <c r="D27" s="57"/>
      <c r="E27" s="59"/>
      <c r="F27" s="59"/>
      <c r="G27" s="58"/>
      <c r="H27" s="64"/>
      <c r="I27" s="73">
        <v>14</v>
      </c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65"/>
      <c r="U27" s="71">
        <f t="shared" si="4"/>
        <v>0</v>
      </c>
      <c r="V27" s="214">
        <f t="shared" si="2"/>
        <v>0</v>
      </c>
      <c r="W27" s="248">
        <f>D2</f>
        <v>307</v>
      </c>
      <c r="X27" s="195" t="s">
        <v>13</v>
      </c>
      <c r="Y27" s="191">
        <f t="shared" si="3"/>
        <v>0</v>
      </c>
      <c r="Z27" s="346"/>
    </row>
    <row r="28" spans="1:26" x14ac:dyDescent="0.25">
      <c r="A28" s="56"/>
      <c r="B28" s="57"/>
      <c r="C28" s="57"/>
      <c r="D28" s="57"/>
      <c r="E28" s="59"/>
      <c r="F28" s="59"/>
      <c r="G28" s="58"/>
      <c r="H28" s="6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65"/>
      <c r="U28" s="71">
        <f t="shared" si="4"/>
        <v>0</v>
      </c>
      <c r="V28" s="214">
        <f t="shared" si="2"/>
        <v>0</v>
      </c>
      <c r="W28" s="248">
        <f>D2</f>
        <v>307</v>
      </c>
      <c r="X28" s="195" t="s">
        <v>125</v>
      </c>
      <c r="Y28" s="191">
        <f t="shared" si="3"/>
        <v>0</v>
      </c>
      <c r="Z28" s="346"/>
    </row>
    <row r="29" spans="1:26" x14ac:dyDescent="0.25">
      <c r="A29" s="56"/>
      <c r="B29" s="57"/>
      <c r="C29" s="57"/>
      <c r="D29" s="57"/>
      <c r="E29" s="59"/>
      <c r="F29" s="59"/>
      <c r="G29" s="58"/>
      <c r="H29" s="64"/>
      <c r="I29" s="73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5"/>
      <c r="U29" s="71">
        <f t="shared" si="4"/>
        <v>0</v>
      </c>
      <c r="V29" s="214">
        <f t="shared" si="2"/>
        <v>0</v>
      </c>
      <c r="W29" s="248">
        <f>D2</f>
        <v>307</v>
      </c>
      <c r="X29" s="195" t="s">
        <v>83</v>
      </c>
      <c r="Y29" s="191">
        <f t="shared" si="3"/>
        <v>0</v>
      </c>
      <c r="Z29" s="346"/>
    </row>
    <row r="30" spans="1:26" ht="15.75" thickBot="1" x14ac:dyDescent="0.3">
      <c r="A30" s="56"/>
      <c r="B30" s="57"/>
      <c r="C30" s="57"/>
      <c r="D30" s="57"/>
      <c r="E30" s="59"/>
      <c r="F30" s="59"/>
      <c r="G30" s="58"/>
      <c r="H30" s="68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70"/>
      <c r="U30" s="71">
        <f t="shared" si="4"/>
        <v>0</v>
      </c>
      <c r="V30" s="214">
        <f>($U30)/$D$2</f>
        <v>0</v>
      </c>
      <c r="W30" s="249">
        <f>D2</f>
        <v>307</v>
      </c>
      <c r="X30" s="201" t="s">
        <v>212</v>
      </c>
      <c r="Y30" s="191">
        <f t="shared" si="3"/>
        <v>0</v>
      </c>
      <c r="Z30" s="101"/>
    </row>
    <row r="31" spans="1:26" ht="15.75" thickBot="1" x14ac:dyDescent="0.3">
      <c r="A31" s="56"/>
      <c r="B31" s="57"/>
      <c r="C31" s="57"/>
      <c r="D31" s="57"/>
      <c r="E31" s="59"/>
      <c r="F31" s="59"/>
      <c r="G31" s="58"/>
      <c r="H31" s="200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8"/>
      <c r="U31" s="197"/>
      <c r="V31" s="257"/>
      <c r="W31" s="301"/>
      <c r="X31" s="122" t="s">
        <v>84</v>
      </c>
      <c r="Y31" s="191">
        <f t="shared" si="3"/>
        <v>0</v>
      </c>
      <c r="Z31" s="101"/>
    </row>
    <row r="32" spans="1:26" x14ac:dyDescent="0.25">
      <c r="A32" s="56"/>
      <c r="B32" s="57"/>
      <c r="C32" s="57"/>
      <c r="D32" s="57"/>
      <c r="E32" s="59"/>
      <c r="F32" s="59"/>
      <c r="G32" s="60"/>
      <c r="H32" s="62">
        <v>2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63"/>
      <c r="U32" s="76">
        <f t="shared" ref="U32:U38" si="5">SUM(H32,J32,L32,N32,P32,R32,T32)</f>
        <v>2</v>
      </c>
      <c r="V32" s="214">
        <f>($U32)/$D$2</f>
        <v>6.5146579804560263E-3</v>
      </c>
      <c r="W32" s="248">
        <f>D2</f>
        <v>307</v>
      </c>
      <c r="X32" s="196" t="s">
        <v>95</v>
      </c>
      <c r="Y32" s="191">
        <f t="shared" si="3"/>
        <v>2</v>
      </c>
      <c r="Z32" s="453"/>
    </row>
    <row r="33" spans="1:26" x14ac:dyDescent="0.25">
      <c r="A33" s="56"/>
      <c r="B33" s="57"/>
      <c r="C33" s="57"/>
      <c r="D33" s="57"/>
      <c r="E33" s="59"/>
      <c r="F33" s="59"/>
      <c r="G33" s="60"/>
      <c r="H33" s="64">
        <v>1</v>
      </c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65"/>
      <c r="U33" s="71">
        <f t="shared" si="5"/>
        <v>1</v>
      </c>
      <c r="V33" s="214">
        <f t="shared" ref="V33:V39" si="6">($U33)/$D$2</f>
        <v>3.2573289902280132E-3</v>
      </c>
      <c r="W33" s="248">
        <f>D2</f>
        <v>307</v>
      </c>
      <c r="X33" s="195" t="s">
        <v>86</v>
      </c>
      <c r="Y33" s="191">
        <f t="shared" si="3"/>
        <v>1</v>
      </c>
      <c r="Z33" s="453" t="s">
        <v>284</v>
      </c>
    </row>
    <row r="34" spans="1:26" x14ac:dyDescent="0.25">
      <c r="A34" s="56"/>
      <c r="B34" s="57"/>
      <c r="C34" s="57"/>
      <c r="D34" s="57"/>
      <c r="E34" s="59"/>
      <c r="F34" s="59"/>
      <c r="G34" s="60"/>
      <c r="H34" s="6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65"/>
      <c r="U34" s="71">
        <f t="shared" si="5"/>
        <v>0</v>
      </c>
      <c r="V34" s="214">
        <f t="shared" si="6"/>
        <v>0</v>
      </c>
      <c r="W34" s="248">
        <f>D2</f>
        <v>307</v>
      </c>
      <c r="X34" s="195" t="s">
        <v>12</v>
      </c>
      <c r="Y34" s="191">
        <f t="shared" si="3"/>
        <v>0</v>
      </c>
      <c r="Z34" s="429" t="s">
        <v>275</v>
      </c>
    </row>
    <row r="35" spans="1:26" x14ac:dyDescent="0.25">
      <c r="A35" s="56"/>
      <c r="B35" s="57"/>
      <c r="C35" s="57"/>
      <c r="D35" s="57"/>
      <c r="E35" s="59"/>
      <c r="F35" s="59"/>
      <c r="G35" s="60"/>
      <c r="H35" s="6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65"/>
      <c r="U35" s="71">
        <f t="shared" si="5"/>
        <v>0</v>
      </c>
      <c r="V35" s="214">
        <f t="shared" si="6"/>
        <v>0</v>
      </c>
      <c r="W35" s="248">
        <f>D2</f>
        <v>307</v>
      </c>
      <c r="X35" s="195" t="s">
        <v>38</v>
      </c>
      <c r="Y35" s="191">
        <f t="shared" si="3"/>
        <v>0</v>
      </c>
      <c r="Z35" s="429" t="s">
        <v>193</v>
      </c>
    </row>
    <row r="36" spans="1:26" x14ac:dyDescent="0.25">
      <c r="A36" s="56"/>
      <c r="B36" s="57"/>
      <c r="C36" s="57"/>
      <c r="D36" s="57"/>
      <c r="E36" s="59"/>
      <c r="F36" s="59"/>
      <c r="G36" s="60"/>
      <c r="H36" s="6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65"/>
      <c r="U36" s="71">
        <f t="shared" si="5"/>
        <v>0</v>
      </c>
      <c r="V36" s="214">
        <f t="shared" si="6"/>
        <v>0</v>
      </c>
      <c r="W36" s="248">
        <f>D2</f>
        <v>307</v>
      </c>
      <c r="X36" s="195" t="s">
        <v>166</v>
      </c>
      <c r="Y36" s="191">
        <f t="shared" si="3"/>
        <v>0</v>
      </c>
      <c r="Z36" s="429" t="s">
        <v>285</v>
      </c>
    </row>
    <row r="37" spans="1:26" x14ac:dyDescent="0.25">
      <c r="A37" s="56"/>
      <c r="B37" s="57"/>
      <c r="C37" s="57"/>
      <c r="D37" s="57"/>
      <c r="E37" s="59"/>
      <c r="F37" s="59"/>
      <c r="G37" s="60"/>
      <c r="H37" s="6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65"/>
      <c r="U37" s="71">
        <f t="shared" si="5"/>
        <v>0</v>
      </c>
      <c r="V37" s="214">
        <f t="shared" si="6"/>
        <v>0</v>
      </c>
      <c r="W37" s="248">
        <f>D2</f>
        <v>307</v>
      </c>
      <c r="X37" s="195" t="s">
        <v>16</v>
      </c>
      <c r="Y37" s="191">
        <f t="shared" si="3"/>
        <v>0</v>
      </c>
      <c r="Z37" s="429"/>
    </row>
    <row r="38" spans="1:26" ht="15.75" thickBot="1" x14ac:dyDescent="0.3">
      <c r="A38" s="186"/>
      <c r="B38" s="187"/>
      <c r="C38" s="187"/>
      <c r="D38" s="187"/>
      <c r="E38" s="188"/>
      <c r="F38" s="188"/>
      <c r="G38" s="194"/>
      <c r="H38" s="68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70"/>
      <c r="U38" s="190">
        <f t="shared" si="5"/>
        <v>0</v>
      </c>
      <c r="V38" s="409">
        <f t="shared" si="6"/>
        <v>0</v>
      </c>
      <c r="W38" s="249">
        <f>D2</f>
        <v>307</v>
      </c>
      <c r="X38" s="300" t="s">
        <v>74</v>
      </c>
      <c r="Y38" s="191">
        <f t="shared" si="3"/>
        <v>0</v>
      </c>
      <c r="Z38" s="193"/>
    </row>
    <row r="39" spans="1:26" ht="15.75" thickBot="1" x14ac:dyDescent="0.3">
      <c r="G39" s="51" t="s">
        <v>5</v>
      </c>
      <c r="H39" s="61">
        <f t="shared" ref="H39:T39" si="7">SUM(H3:H38)</f>
        <v>19</v>
      </c>
      <c r="I39" s="61">
        <f t="shared" si="7"/>
        <v>16</v>
      </c>
      <c r="J39" s="61">
        <f t="shared" si="7"/>
        <v>0</v>
      </c>
      <c r="K39" s="61">
        <f t="shared" si="7"/>
        <v>0</v>
      </c>
      <c r="L39" s="61">
        <f t="shared" si="7"/>
        <v>0</v>
      </c>
      <c r="M39" s="61">
        <f t="shared" si="7"/>
        <v>0</v>
      </c>
      <c r="N39" s="61">
        <f t="shared" si="7"/>
        <v>0</v>
      </c>
      <c r="O39" s="61">
        <f t="shared" si="7"/>
        <v>0</v>
      </c>
      <c r="P39" s="61">
        <f t="shared" si="7"/>
        <v>0</v>
      </c>
      <c r="Q39" s="61">
        <f t="shared" si="7"/>
        <v>0</v>
      </c>
      <c r="R39" s="61">
        <f t="shared" si="7"/>
        <v>0</v>
      </c>
      <c r="S39" s="61">
        <f t="shared" si="7"/>
        <v>0</v>
      </c>
      <c r="T39" s="61">
        <f t="shared" si="7"/>
        <v>12</v>
      </c>
      <c r="U39" s="77">
        <f>SUM(H39,J39,L39,N39,P39,R39,T39)</f>
        <v>31</v>
      </c>
      <c r="V39" s="465">
        <f t="shared" si="6"/>
        <v>0.10097719869706841</v>
      </c>
      <c r="W39" s="427">
        <f>D2</f>
        <v>307</v>
      </c>
      <c r="X39" s="192"/>
      <c r="Y39" s="191">
        <f t="shared" si="3"/>
        <v>31</v>
      </c>
      <c r="Z39" s="14"/>
    </row>
    <row r="41" spans="1:26" ht="15.75" thickBot="1" x14ac:dyDescent="0.3"/>
    <row r="42" spans="1:26" ht="90.75" thickBot="1" x14ac:dyDescent="0.3">
      <c r="A42" s="47" t="s">
        <v>23</v>
      </c>
      <c r="B42" s="47" t="s">
        <v>49</v>
      </c>
      <c r="C42" s="47" t="s">
        <v>54</v>
      </c>
      <c r="D42" s="47" t="s">
        <v>18</v>
      </c>
      <c r="E42" s="46" t="s">
        <v>17</v>
      </c>
      <c r="F42" s="48" t="s">
        <v>1</v>
      </c>
      <c r="G42" s="49" t="s">
        <v>24</v>
      </c>
      <c r="H42" s="50" t="s">
        <v>75</v>
      </c>
      <c r="I42" s="50" t="s">
        <v>76</v>
      </c>
      <c r="J42" s="50" t="s">
        <v>55</v>
      </c>
      <c r="K42" s="50" t="s">
        <v>60</v>
      </c>
      <c r="L42" s="50" t="s">
        <v>56</v>
      </c>
      <c r="M42" s="50" t="s">
        <v>61</v>
      </c>
      <c r="N42" s="50" t="s">
        <v>57</v>
      </c>
      <c r="O42" s="50" t="s">
        <v>62</v>
      </c>
      <c r="P42" s="50" t="s">
        <v>58</v>
      </c>
      <c r="Q42" s="50" t="s">
        <v>77</v>
      </c>
      <c r="R42" s="50" t="s">
        <v>59</v>
      </c>
      <c r="S42" s="50" t="s">
        <v>127</v>
      </c>
      <c r="T42" s="47" t="s">
        <v>42</v>
      </c>
      <c r="U42" s="47" t="s">
        <v>5</v>
      </c>
      <c r="V42" s="46" t="s">
        <v>2</v>
      </c>
      <c r="W42" s="84" t="s">
        <v>163</v>
      </c>
      <c r="X42" s="85" t="s">
        <v>21</v>
      </c>
      <c r="Y42" s="210" t="s">
        <v>5</v>
      </c>
      <c r="Z42" s="85" t="s">
        <v>7</v>
      </c>
    </row>
    <row r="43" spans="1:26" ht="15.75" thickBot="1" x14ac:dyDescent="0.3">
      <c r="A43" s="212">
        <v>1500065</v>
      </c>
      <c r="B43" s="212" t="s">
        <v>282</v>
      </c>
      <c r="C43" s="441">
        <v>288</v>
      </c>
      <c r="D43" s="441">
        <v>345</v>
      </c>
      <c r="E43" s="448">
        <v>279</v>
      </c>
      <c r="F43" s="449">
        <f>E43/D43</f>
        <v>0.80869565217391304</v>
      </c>
      <c r="G43" s="211">
        <v>45153</v>
      </c>
      <c r="H43" s="200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8"/>
      <c r="U43" s="90"/>
      <c r="V43" s="197"/>
      <c r="W43" s="197"/>
      <c r="X43" s="91" t="s">
        <v>78</v>
      </c>
      <c r="Y43" s="210" t="s">
        <v>5</v>
      </c>
      <c r="Z43" s="82" t="s">
        <v>73</v>
      </c>
    </row>
    <row r="44" spans="1:26" x14ac:dyDescent="0.25">
      <c r="A44" s="53"/>
      <c r="B44" s="54"/>
      <c r="C44" s="54"/>
      <c r="D44" s="54"/>
      <c r="E44" s="54"/>
      <c r="F44" s="54"/>
      <c r="G44" s="55"/>
      <c r="H44" s="62">
        <v>1</v>
      </c>
      <c r="I44" s="72"/>
      <c r="J44" s="72">
        <v>1</v>
      </c>
      <c r="K44" s="72"/>
      <c r="L44" s="72"/>
      <c r="M44" s="72"/>
      <c r="N44" s="72"/>
      <c r="O44" s="72"/>
      <c r="P44" s="72"/>
      <c r="Q44" s="72"/>
      <c r="R44" s="72"/>
      <c r="S44" s="72"/>
      <c r="T44" s="63">
        <v>1</v>
      </c>
      <c r="U44" s="75">
        <f t="shared" ref="U44:U62" si="8">SUM(H44,J44,L44,N44,P44,R44,T44)</f>
        <v>3</v>
      </c>
      <c r="V44" s="214">
        <f>($U44)/$D$43</f>
        <v>8.6956521739130436E-3</v>
      </c>
      <c r="W44" s="248">
        <f>D43</f>
        <v>345</v>
      </c>
      <c r="X44" s="196" t="s">
        <v>16</v>
      </c>
      <c r="Y44" s="209">
        <f t="shared" ref="Y44:Y55" si="9">U44</f>
        <v>3</v>
      </c>
      <c r="Z44" s="101"/>
    </row>
    <row r="45" spans="1:26" x14ac:dyDescent="0.25">
      <c r="A45" s="56"/>
      <c r="B45" s="57"/>
      <c r="C45" s="57"/>
      <c r="D45" s="57"/>
      <c r="E45" s="57" t="s">
        <v>188</v>
      </c>
      <c r="F45" s="57"/>
      <c r="G45" s="58"/>
      <c r="H45" s="64">
        <v>2</v>
      </c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65"/>
      <c r="U45" s="71">
        <f t="shared" si="8"/>
        <v>2</v>
      </c>
      <c r="V45" s="214">
        <f t="shared" ref="V45:V80" si="10">($U45)/$D$43</f>
        <v>5.7971014492753624E-3</v>
      </c>
      <c r="W45" s="248">
        <f>D43</f>
        <v>345</v>
      </c>
      <c r="X45" s="195" t="s">
        <v>6</v>
      </c>
      <c r="Y45" s="191">
        <f t="shared" si="9"/>
        <v>2</v>
      </c>
      <c r="Z45" s="132"/>
    </row>
    <row r="46" spans="1:26" x14ac:dyDescent="0.25">
      <c r="A46" s="56"/>
      <c r="B46" s="57"/>
      <c r="C46" s="57"/>
      <c r="D46" s="57"/>
      <c r="E46" s="59"/>
      <c r="F46" s="59"/>
      <c r="G46" s="58"/>
      <c r="H46" s="64"/>
      <c r="I46" s="73"/>
      <c r="J46" s="73">
        <v>2</v>
      </c>
      <c r="K46" s="73"/>
      <c r="L46" s="73"/>
      <c r="M46" s="73"/>
      <c r="N46" s="73"/>
      <c r="O46" s="73"/>
      <c r="P46" s="73"/>
      <c r="Q46" s="73"/>
      <c r="R46" s="73"/>
      <c r="S46" s="73"/>
      <c r="T46" s="65"/>
      <c r="U46" s="71">
        <f t="shared" si="8"/>
        <v>2</v>
      </c>
      <c r="V46" s="214">
        <f t="shared" si="10"/>
        <v>5.7971014492753624E-3</v>
      </c>
      <c r="W46" s="248">
        <f>D43</f>
        <v>345</v>
      </c>
      <c r="X46" s="195" t="s">
        <v>14</v>
      </c>
      <c r="Y46" s="191">
        <f t="shared" si="9"/>
        <v>2</v>
      </c>
      <c r="Z46" s="83"/>
    </row>
    <row r="47" spans="1:26" x14ac:dyDescent="0.25">
      <c r="A47" s="56"/>
      <c r="B47" s="57"/>
      <c r="C47" s="57"/>
      <c r="D47" s="57"/>
      <c r="E47" s="59"/>
      <c r="F47" s="59"/>
      <c r="G47" s="58"/>
      <c r="H47" s="64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65"/>
      <c r="U47" s="71">
        <f t="shared" si="8"/>
        <v>0</v>
      </c>
      <c r="V47" s="214">
        <f t="shared" si="10"/>
        <v>0</v>
      </c>
      <c r="W47" s="248">
        <f>D43</f>
        <v>345</v>
      </c>
      <c r="X47" s="195" t="s">
        <v>15</v>
      </c>
      <c r="Y47" s="191">
        <f t="shared" si="9"/>
        <v>0</v>
      </c>
      <c r="Z47" s="83"/>
    </row>
    <row r="48" spans="1:26" x14ac:dyDescent="0.25">
      <c r="A48" s="56"/>
      <c r="B48" s="57"/>
      <c r="C48" s="57"/>
      <c r="D48" s="57"/>
      <c r="E48" s="59"/>
      <c r="F48" s="59"/>
      <c r="G48" s="58"/>
      <c r="H48" s="64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65"/>
      <c r="U48" s="71">
        <f t="shared" si="8"/>
        <v>0</v>
      </c>
      <c r="V48" s="214">
        <f t="shared" si="10"/>
        <v>0</v>
      </c>
      <c r="W48" s="248">
        <f>D43</f>
        <v>345</v>
      </c>
      <c r="X48" s="195" t="s">
        <v>31</v>
      </c>
      <c r="Y48" s="191">
        <f t="shared" si="9"/>
        <v>0</v>
      </c>
      <c r="Z48" s="132"/>
    </row>
    <row r="49" spans="1:26" x14ac:dyDescent="0.25">
      <c r="A49" s="56"/>
      <c r="B49" s="57"/>
      <c r="C49" s="57"/>
      <c r="D49" s="57"/>
      <c r="E49" s="59"/>
      <c r="F49" s="59"/>
      <c r="G49" s="58"/>
      <c r="H49" s="64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65"/>
      <c r="U49" s="71">
        <f t="shared" si="8"/>
        <v>0</v>
      </c>
      <c r="V49" s="214">
        <f t="shared" si="10"/>
        <v>0</v>
      </c>
      <c r="W49" s="248">
        <f>D43</f>
        <v>345</v>
      </c>
      <c r="X49" s="195" t="s">
        <v>32</v>
      </c>
      <c r="Y49" s="191">
        <f t="shared" si="9"/>
        <v>0</v>
      </c>
      <c r="Z49" s="132"/>
    </row>
    <row r="50" spans="1:26" x14ac:dyDescent="0.25">
      <c r="A50" s="56"/>
      <c r="B50" s="57"/>
      <c r="C50" s="57"/>
      <c r="D50" s="57"/>
      <c r="E50" s="59"/>
      <c r="F50" s="59"/>
      <c r="G50" s="58"/>
      <c r="H50" s="64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65"/>
      <c r="U50" s="71">
        <f t="shared" si="8"/>
        <v>0</v>
      </c>
      <c r="V50" s="214">
        <f t="shared" si="10"/>
        <v>0</v>
      </c>
      <c r="W50" s="248">
        <f>D43</f>
        <v>345</v>
      </c>
      <c r="X50" s="195" t="s">
        <v>126</v>
      </c>
      <c r="Y50" s="191">
        <f t="shared" si="9"/>
        <v>0</v>
      </c>
      <c r="Z50" s="132"/>
    </row>
    <row r="51" spans="1:26" x14ac:dyDescent="0.25">
      <c r="A51" s="56"/>
      <c r="B51" s="57"/>
      <c r="C51" s="57"/>
      <c r="D51" s="57"/>
      <c r="E51" s="59"/>
      <c r="F51" s="59"/>
      <c r="G51" s="58"/>
      <c r="H51" s="64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65"/>
      <c r="U51" s="71">
        <f t="shared" si="8"/>
        <v>0</v>
      </c>
      <c r="V51" s="214">
        <f t="shared" si="10"/>
        <v>0</v>
      </c>
      <c r="W51" s="248">
        <f>D43</f>
        <v>345</v>
      </c>
      <c r="X51" s="195" t="s">
        <v>30</v>
      </c>
      <c r="Y51" s="191">
        <f t="shared" si="9"/>
        <v>0</v>
      </c>
      <c r="Z51" s="132"/>
    </row>
    <row r="52" spans="1:26" x14ac:dyDescent="0.25">
      <c r="A52" s="56"/>
      <c r="B52" s="57"/>
      <c r="C52" s="57"/>
      <c r="D52" s="57"/>
      <c r="E52" s="59"/>
      <c r="F52" s="59"/>
      <c r="G52" s="58"/>
      <c r="H52" s="64">
        <v>1</v>
      </c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65">
        <v>1</v>
      </c>
      <c r="U52" s="71">
        <f t="shared" si="8"/>
        <v>2</v>
      </c>
      <c r="V52" s="214">
        <f t="shared" si="10"/>
        <v>5.7971014492753624E-3</v>
      </c>
      <c r="W52" s="248">
        <f>D43</f>
        <v>345</v>
      </c>
      <c r="X52" s="195" t="s">
        <v>0</v>
      </c>
      <c r="Y52" s="191">
        <f t="shared" si="9"/>
        <v>2</v>
      </c>
      <c r="Z52" s="83"/>
    </row>
    <row r="53" spans="1:26" x14ac:dyDescent="0.25">
      <c r="A53" s="56"/>
      <c r="B53" s="57"/>
      <c r="C53" s="57"/>
      <c r="D53" s="57"/>
      <c r="E53" s="59"/>
      <c r="F53" s="59"/>
      <c r="G53" s="58"/>
      <c r="H53" s="64">
        <v>49</v>
      </c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65"/>
      <c r="U53" s="71">
        <f t="shared" si="8"/>
        <v>49</v>
      </c>
      <c r="V53" s="214">
        <f t="shared" si="10"/>
        <v>0.14202898550724638</v>
      </c>
      <c r="W53" s="248">
        <f>D43</f>
        <v>345</v>
      </c>
      <c r="X53" s="195" t="s">
        <v>12</v>
      </c>
      <c r="Y53" s="191">
        <f t="shared" si="9"/>
        <v>49</v>
      </c>
      <c r="Z53" s="83"/>
    </row>
    <row r="54" spans="1:26" x14ac:dyDescent="0.25">
      <c r="A54" s="56"/>
      <c r="B54" s="57"/>
      <c r="C54" s="57"/>
      <c r="D54" s="57"/>
      <c r="E54" s="59"/>
      <c r="F54" s="59"/>
      <c r="G54" s="58"/>
      <c r="H54" s="64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65"/>
      <c r="U54" s="71">
        <f t="shared" si="8"/>
        <v>0</v>
      </c>
      <c r="V54" s="214">
        <f t="shared" si="10"/>
        <v>0</v>
      </c>
      <c r="W54" s="248">
        <f>D43</f>
        <v>345</v>
      </c>
      <c r="X54" s="195" t="s">
        <v>34</v>
      </c>
      <c r="Y54" s="191">
        <f t="shared" si="9"/>
        <v>0</v>
      </c>
      <c r="Z54" s="132"/>
    </row>
    <row r="55" spans="1:26" x14ac:dyDescent="0.25">
      <c r="A55" s="56"/>
      <c r="B55" s="57"/>
      <c r="C55" s="57"/>
      <c r="D55" s="57"/>
      <c r="E55" s="59"/>
      <c r="F55" s="59"/>
      <c r="G55" s="58"/>
      <c r="H55" s="68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70"/>
      <c r="U55" s="190">
        <f t="shared" si="8"/>
        <v>0</v>
      </c>
      <c r="V55" s="214">
        <f t="shared" si="10"/>
        <v>0</v>
      </c>
      <c r="W55" s="248">
        <f>D43</f>
        <v>345</v>
      </c>
      <c r="X55" s="208" t="s">
        <v>88</v>
      </c>
      <c r="Y55" s="191">
        <f t="shared" si="9"/>
        <v>0</v>
      </c>
      <c r="Z55" s="83"/>
    </row>
    <row r="56" spans="1:26" ht="15.75" x14ac:dyDescent="0.25">
      <c r="A56" s="56"/>
      <c r="B56" s="57"/>
      <c r="C56" s="57"/>
      <c r="D56" s="57"/>
      <c r="E56" s="59"/>
      <c r="F56" s="59"/>
      <c r="G56" s="58"/>
      <c r="H56" s="68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70"/>
      <c r="U56" s="190">
        <f t="shared" si="8"/>
        <v>0</v>
      </c>
      <c r="V56" s="214">
        <f t="shared" si="10"/>
        <v>0</v>
      </c>
      <c r="W56" s="248"/>
      <c r="X56" s="359" t="s">
        <v>170</v>
      </c>
      <c r="Y56" s="191"/>
      <c r="Z56" s="83"/>
    </row>
    <row r="57" spans="1:26" x14ac:dyDescent="0.25">
      <c r="A57" s="56"/>
      <c r="B57" s="57"/>
      <c r="C57" s="57"/>
      <c r="D57" s="57"/>
      <c r="E57" s="59"/>
      <c r="F57" s="59"/>
      <c r="G57" s="60"/>
      <c r="H57" s="38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65"/>
      <c r="U57" s="71">
        <f t="shared" si="8"/>
        <v>0</v>
      </c>
      <c r="V57" s="214">
        <f t="shared" si="10"/>
        <v>0</v>
      </c>
      <c r="W57" s="248">
        <f>D43</f>
        <v>345</v>
      </c>
      <c r="X57" s="195" t="s">
        <v>38</v>
      </c>
      <c r="Y57" s="191"/>
      <c r="Z57" s="277"/>
    </row>
    <row r="58" spans="1:26" ht="15.75" thickBot="1" x14ac:dyDescent="0.3">
      <c r="A58" s="56"/>
      <c r="B58" s="57"/>
      <c r="C58" s="57"/>
      <c r="D58" s="57"/>
      <c r="E58" s="59"/>
      <c r="F58" s="59"/>
      <c r="G58" s="58"/>
      <c r="H58" s="207"/>
      <c r="I58" s="206"/>
      <c r="J58" s="206">
        <v>1</v>
      </c>
      <c r="K58" s="206"/>
      <c r="L58" s="206"/>
      <c r="M58" s="206"/>
      <c r="N58" s="206"/>
      <c r="O58" s="206"/>
      <c r="P58" s="206"/>
      <c r="Q58" s="206"/>
      <c r="R58" s="206"/>
      <c r="S58" s="206"/>
      <c r="T58" s="205"/>
      <c r="U58" s="204">
        <f t="shared" si="8"/>
        <v>1</v>
      </c>
      <c r="V58" s="316">
        <f t="shared" si="10"/>
        <v>2.8985507246376812E-3</v>
      </c>
      <c r="W58" s="249">
        <f>D43</f>
        <v>345</v>
      </c>
      <c r="X58" s="203" t="s">
        <v>28</v>
      </c>
      <c r="Y58" s="191">
        <f>U58</f>
        <v>1</v>
      </c>
      <c r="Z58" s="132"/>
    </row>
    <row r="59" spans="1:26" x14ac:dyDescent="0.25">
      <c r="A59" s="56"/>
      <c r="B59" s="57"/>
      <c r="C59" s="57"/>
      <c r="D59" s="57"/>
      <c r="E59" s="59"/>
      <c r="F59" s="59"/>
      <c r="G59" s="58"/>
      <c r="H59" s="62"/>
      <c r="I59" s="180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66"/>
      <c r="U59" s="71">
        <f t="shared" si="8"/>
        <v>0</v>
      </c>
      <c r="V59" s="214">
        <f t="shared" si="10"/>
        <v>0</v>
      </c>
      <c r="W59" s="250">
        <f>D43</f>
        <v>345</v>
      </c>
      <c r="X59" s="202" t="s">
        <v>11</v>
      </c>
      <c r="Y59" s="191"/>
      <c r="Z59" s="132"/>
    </row>
    <row r="60" spans="1:26" x14ac:dyDescent="0.25">
      <c r="A60" s="56"/>
      <c r="B60" s="57"/>
      <c r="C60" s="57"/>
      <c r="D60" s="57"/>
      <c r="E60" s="59"/>
      <c r="F60" s="59"/>
      <c r="G60" s="58"/>
      <c r="H60" s="64"/>
      <c r="I60" s="38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65"/>
      <c r="U60" s="71">
        <f t="shared" si="8"/>
        <v>0</v>
      </c>
      <c r="V60" s="214">
        <f t="shared" si="10"/>
        <v>0</v>
      </c>
      <c r="W60" s="248">
        <f>D43</f>
        <v>345</v>
      </c>
      <c r="X60" s="195" t="s">
        <v>29</v>
      </c>
      <c r="Y60" s="191">
        <f t="shared" ref="Y60:Y80" si="11">U60</f>
        <v>0</v>
      </c>
      <c r="Z60" s="417"/>
    </row>
    <row r="61" spans="1:26" x14ac:dyDescent="0.25">
      <c r="A61" s="56"/>
      <c r="B61" s="57"/>
      <c r="C61" s="57"/>
      <c r="D61" s="57"/>
      <c r="E61" s="59"/>
      <c r="F61" s="59"/>
      <c r="G61" s="58"/>
      <c r="H61" s="64"/>
      <c r="I61" s="38">
        <v>4</v>
      </c>
      <c r="J61" s="73">
        <v>2</v>
      </c>
      <c r="K61" s="73"/>
      <c r="L61" s="73"/>
      <c r="M61" s="73"/>
      <c r="N61" s="73"/>
      <c r="O61" s="73"/>
      <c r="P61" s="73"/>
      <c r="Q61" s="73"/>
      <c r="R61" s="73"/>
      <c r="S61" s="73"/>
      <c r="T61" s="65">
        <v>1</v>
      </c>
      <c r="U61" s="71">
        <f t="shared" si="8"/>
        <v>3</v>
      </c>
      <c r="V61" s="214">
        <f t="shared" si="10"/>
        <v>8.6956521739130436E-3</v>
      </c>
      <c r="W61" s="248">
        <f>D43</f>
        <v>345</v>
      </c>
      <c r="X61" s="195" t="s">
        <v>3</v>
      </c>
      <c r="Y61" s="191">
        <f t="shared" si="11"/>
        <v>3</v>
      </c>
      <c r="Z61" s="417"/>
    </row>
    <row r="62" spans="1:26" x14ac:dyDescent="0.25">
      <c r="A62" s="56"/>
      <c r="B62" s="57"/>
      <c r="C62" s="57"/>
      <c r="D62" s="57"/>
      <c r="E62" s="59"/>
      <c r="F62" s="59"/>
      <c r="G62" s="58"/>
      <c r="H62" s="64"/>
      <c r="I62" s="38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65"/>
      <c r="U62" s="71">
        <f t="shared" si="8"/>
        <v>0</v>
      </c>
      <c r="V62" s="214">
        <f t="shared" si="10"/>
        <v>0</v>
      </c>
      <c r="W62" s="248">
        <f>D43</f>
        <v>345</v>
      </c>
      <c r="X62" s="195" t="s">
        <v>8</v>
      </c>
      <c r="Y62" s="191">
        <f t="shared" si="11"/>
        <v>0</v>
      </c>
      <c r="Z62" s="452" t="s">
        <v>367</v>
      </c>
    </row>
    <row r="63" spans="1:26" x14ac:dyDescent="0.25">
      <c r="A63" s="56"/>
      <c r="B63" s="57"/>
      <c r="C63" s="57"/>
      <c r="D63" s="57"/>
      <c r="E63" s="59"/>
      <c r="F63" s="59"/>
      <c r="G63" s="58"/>
      <c r="H63" s="64"/>
      <c r="I63" s="38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65"/>
      <c r="U63" s="71">
        <f>SUM(H63,J63,L63,N63,P63,R63,T63)</f>
        <v>0</v>
      </c>
      <c r="V63" s="214">
        <f t="shared" si="10"/>
        <v>0</v>
      </c>
      <c r="W63" s="248">
        <f>D43</f>
        <v>345</v>
      </c>
      <c r="X63" s="195" t="s">
        <v>9</v>
      </c>
      <c r="Y63" s="191">
        <f t="shared" si="11"/>
        <v>0</v>
      </c>
      <c r="Z63" s="452" t="s">
        <v>380</v>
      </c>
    </row>
    <row r="64" spans="1:26" x14ac:dyDescent="0.25">
      <c r="A64" s="56"/>
      <c r="B64" s="57"/>
      <c r="C64" s="57"/>
      <c r="D64" s="57"/>
      <c r="E64" s="59"/>
      <c r="F64" s="59"/>
      <c r="G64" s="58"/>
      <c r="H64" s="64"/>
      <c r="I64" s="38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65"/>
      <c r="U64" s="71">
        <f t="shared" ref="U64:U71" si="12">SUM(H64,J64,L64,N64,P64,R64,T64)</f>
        <v>0</v>
      </c>
      <c r="V64" s="214">
        <f t="shared" si="10"/>
        <v>0</v>
      </c>
      <c r="W64" s="248">
        <f>D43</f>
        <v>345</v>
      </c>
      <c r="X64" s="195" t="s">
        <v>80</v>
      </c>
      <c r="Y64" s="191">
        <f t="shared" si="11"/>
        <v>0</v>
      </c>
      <c r="Z64" s="452"/>
    </row>
    <row r="65" spans="1:26" x14ac:dyDescent="0.25">
      <c r="A65" s="56"/>
      <c r="B65" s="57"/>
      <c r="C65" s="57"/>
      <c r="D65" s="57"/>
      <c r="E65" s="59"/>
      <c r="F65" s="59"/>
      <c r="G65" s="58"/>
      <c r="H65" s="130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65"/>
      <c r="U65" s="71">
        <f t="shared" si="12"/>
        <v>0</v>
      </c>
      <c r="V65" s="214">
        <f t="shared" si="10"/>
        <v>0</v>
      </c>
      <c r="W65" s="248">
        <f>D43</f>
        <v>345</v>
      </c>
      <c r="X65" s="195" t="s">
        <v>20</v>
      </c>
      <c r="Y65" s="191">
        <f t="shared" si="11"/>
        <v>0</v>
      </c>
      <c r="Z65" s="346"/>
    </row>
    <row r="66" spans="1:26" x14ac:dyDescent="0.25">
      <c r="A66" s="56"/>
      <c r="B66" s="57"/>
      <c r="C66" s="57"/>
      <c r="D66" s="57"/>
      <c r="E66" s="59"/>
      <c r="F66" s="59"/>
      <c r="G66" s="58"/>
      <c r="H66" s="64"/>
      <c r="I66" s="73">
        <v>1</v>
      </c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65"/>
      <c r="U66" s="71">
        <f t="shared" si="12"/>
        <v>0</v>
      </c>
      <c r="V66" s="214">
        <f t="shared" si="10"/>
        <v>0</v>
      </c>
      <c r="W66" s="248">
        <f>D43</f>
        <v>345</v>
      </c>
      <c r="X66" s="195" t="s">
        <v>81</v>
      </c>
      <c r="Y66" s="191">
        <f t="shared" si="11"/>
        <v>0</v>
      </c>
      <c r="Z66" s="346"/>
    </row>
    <row r="67" spans="1:26" x14ac:dyDescent="0.25">
      <c r="A67" s="56"/>
      <c r="B67" s="57"/>
      <c r="C67" s="57"/>
      <c r="D67" s="57"/>
      <c r="E67" s="59"/>
      <c r="F67" s="59"/>
      <c r="G67" s="58"/>
      <c r="H67" s="64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65"/>
      <c r="U67" s="71">
        <f t="shared" si="12"/>
        <v>0</v>
      </c>
      <c r="V67" s="214">
        <f t="shared" si="10"/>
        <v>0</v>
      </c>
      <c r="W67" s="248">
        <f>D43</f>
        <v>345</v>
      </c>
      <c r="X67" s="195" t="s">
        <v>10</v>
      </c>
      <c r="Y67" s="191">
        <f t="shared" si="11"/>
        <v>0</v>
      </c>
      <c r="Z67" s="101"/>
    </row>
    <row r="68" spans="1:26" x14ac:dyDescent="0.25">
      <c r="A68" s="56"/>
      <c r="B68" s="57"/>
      <c r="C68" s="57"/>
      <c r="D68" s="57"/>
      <c r="E68" s="59"/>
      <c r="F68" s="59"/>
      <c r="G68" s="58"/>
      <c r="H68" s="64"/>
      <c r="I68" s="73">
        <v>1</v>
      </c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65"/>
      <c r="U68" s="71">
        <f t="shared" si="12"/>
        <v>0</v>
      </c>
      <c r="V68" s="214">
        <f t="shared" si="10"/>
        <v>0</v>
      </c>
      <c r="W68" s="248">
        <f>D43</f>
        <v>345</v>
      </c>
      <c r="X68" s="195" t="s">
        <v>13</v>
      </c>
      <c r="Y68" s="191">
        <f t="shared" si="11"/>
        <v>0</v>
      </c>
      <c r="Z68" s="346"/>
    </row>
    <row r="69" spans="1:26" x14ac:dyDescent="0.25">
      <c r="A69" s="56"/>
      <c r="B69" s="57"/>
      <c r="C69" s="57"/>
      <c r="D69" s="57"/>
      <c r="E69" s="59"/>
      <c r="F69" s="59"/>
      <c r="G69" s="58"/>
      <c r="H69" s="64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65"/>
      <c r="U69" s="71">
        <f t="shared" si="12"/>
        <v>0</v>
      </c>
      <c r="V69" s="214">
        <f t="shared" si="10"/>
        <v>0</v>
      </c>
      <c r="W69" s="248">
        <f>D43</f>
        <v>345</v>
      </c>
      <c r="X69" s="195" t="s">
        <v>125</v>
      </c>
      <c r="Y69" s="191">
        <f t="shared" si="11"/>
        <v>0</v>
      </c>
      <c r="Z69" s="346"/>
    </row>
    <row r="70" spans="1:26" x14ac:dyDescent="0.25">
      <c r="A70" s="56"/>
      <c r="B70" s="57"/>
      <c r="C70" s="57"/>
      <c r="D70" s="57"/>
      <c r="E70" s="59"/>
      <c r="F70" s="59"/>
      <c r="G70" s="58"/>
      <c r="H70" s="64"/>
      <c r="I70" s="73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5"/>
      <c r="U70" s="71">
        <f t="shared" si="12"/>
        <v>0</v>
      </c>
      <c r="V70" s="214">
        <f t="shared" si="10"/>
        <v>0</v>
      </c>
      <c r="W70" s="248">
        <f>D43</f>
        <v>345</v>
      </c>
      <c r="X70" s="195" t="s">
        <v>83</v>
      </c>
      <c r="Y70" s="191">
        <f t="shared" si="11"/>
        <v>0</v>
      </c>
      <c r="Z70" s="346"/>
    </row>
    <row r="71" spans="1:26" ht="15.75" thickBot="1" x14ac:dyDescent="0.3">
      <c r="A71" s="56"/>
      <c r="B71" s="57"/>
      <c r="C71" s="57"/>
      <c r="D71" s="57"/>
      <c r="E71" s="59"/>
      <c r="F71" s="59"/>
      <c r="G71" s="58"/>
      <c r="H71" s="68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70"/>
      <c r="U71" s="71">
        <f t="shared" si="12"/>
        <v>0</v>
      </c>
      <c r="V71" s="214">
        <f t="shared" si="10"/>
        <v>0</v>
      </c>
      <c r="W71" s="249">
        <f>D43</f>
        <v>345</v>
      </c>
      <c r="X71" s="201" t="s">
        <v>212</v>
      </c>
      <c r="Y71" s="191">
        <f t="shared" si="11"/>
        <v>0</v>
      </c>
      <c r="Z71" s="101"/>
    </row>
    <row r="72" spans="1:26" ht="15.75" thickBot="1" x14ac:dyDescent="0.3">
      <c r="A72" s="56"/>
      <c r="B72" s="57"/>
      <c r="C72" s="57"/>
      <c r="D72" s="57"/>
      <c r="E72" s="59"/>
      <c r="F72" s="59"/>
      <c r="G72" s="58"/>
      <c r="H72" s="200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8"/>
      <c r="U72" s="197"/>
      <c r="V72" s="257"/>
      <c r="W72" s="301"/>
      <c r="X72" s="122" t="s">
        <v>84</v>
      </c>
      <c r="Y72" s="191">
        <f t="shared" si="11"/>
        <v>0</v>
      </c>
      <c r="Z72" s="101"/>
    </row>
    <row r="73" spans="1:26" x14ac:dyDescent="0.25">
      <c r="A73" s="56"/>
      <c r="B73" s="57"/>
      <c r="C73" s="57"/>
      <c r="D73" s="57"/>
      <c r="E73" s="59"/>
      <c r="F73" s="59"/>
      <c r="G73" s="60"/>
      <c r="H73" s="6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63"/>
      <c r="U73" s="76">
        <f t="shared" ref="U73:U79" si="13">SUM(H73,J73,L73,N73,P73,R73,T73)</f>
        <v>0</v>
      </c>
      <c r="V73" s="214">
        <f t="shared" si="10"/>
        <v>0</v>
      </c>
      <c r="W73" s="248">
        <f>D43</f>
        <v>345</v>
      </c>
      <c r="X73" s="196" t="s">
        <v>95</v>
      </c>
      <c r="Y73" s="191">
        <f t="shared" si="11"/>
        <v>0</v>
      </c>
      <c r="Z73" s="132" t="s">
        <v>421</v>
      </c>
    </row>
    <row r="74" spans="1:26" x14ac:dyDescent="0.25">
      <c r="A74" s="56"/>
      <c r="B74" s="57"/>
      <c r="C74" s="57"/>
      <c r="D74" s="57"/>
      <c r="E74" s="59"/>
      <c r="F74" s="59"/>
      <c r="G74" s="60"/>
      <c r="H74" s="64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65"/>
      <c r="U74" s="71">
        <f t="shared" si="13"/>
        <v>0</v>
      </c>
      <c r="V74" s="214">
        <f t="shared" si="10"/>
        <v>0</v>
      </c>
      <c r="W74" s="248">
        <f>D43</f>
        <v>345</v>
      </c>
      <c r="X74" s="195" t="s">
        <v>86</v>
      </c>
      <c r="Y74" s="191">
        <f t="shared" si="11"/>
        <v>0</v>
      </c>
      <c r="Z74" s="453" t="s">
        <v>284</v>
      </c>
    </row>
    <row r="75" spans="1:26" x14ac:dyDescent="0.25">
      <c r="A75" s="56"/>
      <c r="B75" s="57"/>
      <c r="C75" s="57"/>
      <c r="D75" s="57"/>
      <c r="E75" s="59"/>
      <c r="F75" s="59"/>
      <c r="G75" s="60"/>
      <c r="H75" s="64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65"/>
      <c r="U75" s="71">
        <f t="shared" si="13"/>
        <v>0</v>
      </c>
      <c r="V75" s="214">
        <f t="shared" si="10"/>
        <v>0</v>
      </c>
      <c r="W75" s="248">
        <f>D43</f>
        <v>345</v>
      </c>
      <c r="X75" s="195" t="s">
        <v>12</v>
      </c>
      <c r="Y75" s="191">
        <f t="shared" si="11"/>
        <v>0</v>
      </c>
      <c r="Z75" s="429"/>
    </row>
    <row r="76" spans="1:26" x14ac:dyDescent="0.25">
      <c r="A76" s="56"/>
      <c r="B76" s="57"/>
      <c r="C76" s="57"/>
      <c r="D76" s="57"/>
      <c r="E76" s="59"/>
      <c r="F76" s="59"/>
      <c r="G76" s="60"/>
      <c r="H76" s="64">
        <v>2</v>
      </c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65"/>
      <c r="U76" s="71">
        <f t="shared" si="13"/>
        <v>2</v>
      </c>
      <c r="V76" s="214">
        <f t="shared" si="10"/>
        <v>5.7971014492753624E-3</v>
      </c>
      <c r="W76" s="248">
        <f>D43</f>
        <v>345</v>
      </c>
      <c r="X76" s="195" t="s">
        <v>38</v>
      </c>
      <c r="Y76" s="191">
        <f t="shared" si="11"/>
        <v>2</v>
      </c>
      <c r="Z76" s="429"/>
    </row>
    <row r="77" spans="1:26" x14ac:dyDescent="0.25">
      <c r="A77" s="56"/>
      <c r="B77" s="57"/>
      <c r="C77" s="57"/>
      <c r="D77" s="57"/>
      <c r="E77" s="59"/>
      <c r="F77" s="59"/>
      <c r="G77" s="60"/>
      <c r="H77" s="64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65"/>
      <c r="U77" s="71">
        <f t="shared" si="13"/>
        <v>0</v>
      </c>
      <c r="V77" s="214">
        <f t="shared" si="10"/>
        <v>0</v>
      </c>
      <c r="W77" s="248">
        <f>D43</f>
        <v>345</v>
      </c>
      <c r="X77" s="195" t="s">
        <v>166</v>
      </c>
      <c r="Y77" s="191">
        <f t="shared" si="11"/>
        <v>0</v>
      </c>
      <c r="Z77" s="429"/>
    </row>
    <row r="78" spans="1:26" x14ac:dyDescent="0.25">
      <c r="A78" s="56"/>
      <c r="B78" s="57"/>
      <c r="C78" s="57"/>
      <c r="D78" s="57"/>
      <c r="E78" s="59"/>
      <c r="F78" s="59"/>
      <c r="G78" s="60"/>
      <c r="H78" s="64">
        <v>1</v>
      </c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65"/>
      <c r="U78" s="71">
        <f t="shared" si="13"/>
        <v>1</v>
      </c>
      <c r="V78" s="214">
        <f t="shared" si="10"/>
        <v>2.8985507246376812E-3</v>
      </c>
      <c r="W78" s="248">
        <f>D43</f>
        <v>345</v>
      </c>
      <c r="X78" s="195" t="s">
        <v>16</v>
      </c>
      <c r="Y78" s="191">
        <f t="shared" si="11"/>
        <v>1</v>
      </c>
      <c r="Z78" s="429"/>
    </row>
    <row r="79" spans="1:26" ht="15.75" thickBot="1" x14ac:dyDescent="0.3">
      <c r="A79" s="186"/>
      <c r="B79" s="187"/>
      <c r="C79" s="187"/>
      <c r="D79" s="187"/>
      <c r="E79" s="188"/>
      <c r="F79" s="188"/>
      <c r="G79" s="194"/>
      <c r="H79" s="68">
        <v>1</v>
      </c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70"/>
      <c r="U79" s="190">
        <f t="shared" si="13"/>
        <v>1</v>
      </c>
      <c r="V79" s="409">
        <f t="shared" si="10"/>
        <v>2.8985507246376812E-3</v>
      </c>
      <c r="W79" s="249">
        <f>D43</f>
        <v>345</v>
      </c>
      <c r="X79" s="300" t="s">
        <v>74</v>
      </c>
      <c r="Y79" s="191">
        <f t="shared" si="11"/>
        <v>1</v>
      </c>
      <c r="Z79" s="193"/>
    </row>
    <row r="80" spans="1:26" ht="15.75" thickBot="1" x14ac:dyDescent="0.3">
      <c r="G80" s="51" t="s">
        <v>5</v>
      </c>
      <c r="H80" s="61">
        <f t="shared" ref="H80:T80" si="14">SUM(H44:H79)</f>
        <v>57</v>
      </c>
      <c r="I80" s="61">
        <f t="shared" si="14"/>
        <v>6</v>
      </c>
      <c r="J80" s="61">
        <f t="shared" si="14"/>
        <v>6</v>
      </c>
      <c r="K80" s="61">
        <f t="shared" si="14"/>
        <v>0</v>
      </c>
      <c r="L80" s="61">
        <f t="shared" si="14"/>
        <v>0</v>
      </c>
      <c r="M80" s="61">
        <f t="shared" si="14"/>
        <v>0</v>
      </c>
      <c r="N80" s="61">
        <f t="shared" si="14"/>
        <v>0</v>
      </c>
      <c r="O80" s="61">
        <f t="shared" si="14"/>
        <v>0</v>
      </c>
      <c r="P80" s="61">
        <f t="shared" si="14"/>
        <v>0</v>
      </c>
      <c r="Q80" s="61">
        <f t="shared" si="14"/>
        <v>0</v>
      </c>
      <c r="R80" s="61">
        <f t="shared" si="14"/>
        <v>0</v>
      </c>
      <c r="S80" s="61">
        <f t="shared" si="14"/>
        <v>0</v>
      </c>
      <c r="T80" s="61">
        <f t="shared" si="14"/>
        <v>3</v>
      </c>
      <c r="U80" s="77">
        <f>SUM(H80,J80,L80,N80,P80,R80,T80)</f>
        <v>66</v>
      </c>
      <c r="V80" s="465">
        <f t="shared" si="10"/>
        <v>0.19130434782608696</v>
      </c>
      <c r="W80" s="427">
        <f>D43</f>
        <v>345</v>
      </c>
      <c r="X80" s="192"/>
      <c r="Y80" s="191">
        <f t="shared" si="11"/>
        <v>66</v>
      </c>
      <c r="Z80" s="14"/>
    </row>
    <row r="82" spans="1:26" ht="15.75" thickBot="1" x14ac:dyDescent="0.3"/>
    <row r="83" spans="1:26" ht="90.75" thickBot="1" x14ac:dyDescent="0.3">
      <c r="A83" s="47" t="s">
        <v>23</v>
      </c>
      <c r="B83" s="47" t="s">
        <v>49</v>
      </c>
      <c r="C83" s="47" t="s">
        <v>54</v>
      </c>
      <c r="D83" s="47" t="s">
        <v>18</v>
      </c>
      <c r="E83" s="46" t="s">
        <v>17</v>
      </c>
      <c r="F83" s="48" t="s">
        <v>1</v>
      </c>
      <c r="G83" s="49" t="s">
        <v>24</v>
      </c>
      <c r="H83" s="50" t="s">
        <v>75</v>
      </c>
      <c r="I83" s="50" t="s">
        <v>76</v>
      </c>
      <c r="J83" s="50" t="s">
        <v>55</v>
      </c>
      <c r="K83" s="50" t="s">
        <v>60</v>
      </c>
      <c r="L83" s="50" t="s">
        <v>56</v>
      </c>
      <c r="M83" s="50" t="s">
        <v>61</v>
      </c>
      <c r="N83" s="50" t="s">
        <v>57</v>
      </c>
      <c r="O83" s="50" t="s">
        <v>62</v>
      </c>
      <c r="P83" s="50" t="s">
        <v>58</v>
      </c>
      <c r="Q83" s="50" t="s">
        <v>77</v>
      </c>
      <c r="R83" s="50" t="s">
        <v>59</v>
      </c>
      <c r="S83" s="50" t="s">
        <v>127</v>
      </c>
      <c r="T83" s="47" t="s">
        <v>42</v>
      </c>
      <c r="U83" s="47" t="s">
        <v>5</v>
      </c>
      <c r="V83" s="46" t="s">
        <v>2</v>
      </c>
      <c r="W83" s="84" t="s">
        <v>163</v>
      </c>
      <c r="X83" s="85" t="s">
        <v>21</v>
      </c>
      <c r="Y83" s="210" t="s">
        <v>5</v>
      </c>
      <c r="Z83" s="85" t="s">
        <v>7</v>
      </c>
    </row>
    <row r="84" spans="1:26" ht="15.75" thickBot="1" x14ac:dyDescent="0.3">
      <c r="A84" s="212">
        <v>1502826</v>
      </c>
      <c r="B84" s="212" t="s">
        <v>282</v>
      </c>
      <c r="C84" s="441">
        <v>288</v>
      </c>
      <c r="D84" s="441">
        <v>322</v>
      </c>
      <c r="E84" s="448">
        <v>276</v>
      </c>
      <c r="F84" s="449">
        <f>E84/D84</f>
        <v>0.8571428571428571</v>
      </c>
      <c r="G84" s="211">
        <v>45194</v>
      </c>
      <c r="H84" s="200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8"/>
      <c r="U84" s="90"/>
      <c r="V84" s="197"/>
      <c r="W84" s="197"/>
      <c r="X84" s="91" t="s">
        <v>78</v>
      </c>
      <c r="Y84" s="210" t="s">
        <v>5</v>
      </c>
      <c r="Z84" s="82" t="s">
        <v>73</v>
      </c>
    </row>
    <row r="85" spans="1:26" x14ac:dyDescent="0.25">
      <c r="A85" s="53"/>
      <c r="B85" s="54"/>
      <c r="C85" s="54"/>
      <c r="D85" s="54"/>
      <c r="E85" s="54"/>
      <c r="F85" s="54"/>
      <c r="G85" s="55"/>
      <c r="H85" s="6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63"/>
      <c r="U85" s="75">
        <f t="shared" ref="U85:U103" si="15">SUM(H85,J85,L85,N85,P85,R85,T85)</f>
        <v>0</v>
      </c>
      <c r="V85" s="214">
        <f>($U85)/$D$84</f>
        <v>0</v>
      </c>
      <c r="W85" s="248">
        <f>D84</f>
        <v>322</v>
      </c>
      <c r="X85" s="196" t="s">
        <v>16</v>
      </c>
      <c r="Y85" s="209">
        <f t="shared" ref="Y85:Y96" si="16">U85</f>
        <v>0</v>
      </c>
      <c r="Z85" s="101"/>
    </row>
    <row r="86" spans="1:26" x14ac:dyDescent="0.25">
      <c r="A86" s="56"/>
      <c r="B86" s="57"/>
      <c r="C86" s="57"/>
      <c r="D86" s="57"/>
      <c r="E86" s="57" t="s">
        <v>188</v>
      </c>
      <c r="F86" s="57"/>
      <c r="G86" s="58"/>
      <c r="H86" s="64">
        <v>13</v>
      </c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65">
        <v>8</v>
      </c>
      <c r="U86" s="71">
        <f t="shared" si="15"/>
        <v>21</v>
      </c>
      <c r="V86" s="214">
        <f t="shared" ref="V86:V121" si="17">($U86)/$D$84</f>
        <v>6.5217391304347824E-2</v>
      </c>
      <c r="W86" s="248">
        <f>D84</f>
        <v>322</v>
      </c>
      <c r="X86" s="195" t="s">
        <v>6</v>
      </c>
      <c r="Y86" s="191">
        <f t="shared" si="16"/>
        <v>21</v>
      </c>
      <c r="Z86" s="132"/>
    </row>
    <row r="87" spans="1:26" x14ac:dyDescent="0.25">
      <c r="A87" s="56"/>
      <c r="B87" s="57"/>
      <c r="C87" s="57"/>
      <c r="D87" s="57"/>
      <c r="E87" s="59"/>
      <c r="F87" s="59"/>
      <c r="G87" s="58"/>
      <c r="H87" s="64">
        <v>9</v>
      </c>
      <c r="I87" s="73"/>
      <c r="J87" s="73">
        <v>2</v>
      </c>
      <c r="K87" s="73"/>
      <c r="L87" s="73"/>
      <c r="M87" s="73"/>
      <c r="N87" s="73"/>
      <c r="O87" s="73"/>
      <c r="P87" s="73"/>
      <c r="Q87" s="73"/>
      <c r="R87" s="73"/>
      <c r="S87" s="73"/>
      <c r="T87" s="65"/>
      <c r="U87" s="71">
        <f t="shared" si="15"/>
        <v>11</v>
      </c>
      <c r="V87" s="214">
        <f t="shared" si="17"/>
        <v>3.4161490683229816E-2</v>
      </c>
      <c r="W87" s="248">
        <f>D84</f>
        <v>322</v>
      </c>
      <c r="X87" s="195" t="s">
        <v>14</v>
      </c>
      <c r="Y87" s="191">
        <f t="shared" si="16"/>
        <v>11</v>
      </c>
      <c r="Z87" s="83"/>
    </row>
    <row r="88" spans="1:26" x14ac:dyDescent="0.25">
      <c r="A88" s="56"/>
      <c r="B88" s="57"/>
      <c r="C88" s="57"/>
      <c r="D88" s="57"/>
      <c r="E88" s="59"/>
      <c r="F88" s="59"/>
      <c r="G88" s="58"/>
      <c r="H88" s="64">
        <v>3</v>
      </c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65"/>
      <c r="U88" s="71">
        <f t="shared" si="15"/>
        <v>3</v>
      </c>
      <c r="V88" s="214">
        <f t="shared" si="17"/>
        <v>9.316770186335404E-3</v>
      </c>
      <c r="W88" s="248">
        <f>D84</f>
        <v>322</v>
      </c>
      <c r="X88" s="195" t="s">
        <v>15</v>
      </c>
      <c r="Y88" s="191">
        <f t="shared" si="16"/>
        <v>3</v>
      </c>
      <c r="Z88" s="83"/>
    </row>
    <row r="89" spans="1:26" x14ac:dyDescent="0.25">
      <c r="A89" s="56"/>
      <c r="B89" s="57"/>
      <c r="C89" s="57"/>
      <c r="D89" s="57"/>
      <c r="E89" s="59"/>
      <c r="F89" s="59"/>
      <c r="G89" s="58"/>
      <c r="H89" s="64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65"/>
      <c r="U89" s="71">
        <f t="shared" si="15"/>
        <v>0</v>
      </c>
      <c r="V89" s="214">
        <f t="shared" si="17"/>
        <v>0</v>
      </c>
      <c r="W89" s="248">
        <f>D84</f>
        <v>322</v>
      </c>
      <c r="X89" s="195" t="s">
        <v>31</v>
      </c>
      <c r="Y89" s="191">
        <f t="shared" si="16"/>
        <v>0</v>
      </c>
      <c r="Z89" s="132"/>
    </row>
    <row r="90" spans="1:26" x14ac:dyDescent="0.25">
      <c r="A90" s="56"/>
      <c r="B90" s="57"/>
      <c r="C90" s="57"/>
      <c r="D90" s="57"/>
      <c r="E90" s="59"/>
      <c r="F90" s="59"/>
      <c r="G90" s="58"/>
      <c r="H90" s="64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65"/>
      <c r="U90" s="71">
        <f t="shared" si="15"/>
        <v>0</v>
      </c>
      <c r="V90" s="214">
        <f t="shared" si="17"/>
        <v>0</v>
      </c>
      <c r="W90" s="248">
        <f>D84</f>
        <v>322</v>
      </c>
      <c r="X90" s="195" t="s">
        <v>32</v>
      </c>
      <c r="Y90" s="191">
        <f t="shared" si="16"/>
        <v>0</v>
      </c>
      <c r="Z90" s="132"/>
    </row>
    <row r="91" spans="1:26" x14ac:dyDescent="0.25">
      <c r="A91" s="56"/>
      <c r="B91" s="57"/>
      <c r="C91" s="57"/>
      <c r="D91" s="57"/>
      <c r="E91" s="59"/>
      <c r="F91" s="59"/>
      <c r="G91" s="58"/>
      <c r="H91" s="64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65"/>
      <c r="U91" s="71">
        <f t="shared" si="15"/>
        <v>0</v>
      </c>
      <c r="V91" s="214">
        <f t="shared" si="17"/>
        <v>0</v>
      </c>
      <c r="W91" s="248">
        <f>D84</f>
        <v>322</v>
      </c>
      <c r="X91" s="195" t="s">
        <v>126</v>
      </c>
      <c r="Y91" s="191">
        <f t="shared" si="16"/>
        <v>0</v>
      </c>
      <c r="Z91" s="132"/>
    </row>
    <row r="92" spans="1:26" x14ac:dyDescent="0.25">
      <c r="A92" s="56"/>
      <c r="B92" s="57"/>
      <c r="C92" s="57"/>
      <c r="D92" s="57"/>
      <c r="E92" s="59"/>
      <c r="F92" s="59"/>
      <c r="G92" s="58"/>
      <c r="H92" s="64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65"/>
      <c r="U92" s="71">
        <f t="shared" si="15"/>
        <v>0</v>
      </c>
      <c r="V92" s="214">
        <f t="shared" si="17"/>
        <v>0</v>
      </c>
      <c r="W92" s="248">
        <f>D84</f>
        <v>322</v>
      </c>
      <c r="X92" s="195" t="s">
        <v>30</v>
      </c>
      <c r="Y92" s="191">
        <f t="shared" si="16"/>
        <v>0</v>
      </c>
      <c r="Z92" s="132"/>
    </row>
    <row r="93" spans="1:26" x14ac:dyDescent="0.25">
      <c r="A93" s="56"/>
      <c r="B93" s="57"/>
      <c r="C93" s="57"/>
      <c r="D93" s="57"/>
      <c r="E93" s="59"/>
      <c r="F93" s="59"/>
      <c r="G93" s="58"/>
      <c r="H93" s="64">
        <v>2</v>
      </c>
      <c r="I93" s="73"/>
      <c r="J93" s="73">
        <v>1</v>
      </c>
      <c r="K93" s="73"/>
      <c r="L93" s="73"/>
      <c r="M93" s="73"/>
      <c r="N93" s="73"/>
      <c r="O93" s="73"/>
      <c r="P93" s="73"/>
      <c r="Q93" s="73"/>
      <c r="R93" s="73"/>
      <c r="S93" s="73"/>
      <c r="T93" s="65">
        <v>1</v>
      </c>
      <c r="U93" s="71">
        <f t="shared" si="15"/>
        <v>4</v>
      </c>
      <c r="V93" s="214">
        <f t="shared" si="17"/>
        <v>1.2422360248447204E-2</v>
      </c>
      <c r="W93" s="248">
        <f>D84</f>
        <v>322</v>
      </c>
      <c r="X93" s="195" t="s">
        <v>0</v>
      </c>
      <c r="Y93" s="191">
        <f t="shared" si="16"/>
        <v>4</v>
      </c>
      <c r="Z93" s="83"/>
    </row>
    <row r="94" spans="1:26" x14ac:dyDescent="0.25">
      <c r="A94" s="56"/>
      <c r="B94" s="57"/>
      <c r="C94" s="57"/>
      <c r="D94" s="57"/>
      <c r="E94" s="59"/>
      <c r="F94" s="59"/>
      <c r="G94" s="58"/>
      <c r="H94" s="64">
        <v>4</v>
      </c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65"/>
      <c r="U94" s="71">
        <f t="shared" si="15"/>
        <v>4</v>
      </c>
      <c r="V94" s="214">
        <f t="shared" si="17"/>
        <v>1.2422360248447204E-2</v>
      </c>
      <c r="W94" s="248">
        <f>D84</f>
        <v>322</v>
      </c>
      <c r="X94" s="195" t="s">
        <v>12</v>
      </c>
      <c r="Y94" s="191">
        <f t="shared" si="16"/>
        <v>4</v>
      </c>
      <c r="Z94" s="83"/>
    </row>
    <row r="95" spans="1:26" x14ac:dyDescent="0.25">
      <c r="A95" s="56"/>
      <c r="B95" s="57"/>
      <c r="C95" s="57"/>
      <c r="D95" s="57"/>
      <c r="E95" s="59"/>
      <c r="F95" s="59"/>
      <c r="G95" s="58"/>
      <c r="H95" s="64">
        <v>1</v>
      </c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65"/>
      <c r="U95" s="71">
        <f t="shared" si="15"/>
        <v>1</v>
      </c>
      <c r="V95" s="214">
        <f t="shared" si="17"/>
        <v>3.105590062111801E-3</v>
      </c>
      <c r="W95" s="248">
        <f>D84</f>
        <v>322</v>
      </c>
      <c r="X95" s="195" t="s">
        <v>34</v>
      </c>
      <c r="Y95" s="191">
        <f t="shared" si="16"/>
        <v>1</v>
      </c>
      <c r="Z95" s="132"/>
    </row>
    <row r="96" spans="1:26" x14ac:dyDescent="0.25">
      <c r="A96" s="56"/>
      <c r="B96" s="57"/>
      <c r="C96" s="57"/>
      <c r="D96" s="57"/>
      <c r="E96" s="59"/>
      <c r="F96" s="59"/>
      <c r="G96" s="58"/>
      <c r="H96" s="68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70"/>
      <c r="U96" s="190">
        <f t="shared" si="15"/>
        <v>0</v>
      </c>
      <c r="V96" s="214">
        <f t="shared" si="17"/>
        <v>0</v>
      </c>
      <c r="W96" s="248">
        <f>D84</f>
        <v>322</v>
      </c>
      <c r="X96" s="208" t="s">
        <v>88</v>
      </c>
      <c r="Y96" s="191">
        <f t="shared" si="16"/>
        <v>0</v>
      </c>
      <c r="Z96" s="83"/>
    </row>
    <row r="97" spans="1:26" ht="15.75" x14ac:dyDescent="0.25">
      <c r="A97" s="56"/>
      <c r="B97" s="57"/>
      <c r="C97" s="57"/>
      <c r="D97" s="57"/>
      <c r="E97" s="59"/>
      <c r="F97" s="59"/>
      <c r="G97" s="58"/>
      <c r="H97" s="68">
        <v>1</v>
      </c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70"/>
      <c r="U97" s="190">
        <f t="shared" si="15"/>
        <v>1</v>
      </c>
      <c r="V97" s="214">
        <f t="shared" si="17"/>
        <v>3.105590062111801E-3</v>
      </c>
      <c r="W97" s="248"/>
      <c r="X97" s="359" t="s">
        <v>170</v>
      </c>
      <c r="Y97" s="191"/>
      <c r="Z97" s="83"/>
    </row>
    <row r="98" spans="1:26" x14ac:dyDescent="0.25">
      <c r="A98" s="56"/>
      <c r="B98" s="57"/>
      <c r="C98" s="57"/>
      <c r="D98" s="57"/>
      <c r="E98" s="59"/>
      <c r="F98" s="59"/>
      <c r="G98" s="60"/>
      <c r="H98" s="38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65"/>
      <c r="U98" s="71">
        <f t="shared" si="15"/>
        <v>0</v>
      </c>
      <c r="V98" s="214">
        <f t="shared" si="17"/>
        <v>0</v>
      </c>
      <c r="W98" s="248">
        <f>D84</f>
        <v>322</v>
      </c>
      <c r="X98" s="195" t="s">
        <v>38</v>
      </c>
      <c r="Y98" s="191"/>
      <c r="Z98" s="277"/>
    </row>
    <row r="99" spans="1:26" ht="15.75" thickBot="1" x14ac:dyDescent="0.3">
      <c r="A99" s="56"/>
      <c r="B99" s="57"/>
      <c r="C99" s="57"/>
      <c r="D99" s="57"/>
      <c r="E99" s="59"/>
      <c r="F99" s="59"/>
      <c r="G99" s="58"/>
      <c r="H99" s="207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5"/>
      <c r="U99" s="204">
        <f t="shared" si="15"/>
        <v>0</v>
      </c>
      <c r="V99" s="316">
        <f t="shared" si="17"/>
        <v>0</v>
      </c>
      <c r="W99" s="249">
        <f>D84</f>
        <v>322</v>
      </c>
      <c r="X99" s="203" t="s">
        <v>28</v>
      </c>
      <c r="Y99" s="191">
        <f>U99</f>
        <v>0</v>
      </c>
      <c r="Z99" s="132"/>
    </row>
    <row r="100" spans="1:26" x14ac:dyDescent="0.25">
      <c r="A100" s="56"/>
      <c r="B100" s="57"/>
      <c r="C100" s="57"/>
      <c r="D100" s="57"/>
      <c r="E100" s="59"/>
      <c r="F100" s="59"/>
      <c r="G100" s="58"/>
      <c r="H100" s="62"/>
      <c r="I100" s="180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66"/>
      <c r="U100" s="71">
        <f t="shared" si="15"/>
        <v>0</v>
      </c>
      <c r="V100" s="214">
        <f t="shared" si="17"/>
        <v>0</v>
      </c>
      <c r="W100" s="250">
        <f>D84</f>
        <v>322</v>
      </c>
      <c r="X100" s="202" t="s">
        <v>11</v>
      </c>
      <c r="Y100" s="191"/>
      <c r="Z100" s="132"/>
    </row>
    <row r="101" spans="1:26" x14ac:dyDescent="0.25">
      <c r="A101" s="56"/>
      <c r="B101" s="57"/>
      <c r="C101" s="57"/>
      <c r="D101" s="57"/>
      <c r="E101" s="59"/>
      <c r="F101" s="59"/>
      <c r="G101" s="58"/>
      <c r="H101" s="64"/>
      <c r="I101" s="38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65"/>
      <c r="U101" s="71">
        <f t="shared" si="15"/>
        <v>0</v>
      </c>
      <c r="V101" s="214">
        <f t="shared" si="17"/>
        <v>0</v>
      </c>
      <c r="W101" s="248">
        <f>D84</f>
        <v>322</v>
      </c>
      <c r="X101" s="195" t="s">
        <v>29</v>
      </c>
      <c r="Y101" s="191">
        <f t="shared" ref="Y101:Y121" si="18">U101</f>
        <v>0</v>
      </c>
      <c r="Z101" s="417"/>
    </row>
    <row r="102" spans="1:26" x14ac:dyDescent="0.25">
      <c r="A102" s="56"/>
      <c r="B102" s="57"/>
      <c r="C102" s="57"/>
      <c r="D102" s="57"/>
      <c r="E102" s="59"/>
      <c r="F102" s="59"/>
      <c r="G102" s="58"/>
      <c r="H102" s="64"/>
      <c r="I102" s="38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65"/>
      <c r="U102" s="71">
        <f t="shared" si="15"/>
        <v>0</v>
      </c>
      <c r="V102" s="214">
        <f t="shared" si="17"/>
        <v>0</v>
      </c>
      <c r="W102" s="248">
        <f>D84</f>
        <v>322</v>
      </c>
      <c r="X102" s="195" t="s">
        <v>3</v>
      </c>
      <c r="Y102" s="191">
        <f t="shared" si="18"/>
        <v>0</v>
      </c>
      <c r="Z102" s="417"/>
    </row>
    <row r="103" spans="1:26" x14ac:dyDescent="0.25">
      <c r="A103" s="56"/>
      <c r="B103" s="57"/>
      <c r="C103" s="57"/>
      <c r="D103" s="57"/>
      <c r="E103" s="59"/>
      <c r="F103" s="59"/>
      <c r="G103" s="58"/>
      <c r="H103" s="64"/>
      <c r="I103" s="38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65"/>
      <c r="U103" s="71">
        <f t="shared" si="15"/>
        <v>0</v>
      </c>
      <c r="V103" s="214">
        <f t="shared" si="17"/>
        <v>0</v>
      </c>
      <c r="W103" s="248">
        <f>D84</f>
        <v>322</v>
      </c>
      <c r="X103" s="195" t="s">
        <v>8</v>
      </c>
      <c r="Y103" s="191">
        <f t="shared" si="18"/>
        <v>0</v>
      </c>
      <c r="Z103" s="452" t="s">
        <v>279</v>
      </c>
    </row>
    <row r="104" spans="1:26" x14ac:dyDescent="0.25">
      <c r="A104" s="56"/>
      <c r="B104" s="57"/>
      <c r="C104" s="57"/>
      <c r="D104" s="57"/>
      <c r="E104" s="59"/>
      <c r="F104" s="59"/>
      <c r="G104" s="58"/>
      <c r="H104" s="64"/>
      <c r="I104" s="38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65"/>
      <c r="U104" s="71">
        <f>SUM(H104,J104,L104,N104,P104,R104,T104)</f>
        <v>0</v>
      </c>
      <c r="V104" s="214">
        <f t="shared" si="17"/>
        <v>0</v>
      </c>
      <c r="W104" s="248">
        <f>D84</f>
        <v>322</v>
      </c>
      <c r="X104" s="195" t="s">
        <v>9</v>
      </c>
      <c r="Y104" s="191">
        <f t="shared" si="18"/>
        <v>0</v>
      </c>
      <c r="Z104" s="452" t="s">
        <v>521</v>
      </c>
    </row>
    <row r="105" spans="1:26" x14ac:dyDescent="0.25">
      <c r="A105" s="56"/>
      <c r="B105" s="57"/>
      <c r="C105" s="57"/>
      <c r="D105" s="57"/>
      <c r="E105" s="59"/>
      <c r="F105" s="59"/>
      <c r="G105" s="58"/>
      <c r="H105" s="64"/>
      <c r="I105" s="38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65"/>
      <c r="U105" s="71">
        <f t="shared" ref="U105:U112" si="19">SUM(H105,J105,L105,N105,P105,R105,T105)</f>
        <v>0</v>
      </c>
      <c r="V105" s="214">
        <f t="shared" si="17"/>
        <v>0</v>
      </c>
      <c r="W105" s="248">
        <f>D84</f>
        <v>322</v>
      </c>
      <c r="X105" s="195" t="s">
        <v>80</v>
      </c>
      <c r="Y105" s="191">
        <f t="shared" si="18"/>
        <v>0</v>
      </c>
      <c r="Z105" s="452"/>
    </row>
    <row r="106" spans="1:26" x14ac:dyDescent="0.25">
      <c r="A106" s="56"/>
      <c r="B106" s="57"/>
      <c r="C106" s="57"/>
      <c r="D106" s="57"/>
      <c r="E106" s="59"/>
      <c r="F106" s="59"/>
      <c r="G106" s="58"/>
      <c r="H106" s="130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65"/>
      <c r="U106" s="71">
        <f t="shared" si="19"/>
        <v>0</v>
      </c>
      <c r="V106" s="214">
        <f t="shared" si="17"/>
        <v>0</v>
      </c>
      <c r="W106" s="248">
        <f>D84</f>
        <v>322</v>
      </c>
      <c r="X106" s="195" t="s">
        <v>20</v>
      </c>
      <c r="Y106" s="191">
        <f t="shared" si="18"/>
        <v>0</v>
      </c>
      <c r="Z106" s="346"/>
    </row>
    <row r="107" spans="1:26" x14ac:dyDescent="0.25">
      <c r="A107" s="56"/>
      <c r="B107" s="57"/>
      <c r="C107" s="57"/>
      <c r="D107" s="57"/>
      <c r="E107" s="59"/>
      <c r="F107" s="59"/>
      <c r="G107" s="58"/>
      <c r="H107" s="64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65"/>
      <c r="U107" s="71">
        <f t="shared" si="19"/>
        <v>0</v>
      </c>
      <c r="V107" s="214">
        <f t="shared" si="17"/>
        <v>0</v>
      </c>
      <c r="W107" s="248">
        <f>D84</f>
        <v>322</v>
      </c>
      <c r="X107" s="195" t="s">
        <v>81</v>
      </c>
      <c r="Y107" s="191">
        <f t="shared" si="18"/>
        <v>0</v>
      </c>
      <c r="Z107" s="346"/>
    </row>
    <row r="108" spans="1:26" x14ac:dyDescent="0.25">
      <c r="A108" s="56"/>
      <c r="B108" s="57" t="s">
        <v>108</v>
      </c>
      <c r="C108" s="57"/>
      <c r="D108" s="57"/>
      <c r="E108" s="59"/>
      <c r="F108" s="59"/>
      <c r="G108" s="58"/>
      <c r="H108" s="64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65"/>
      <c r="U108" s="71">
        <f t="shared" si="19"/>
        <v>0</v>
      </c>
      <c r="V108" s="214">
        <f t="shared" si="17"/>
        <v>0</v>
      </c>
      <c r="W108" s="248">
        <f>D84</f>
        <v>322</v>
      </c>
      <c r="X108" s="195" t="s">
        <v>10</v>
      </c>
      <c r="Y108" s="191">
        <f t="shared" si="18"/>
        <v>0</v>
      </c>
      <c r="Z108" s="101"/>
    </row>
    <row r="109" spans="1:26" x14ac:dyDescent="0.25">
      <c r="A109" s="56"/>
      <c r="B109" s="57"/>
      <c r="C109" s="57"/>
      <c r="D109" s="57"/>
      <c r="E109" s="59"/>
      <c r="F109" s="59"/>
      <c r="G109" s="58"/>
      <c r="H109" s="64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65"/>
      <c r="U109" s="71">
        <f t="shared" si="19"/>
        <v>0</v>
      </c>
      <c r="V109" s="214">
        <f t="shared" si="17"/>
        <v>0</v>
      </c>
      <c r="W109" s="248">
        <f>D84</f>
        <v>322</v>
      </c>
      <c r="X109" s="195" t="s">
        <v>13</v>
      </c>
      <c r="Y109" s="191">
        <f t="shared" si="18"/>
        <v>0</v>
      </c>
      <c r="Z109" s="346"/>
    </row>
    <row r="110" spans="1:26" x14ac:dyDescent="0.25">
      <c r="A110" s="56"/>
      <c r="B110" s="57"/>
      <c r="C110" s="57"/>
      <c r="D110" s="57"/>
      <c r="E110" s="59"/>
      <c r="F110" s="59"/>
      <c r="G110" s="58"/>
      <c r="H110" s="64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65"/>
      <c r="U110" s="71">
        <f t="shared" si="19"/>
        <v>0</v>
      </c>
      <c r="V110" s="214">
        <f t="shared" si="17"/>
        <v>0</v>
      </c>
      <c r="W110" s="248">
        <f>D84</f>
        <v>322</v>
      </c>
      <c r="X110" s="195" t="s">
        <v>125</v>
      </c>
      <c r="Y110" s="191">
        <f t="shared" si="18"/>
        <v>0</v>
      </c>
      <c r="Z110" s="346"/>
    </row>
    <row r="111" spans="1:26" x14ac:dyDescent="0.25">
      <c r="A111" s="56"/>
      <c r="B111" s="57"/>
      <c r="C111" s="57"/>
      <c r="D111" s="57"/>
      <c r="E111" s="59"/>
      <c r="F111" s="59"/>
      <c r="G111" s="58"/>
      <c r="H111" s="64"/>
      <c r="I111" s="73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5"/>
      <c r="U111" s="71">
        <f t="shared" si="19"/>
        <v>0</v>
      </c>
      <c r="V111" s="214">
        <f t="shared" si="17"/>
        <v>0</v>
      </c>
      <c r="W111" s="248">
        <f>D84</f>
        <v>322</v>
      </c>
      <c r="X111" s="195" t="s">
        <v>83</v>
      </c>
      <c r="Y111" s="191">
        <f t="shared" si="18"/>
        <v>0</v>
      </c>
      <c r="Z111" s="346"/>
    </row>
    <row r="112" spans="1:26" ht="15.75" thickBot="1" x14ac:dyDescent="0.3">
      <c r="A112" s="56"/>
      <c r="B112" s="57"/>
      <c r="C112" s="57"/>
      <c r="D112" s="57"/>
      <c r="E112" s="59"/>
      <c r="F112" s="59"/>
      <c r="G112" s="58"/>
      <c r="H112" s="68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70"/>
      <c r="U112" s="71">
        <f t="shared" si="19"/>
        <v>0</v>
      </c>
      <c r="V112" s="214">
        <f t="shared" si="17"/>
        <v>0</v>
      </c>
      <c r="W112" s="249">
        <f>D84</f>
        <v>322</v>
      </c>
      <c r="X112" s="201" t="s">
        <v>212</v>
      </c>
      <c r="Y112" s="191">
        <f t="shared" si="18"/>
        <v>0</v>
      </c>
      <c r="Z112" s="101"/>
    </row>
    <row r="113" spans="1:26" ht="15.75" thickBot="1" x14ac:dyDescent="0.3">
      <c r="A113" s="56"/>
      <c r="B113" s="57"/>
      <c r="C113" s="57"/>
      <c r="D113" s="57"/>
      <c r="E113" s="59"/>
      <c r="F113" s="59"/>
      <c r="G113" s="58"/>
      <c r="H113" s="200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8"/>
      <c r="U113" s="197"/>
      <c r="V113" s="257"/>
      <c r="W113" s="301"/>
      <c r="X113" s="122" t="s">
        <v>84</v>
      </c>
      <c r="Y113" s="191">
        <f t="shared" si="18"/>
        <v>0</v>
      </c>
      <c r="Z113" s="101"/>
    </row>
    <row r="114" spans="1:26" x14ac:dyDescent="0.25">
      <c r="A114" s="56"/>
      <c r="B114" s="57"/>
      <c r="C114" s="57"/>
      <c r="D114" s="57"/>
      <c r="E114" s="59"/>
      <c r="F114" s="59"/>
      <c r="G114" s="60"/>
      <c r="H114" s="6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63"/>
      <c r="U114" s="76">
        <f t="shared" ref="U114:U120" si="20">SUM(H114,J114,L114,N114,P114,R114,T114)</f>
        <v>0</v>
      </c>
      <c r="V114" s="214">
        <f t="shared" si="17"/>
        <v>0</v>
      </c>
      <c r="W114" s="248">
        <f>D84</f>
        <v>322</v>
      </c>
      <c r="X114" s="196" t="s">
        <v>95</v>
      </c>
      <c r="Y114" s="191">
        <f t="shared" si="18"/>
        <v>0</v>
      </c>
      <c r="Z114" s="132" t="s">
        <v>421</v>
      </c>
    </row>
    <row r="115" spans="1:26" x14ac:dyDescent="0.25">
      <c r="A115" s="56"/>
      <c r="B115" s="57"/>
      <c r="C115" s="57"/>
      <c r="D115" s="57"/>
      <c r="E115" s="59"/>
      <c r="F115" s="59"/>
      <c r="G115" s="60"/>
      <c r="H115" s="64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65"/>
      <c r="U115" s="71">
        <f t="shared" si="20"/>
        <v>0</v>
      </c>
      <c r="V115" s="214">
        <f t="shared" si="17"/>
        <v>0</v>
      </c>
      <c r="W115" s="248">
        <f>D84</f>
        <v>322</v>
      </c>
      <c r="X115" s="195" t="s">
        <v>86</v>
      </c>
      <c r="Y115" s="191">
        <f t="shared" si="18"/>
        <v>0</v>
      </c>
      <c r="Z115" s="453" t="s">
        <v>522</v>
      </c>
    </row>
    <row r="116" spans="1:26" x14ac:dyDescent="0.25">
      <c r="A116" s="56"/>
      <c r="B116" s="57"/>
      <c r="C116" s="57"/>
      <c r="D116" s="57"/>
      <c r="E116" s="59"/>
      <c r="F116" s="59"/>
      <c r="G116" s="60"/>
      <c r="H116" s="64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65"/>
      <c r="U116" s="71">
        <f t="shared" si="20"/>
        <v>0</v>
      </c>
      <c r="V116" s="214">
        <f t="shared" si="17"/>
        <v>0</v>
      </c>
      <c r="W116" s="248">
        <f>D84</f>
        <v>322</v>
      </c>
      <c r="X116" s="195" t="s">
        <v>12</v>
      </c>
      <c r="Y116" s="191">
        <f t="shared" si="18"/>
        <v>0</v>
      </c>
      <c r="Z116" s="429" t="s">
        <v>523</v>
      </c>
    </row>
    <row r="117" spans="1:26" x14ac:dyDescent="0.25">
      <c r="A117" s="56"/>
      <c r="B117" s="57"/>
      <c r="C117" s="57"/>
      <c r="D117" s="57"/>
      <c r="E117" s="59"/>
      <c r="F117" s="59"/>
      <c r="G117" s="60"/>
      <c r="H117" s="64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65"/>
      <c r="U117" s="71">
        <f t="shared" si="20"/>
        <v>0</v>
      </c>
      <c r="V117" s="214">
        <f t="shared" si="17"/>
        <v>0</v>
      </c>
      <c r="W117" s="248">
        <f>D84</f>
        <v>322</v>
      </c>
      <c r="X117" s="195" t="s">
        <v>38</v>
      </c>
      <c r="Y117" s="191">
        <f t="shared" si="18"/>
        <v>0</v>
      </c>
      <c r="Z117" s="429"/>
    </row>
    <row r="118" spans="1:26" x14ac:dyDescent="0.25">
      <c r="A118" s="56"/>
      <c r="B118" s="57"/>
      <c r="C118" s="57"/>
      <c r="D118" s="57"/>
      <c r="E118" s="59"/>
      <c r="F118" s="59"/>
      <c r="G118" s="60"/>
      <c r="H118" s="64">
        <v>1</v>
      </c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65"/>
      <c r="U118" s="71">
        <f t="shared" si="20"/>
        <v>1</v>
      </c>
      <c r="V118" s="214">
        <f t="shared" si="17"/>
        <v>3.105590062111801E-3</v>
      </c>
      <c r="W118" s="248">
        <f>D84</f>
        <v>322</v>
      </c>
      <c r="X118" s="195" t="s">
        <v>166</v>
      </c>
      <c r="Y118" s="191">
        <f t="shared" si="18"/>
        <v>1</v>
      </c>
      <c r="Z118" s="429"/>
    </row>
    <row r="119" spans="1:26" x14ac:dyDescent="0.25">
      <c r="A119" s="56"/>
      <c r="B119" s="57"/>
      <c r="C119" s="57"/>
      <c r="D119" s="57"/>
      <c r="E119" s="59"/>
      <c r="F119" s="59"/>
      <c r="G119" s="60"/>
      <c r="H119" s="64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65"/>
      <c r="U119" s="71">
        <f t="shared" si="20"/>
        <v>0</v>
      </c>
      <c r="V119" s="214">
        <f t="shared" si="17"/>
        <v>0</v>
      </c>
      <c r="W119" s="248">
        <f>D84</f>
        <v>322</v>
      </c>
      <c r="X119" s="195" t="s">
        <v>16</v>
      </c>
      <c r="Y119" s="191">
        <f t="shared" si="18"/>
        <v>0</v>
      </c>
      <c r="Z119" s="429"/>
    </row>
    <row r="120" spans="1:26" ht="15.75" thickBot="1" x14ac:dyDescent="0.3">
      <c r="A120" s="186"/>
      <c r="B120" s="187"/>
      <c r="C120" s="187"/>
      <c r="D120" s="187"/>
      <c r="E120" s="188"/>
      <c r="F120" s="188"/>
      <c r="G120" s="194"/>
      <c r="H120" s="68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70"/>
      <c r="U120" s="190">
        <f t="shared" si="20"/>
        <v>0</v>
      </c>
      <c r="V120" s="409">
        <f t="shared" si="17"/>
        <v>0</v>
      </c>
      <c r="W120" s="249">
        <f>D84</f>
        <v>322</v>
      </c>
      <c r="X120" s="300" t="s">
        <v>74</v>
      </c>
      <c r="Y120" s="191">
        <f t="shared" si="18"/>
        <v>0</v>
      </c>
      <c r="Z120" s="193"/>
    </row>
    <row r="121" spans="1:26" ht="15.75" thickBot="1" x14ac:dyDescent="0.3">
      <c r="G121" s="51" t="s">
        <v>5</v>
      </c>
      <c r="H121" s="61">
        <f t="shared" ref="H121:T121" si="21">SUM(H85:H120)</f>
        <v>34</v>
      </c>
      <c r="I121" s="61">
        <f t="shared" si="21"/>
        <v>0</v>
      </c>
      <c r="J121" s="61">
        <f t="shared" si="21"/>
        <v>3</v>
      </c>
      <c r="K121" s="61">
        <f t="shared" si="21"/>
        <v>0</v>
      </c>
      <c r="L121" s="61">
        <f t="shared" si="21"/>
        <v>0</v>
      </c>
      <c r="M121" s="61">
        <f t="shared" si="21"/>
        <v>0</v>
      </c>
      <c r="N121" s="61">
        <f t="shared" si="21"/>
        <v>0</v>
      </c>
      <c r="O121" s="61">
        <f t="shared" si="21"/>
        <v>0</v>
      </c>
      <c r="P121" s="61">
        <f t="shared" si="21"/>
        <v>0</v>
      </c>
      <c r="Q121" s="61">
        <f t="shared" si="21"/>
        <v>0</v>
      </c>
      <c r="R121" s="61">
        <f t="shared" si="21"/>
        <v>0</v>
      </c>
      <c r="S121" s="61">
        <f t="shared" si="21"/>
        <v>0</v>
      </c>
      <c r="T121" s="61">
        <f t="shared" si="21"/>
        <v>9</v>
      </c>
      <c r="U121" s="77">
        <f>SUM(H121,J121,L121,N121,P121,R121,T121)</f>
        <v>46</v>
      </c>
      <c r="V121" s="465">
        <f t="shared" si="17"/>
        <v>0.14285714285714285</v>
      </c>
      <c r="W121" s="427">
        <f>D84</f>
        <v>322</v>
      </c>
      <c r="X121" s="192"/>
      <c r="Y121" s="191">
        <f t="shared" si="18"/>
        <v>46</v>
      </c>
      <c r="Z121" s="14"/>
    </row>
  </sheetData>
  <conditionalFormatting sqref="M40:M41 M81:M82 M122:M1048576">
    <cfRule type="cellIs" dxfId="247" priority="397" operator="greaterThan">
      <formula>0.2</formula>
    </cfRule>
  </conditionalFormatting>
  <conditionalFormatting sqref="V32:V39">
    <cfRule type="cellIs" dxfId="246" priority="19" operator="greaterThan">
      <formula>0.2</formula>
    </cfRule>
  </conditionalFormatting>
  <conditionalFormatting sqref="V3:V30">
    <cfRule type="cellIs" dxfId="245" priority="26" operator="greaterThan">
      <formula>0.2</formula>
    </cfRule>
  </conditionalFormatting>
  <conditionalFormatting sqref="V32:V39">
    <cfRule type="colorScale" priority="25">
      <colorScale>
        <cfvo type="min"/>
        <cfvo type="max"/>
        <color rgb="FFFCFCFF"/>
        <color rgb="FFF8696B"/>
      </colorScale>
    </cfRule>
  </conditionalFormatting>
  <conditionalFormatting sqref="V2:W2">
    <cfRule type="cellIs" dxfId="244" priority="24" operator="greaterThan">
      <formula>0.2</formula>
    </cfRule>
  </conditionalFormatting>
  <conditionalFormatting sqref="V1">
    <cfRule type="cellIs" dxfId="243" priority="23" operator="greaterThan">
      <formula>0.2</formula>
    </cfRule>
  </conditionalFormatting>
  <conditionalFormatting sqref="W1">
    <cfRule type="cellIs" dxfId="242" priority="22" operator="greaterThan">
      <formula>0.2</formula>
    </cfRule>
  </conditionalFormatting>
  <conditionalFormatting sqref="V39">
    <cfRule type="cellIs" dxfId="241" priority="20" operator="greaterThan">
      <formula>0.2</formula>
    </cfRule>
  </conditionalFormatting>
  <conditionalFormatting sqref="V39">
    <cfRule type="colorScale" priority="21">
      <colorScale>
        <cfvo type="min"/>
        <cfvo type="max"/>
        <color rgb="FFFCFCFF"/>
        <color rgb="FFF8696B"/>
      </colorScale>
    </cfRule>
  </conditionalFormatting>
  <conditionalFormatting sqref="V3:V30">
    <cfRule type="colorScale" priority="27">
      <colorScale>
        <cfvo type="min"/>
        <cfvo type="max"/>
        <color rgb="FFFCFCFF"/>
        <color rgb="FFF8696B"/>
      </colorScale>
    </cfRule>
  </conditionalFormatting>
  <conditionalFormatting sqref="V73:V80">
    <cfRule type="cellIs" dxfId="240" priority="10" operator="greaterThan">
      <formula>0.2</formula>
    </cfRule>
  </conditionalFormatting>
  <conditionalFormatting sqref="V44:V71">
    <cfRule type="cellIs" dxfId="239" priority="17" operator="greaterThan">
      <formula>0.2</formula>
    </cfRule>
  </conditionalFormatting>
  <conditionalFormatting sqref="V73:V80">
    <cfRule type="colorScale" priority="16">
      <colorScale>
        <cfvo type="min"/>
        <cfvo type="max"/>
        <color rgb="FFFCFCFF"/>
        <color rgb="FFF8696B"/>
      </colorScale>
    </cfRule>
  </conditionalFormatting>
  <conditionalFormatting sqref="V43:W43">
    <cfRule type="cellIs" dxfId="238" priority="15" operator="greaterThan">
      <formula>0.2</formula>
    </cfRule>
  </conditionalFormatting>
  <conditionalFormatting sqref="V42">
    <cfRule type="cellIs" dxfId="237" priority="14" operator="greaterThan">
      <formula>0.2</formula>
    </cfRule>
  </conditionalFormatting>
  <conditionalFormatting sqref="W42">
    <cfRule type="cellIs" dxfId="236" priority="13" operator="greaterThan">
      <formula>0.2</formula>
    </cfRule>
  </conditionalFormatting>
  <conditionalFormatting sqref="V80">
    <cfRule type="cellIs" dxfId="235" priority="11" operator="greaterThan">
      <formula>0.2</formula>
    </cfRule>
  </conditionalFormatting>
  <conditionalFormatting sqref="V80">
    <cfRule type="colorScale" priority="12">
      <colorScale>
        <cfvo type="min"/>
        <cfvo type="max"/>
        <color rgb="FFFCFCFF"/>
        <color rgb="FFF8696B"/>
      </colorScale>
    </cfRule>
  </conditionalFormatting>
  <conditionalFormatting sqref="V44:V71">
    <cfRule type="colorScale" priority="18">
      <colorScale>
        <cfvo type="min"/>
        <cfvo type="max"/>
        <color rgb="FFFCFCFF"/>
        <color rgb="FFF8696B"/>
      </colorScale>
    </cfRule>
  </conditionalFormatting>
  <conditionalFormatting sqref="V114:V121">
    <cfRule type="cellIs" dxfId="234" priority="1" operator="greaterThan">
      <formula>0.2</formula>
    </cfRule>
  </conditionalFormatting>
  <conditionalFormatting sqref="V85:V112">
    <cfRule type="cellIs" dxfId="233" priority="8" operator="greaterThan">
      <formula>0.2</formula>
    </cfRule>
  </conditionalFormatting>
  <conditionalFormatting sqref="V114:V121">
    <cfRule type="colorScale" priority="7">
      <colorScale>
        <cfvo type="min"/>
        <cfvo type="max"/>
        <color rgb="FFFCFCFF"/>
        <color rgb="FFF8696B"/>
      </colorScale>
    </cfRule>
  </conditionalFormatting>
  <conditionalFormatting sqref="V84:W84">
    <cfRule type="cellIs" dxfId="232" priority="6" operator="greaterThan">
      <formula>0.2</formula>
    </cfRule>
  </conditionalFormatting>
  <conditionalFormatting sqref="V83">
    <cfRule type="cellIs" dxfId="231" priority="5" operator="greaterThan">
      <formula>0.2</formula>
    </cfRule>
  </conditionalFormatting>
  <conditionalFormatting sqref="W83">
    <cfRule type="cellIs" dxfId="230" priority="4" operator="greaterThan">
      <formula>0.2</formula>
    </cfRule>
  </conditionalFormatting>
  <conditionalFormatting sqref="V121">
    <cfRule type="cellIs" dxfId="229" priority="2" operator="greaterThan">
      <formula>0.2</formula>
    </cfRule>
  </conditionalFormatting>
  <conditionalFormatting sqref="V121">
    <cfRule type="colorScale" priority="3">
      <colorScale>
        <cfvo type="min"/>
        <cfvo type="max"/>
        <color rgb="FFFCFCFF"/>
        <color rgb="FFF8696B"/>
      </colorScale>
    </cfRule>
  </conditionalFormatting>
  <conditionalFormatting sqref="V85:V112">
    <cfRule type="colorScale" priority="9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2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34"/>
  <sheetViews>
    <sheetView showGridLines="0" zoomScaleNormal="100" workbookViewId="0">
      <selection activeCell="H34" sqref="H34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31" style="25" bestFit="1" customWidth="1"/>
    <col min="16" max="16" width="10.7109375" style="25" customWidth="1"/>
    <col min="17" max="17" width="10.85546875" style="25" customWidth="1"/>
    <col min="18" max="18" width="10.42578125" style="25" customWidth="1"/>
    <col min="19" max="16384" width="9.140625" style="25"/>
  </cols>
  <sheetData>
    <row r="1" spans="1:21" ht="54" customHeight="1" x14ac:dyDescent="0.25">
      <c r="A1" s="506" t="s">
        <v>181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506"/>
      <c r="O1" s="506"/>
      <c r="P1" s="506"/>
      <c r="Q1" s="506"/>
      <c r="R1" s="506"/>
    </row>
    <row r="3" spans="1:21" ht="26.25" customHeight="1" x14ac:dyDescent="0.25">
      <c r="O3" s="507" t="s">
        <v>52</v>
      </c>
      <c r="P3" s="508"/>
      <c r="Q3" s="508"/>
      <c r="R3" s="508"/>
    </row>
    <row r="4" spans="1:21" x14ac:dyDescent="0.25">
      <c r="O4" s="509" t="s">
        <v>21</v>
      </c>
      <c r="P4" s="510"/>
      <c r="Q4" s="511"/>
      <c r="R4" s="32" t="s">
        <v>25</v>
      </c>
    </row>
    <row r="5" spans="1:21" x14ac:dyDescent="0.25">
      <c r="O5" s="21" t="s">
        <v>14</v>
      </c>
      <c r="P5" s="22"/>
      <c r="Q5" s="23"/>
      <c r="R5" s="327">
        <f ca="1">SUMIF('EB012-EB212'!$W$1:$X$201,O5,'EB012-EB212'!X$1:$X$201)</f>
        <v>120</v>
      </c>
    </row>
    <row r="6" spans="1:21" x14ac:dyDescent="0.25">
      <c r="O6" s="21" t="s">
        <v>0</v>
      </c>
      <c r="P6" s="22"/>
      <c r="Q6" s="23"/>
      <c r="R6" s="327">
        <f ca="1">SUMIF('EB012-EB212'!$W$1:$X$201,O6,'EB012-EB212'!X$1:$X$201)</f>
        <v>21</v>
      </c>
    </row>
    <row r="7" spans="1:21" x14ac:dyDescent="0.25">
      <c r="O7" s="21" t="s">
        <v>16</v>
      </c>
      <c r="P7" s="22"/>
      <c r="Q7" s="23"/>
      <c r="R7" s="327">
        <f ca="1">SUMIF('EB012-EB212'!$W$1:$X$201,O7,'EB012-EB212'!X$1:$X$201)</f>
        <v>20</v>
      </c>
    </row>
    <row r="8" spans="1:21" x14ac:dyDescent="0.25">
      <c r="O8" s="21" t="s">
        <v>12</v>
      </c>
      <c r="P8" s="22"/>
      <c r="Q8" s="23"/>
      <c r="R8" s="327">
        <f ca="1">SUMIF('EB012-EB212'!$W$1:$X$201,O8,'EB012-EB212'!X$1:$X$201)</f>
        <v>16</v>
      </c>
    </row>
    <row r="9" spans="1:21" x14ac:dyDescent="0.25">
      <c r="O9" s="21" t="s">
        <v>3</v>
      </c>
      <c r="P9" s="22"/>
      <c r="Q9" s="23"/>
      <c r="R9" s="327">
        <f ca="1">SUMIF('EB012-EB212'!$W$1:$X$201,O9,'EB012-EB212'!X$1:$X$201)</f>
        <v>11</v>
      </c>
    </row>
    <row r="10" spans="1:21" ht="15.75" x14ac:dyDescent="0.25">
      <c r="O10" s="21" t="s">
        <v>6</v>
      </c>
      <c r="P10" s="22"/>
      <c r="Q10" s="23"/>
      <c r="R10" s="327">
        <f ca="1">SUMIF('EB012-EB212'!$W$1:$X$201,O10,'EB012-EB212'!X$1:$X$201)</f>
        <v>8</v>
      </c>
      <c r="U10" s="131"/>
    </row>
    <row r="11" spans="1:21" x14ac:dyDescent="0.25">
      <c r="O11" s="21" t="s">
        <v>9</v>
      </c>
      <c r="P11" s="22"/>
      <c r="Q11" s="23"/>
      <c r="R11" s="327">
        <f ca="1">SUMIF('EB012-EB212'!$W$1:$X$201,O11,'EB012-EB212'!X$1:$X$201)</f>
        <v>5</v>
      </c>
    </row>
    <row r="12" spans="1:21" x14ac:dyDescent="0.25">
      <c r="O12" s="21" t="s">
        <v>28</v>
      </c>
      <c r="P12" s="22"/>
      <c r="Q12" s="23"/>
      <c r="R12" s="327">
        <f ca="1">SUMIF('EB012-EB212'!$W$1:$X$201,O12,'EB012-EB212'!X$1:$X$201)</f>
        <v>4</v>
      </c>
    </row>
    <row r="13" spans="1:21" x14ac:dyDescent="0.25">
      <c r="O13" s="21" t="s">
        <v>13</v>
      </c>
      <c r="P13" s="22"/>
      <c r="Q13" s="23"/>
      <c r="R13" s="327">
        <f ca="1">SUMIF('EB012-EB212'!$W$1:$X$201,O13,'EB012-EB212'!X$1:$X$201)</f>
        <v>3</v>
      </c>
    </row>
    <row r="14" spans="1:21" x14ac:dyDescent="0.25">
      <c r="O14" s="21" t="s">
        <v>34</v>
      </c>
      <c r="P14" s="22"/>
      <c r="Q14" s="23"/>
      <c r="R14" s="327">
        <f ca="1">SUMIF('EB012-EB212'!$W$1:$X$201,O14,'EB012-EB212'!X$1:$X$201)</f>
        <v>1</v>
      </c>
    </row>
    <row r="15" spans="1:21" x14ac:dyDescent="0.25">
      <c r="O15" s="21" t="s">
        <v>20</v>
      </c>
      <c r="P15" s="22"/>
      <c r="Q15" s="23"/>
      <c r="R15" s="327">
        <f ca="1">SUMIF('EB012-EB212'!$W$1:$X$201,O15,'EB012-EB212'!X$1:$X$201)</f>
        <v>1</v>
      </c>
    </row>
    <row r="16" spans="1:21" x14ac:dyDescent="0.25">
      <c r="O16" s="21" t="s">
        <v>31</v>
      </c>
      <c r="P16" s="22"/>
      <c r="Q16" s="23"/>
      <c r="R16" s="327">
        <f ca="1">SUMIF('EB012-EB212'!$W$1:$X$201,O16,'EB012-EB212'!X$1:$X$201)</f>
        <v>1</v>
      </c>
    </row>
    <row r="17" spans="1:18" x14ac:dyDescent="0.25">
      <c r="O17" s="21" t="s">
        <v>8</v>
      </c>
      <c r="P17" s="22"/>
      <c r="Q17" s="23"/>
      <c r="R17" s="327">
        <f ca="1">SUMIF('EB012-EB212'!$W$1:$X$201,O17,'EB012-EB212'!X$1:$X$201)</f>
        <v>0</v>
      </c>
    </row>
    <row r="18" spans="1:18" x14ac:dyDescent="0.25">
      <c r="O18" s="21" t="s">
        <v>36</v>
      </c>
      <c r="P18" s="22"/>
      <c r="Q18" s="23"/>
      <c r="R18" s="327">
        <f ca="1">SUMIF('EB012-EB212'!$W$1:$X$201,O18,'EB012-EB212'!X$1:$X$201)</f>
        <v>0</v>
      </c>
    </row>
    <row r="19" spans="1:18" x14ac:dyDescent="0.25">
      <c r="O19" s="21" t="s">
        <v>46</v>
      </c>
      <c r="P19" s="22"/>
      <c r="Q19" s="23"/>
      <c r="R19" s="327">
        <f ca="1">SUMIF('EB012-EB212'!$W$1:$X$201,O19,'EB012-EB212'!X$1:$X$201)</f>
        <v>0</v>
      </c>
    </row>
    <row r="20" spans="1:18" ht="15.75" customHeight="1" x14ac:dyDescent="0.25">
      <c r="O20" s="21" t="s">
        <v>11</v>
      </c>
      <c r="P20" s="22"/>
      <c r="Q20" s="23"/>
      <c r="R20" s="327">
        <f ca="1">SUMIF('EB012-EB212'!$W$1:$X$201,O20,'EB012-EB212'!X$1:$X$201)</f>
        <v>0</v>
      </c>
    </row>
    <row r="21" spans="1:18" ht="23.25" x14ac:dyDescent="0.25">
      <c r="A21" s="513" t="s">
        <v>65</v>
      </c>
      <c r="B21" s="514"/>
      <c r="C21" s="514"/>
      <c r="D21" s="514"/>
      <c r="E21" s="515"/>
      <c r="O21" s="21" t="s">
        <v>44</v>
      </c>
      <c r="P21" s="22"/>
      <c r="Q21" s="23"/>
      <c r="R21" s="327">
        <f ca="1">SUMIF('EB012-EB212'!$W$1:$X$201,O21,'EB012-EB212'!X$1:$X$201)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21" t="s">
        <v>29</v>
      </c>
      <c r="P22" s="22"/>
      <c r="Q22" s="23"/>
      <c r="R22" s="327">
        <f ca="1">SUMIF('EB012-EB212'!$W$1:$X$201,O22,'EB012-EB212'!X$1:$X$201)</f>
        <v>0</v>
      </c>
    </row>
    <row r="23" spans="1:18" x14ac:dyDescent="0.25">
      <c r="A23" s="418">
        <v>1497306</v>
      </c>
      <c r="B23" s="136">
        <f>VLOOKUP(Table14112[[#This Row],[Shop Order]],'EB012-EB212'!A:AA,4,FALSE)</f>
        <v>1263</v>
      </c>
      <c r="C23" s="136">
        <f>VLOOKUP(Table14112[[#This Row],[Shop Order]],'EB012-EB212'!A:AA,5,FALSE)</f>
        <v>1126</v>
      </c>
      <c r="D23" s="137">
        <f>VLOOKUP(Table14112[[#This Row],[Shop Order]],'EB012-EB212'!A:AA,6,FALSE)</f>
        <v>0.89152810768012669</v>
      </c>
      <c r="E23" s="308">
        <f>VLOOKUP(Table14112[[#This Row],[Shop Order]],'EB012-EB212'!A:AA,7,FALSE)</f>
        <v>45124</v>
      </c>
      <c r="O23" s="21" t="s">
        <v>45</v>
      </c>
      <c r="P23" s="22"/>
      <c r="Q23" s="23"/>
      <c r="R23" s="327">
        <f ca="1">SUMIF('EB012-EB212'!$W$1:$X$201,O23,'EB012-EB212'!X$1:$X$201)</f>
        <v>0</v>
      </c>
    </row>
    <row r="24" spans="1:18" x14ac:dyDescent="0.25">
      <c r="A24" s="420">
        <v>1501520</v>
      </c>
      <c r="B24" s="136">
        <f>VLOOKUP(Table14112[[#This Row],[Shop Order]],'EB012-EB212'!A:AA,4,FALSE)</f>
        <v>1290</v>
      </c>
      <c r="C24" s="136">
        <f>VLOOKUP(Table14112[[#This Row],[Shop Order]],'EB012-EB212'!A:AA,5,FALSE)</f>
        <v>1122</v>
      </c>
      <c r="D24" s="137">
        <f>VLOOKUP(Table14112[[#This Row],[Shop Order]],'EB012-EB212'!A:AA,6,FALSE)</f>
        <v>0.86976744186046506</v>
      </c>
      <c r="E24" s="138">
        <f>VLOOKUP(Table14112[[#This Row],[Shop Order]],'EB012-EB212'!A:AA,7,FALSE)</f>
        <v>45156</v>
      </c>
      <c r="G24" s="26"/>
      <c r="O24" s="21" t="s">
        <v>32</v>
      </c>
      <c r="P24" s="22"/>
      <c r="Q24" s="23"/>
      <c r="R24" s="327">
        <f ca="1">SUMIF('EB012-EB212'!$W$1:$X$201,O24,'EB012-EB212'!X$1:$X$201)</f>
        <v>0</v>
      </c>
    </row>
    <row r="25" spans="1:18" x14ac:dyDescent="0.25">
      <c r="A25" s="418"/>
      <c r="B25" s="136" t="e">
        <f>VLOOKUP(Table14112[[#This Row],[Shop Order]],'EB012-EB212'!A:AA,4,FALSE)</f>
        <v>#N/A</v>
      </c>
      <c r="C25" s="136" t="e">
        <f>VLOOKUP(Table14112[[#This Row],[Shop Order]],'EB012-EB212'!A:AA,5,FALSE)</f>
        <v>#N/A</v>
      </c>
      <c r="D25" s="137" t="e">
        <f>VLOOKUP(Table14112[[#This Row],[Shop Order]],'EB012-EB212'!A:AA,6,FALSE)</f>
        <v>#N/A</v>
      </c>
      <c r="E25" s="138" t="e">
        <f>VLOOKUP(Table14112[[#This Row],[Shop Order]],'EB012-EB212'!A:AA,7,FALSE)</f>
        <v>#N/A</v>
      </c>
      <c r="O25" s="21" t="s">
        <v>124</v>
      </c>
      <c r="P25" s="22"/>
      <c r="Q25" s="23"/>
      <c r="R25" s="327">
        <f ca="1">SUMIF('EB012-EB212'!$W$1:$X$201,O25,'EB012-EB212'!X$1:$X$201)</f>
        <v>0</v>
      </c>
    </row>
    <row r="26" spans="1:18" x14ac:dyDescent="0.25">
      <c r="A26" s="418"/>
      <c r="B26" s="136" t="e">
        <f>VLOOKUP(Table14112[[#This Row],[Shop Order]],'EB012-EB212'!A:AA,4,FALSE)</f>
        <v>#N/A</v>
      </c>
      <c r="C26" s="136" t="e">
        <f>VLOOKUP(Table14112[[#This Row],[Shop Order]],'EB012-EB212'!A:AA,5,FALSE)</f>
        <v>#N/A</v>
      </c>
      <c r="D26" s="137" t="e">
        <f>VLOOKUP(Table14112[[#This Row],[Shop Order]],'EB012-EB212'!A:AA,6,FALSE)</f>
        <v>#N/A</v>
      </c>
      <c r="E26" s="138" t="e">
        <f>VLOOKUP(Table14112[[#This Row],[Shop Order]],'EB012-EB212'!A:AA,7,FALSE)</f>
        <v>#N/A</v>
      </c>
      <c r="O26" s="21" t="s">
        <v>33</v>
      </c>
      <c r="P26" s="22"/>
      <c r="Q26" s="23"/>
      <c r="R26" s="327">
        <f ca="1">SUMIF('EB012-EB212'!$W$1:$X$201,O26,'EB012-EB212'!X$1:$X$201)</f>
        <v>0</v>
      </c>
    </row>
    <row r="27" spans="1:18" x14ac:dyDescent="0.25">
      <c r="A27" s="418"/>
      <c r="B27" s="136" t="e">
        <f>VLOOKUP(Table14112[[#This Row],[Shop Order]],'EB012-EB212'!A:AA,4,FALSE)</f>
        <v>#N/A</v>
      </c>
      <c r="C27" s="136" t="e">
        <f>VLOOKUP(Table14112[[#This Row],[Shop Order]],'EB012-EB212'!A:AA,5,FALSE)</f>
        <v>#N/A</v>
      </c>
      <c r="D27" s="137" t="e">
        <f>VLOOKUP(Table14112[[#This Row],[Shop Order]],'EB012-EB212'!A:AA,6,FALSE)</f>
        <v>#N/A</v>
      </c>
      <c r="E27" s="138" t="e">
        <f>VLOOKUP(Table14112[[#This Row],[Shop Order]],'EB012-EB212'!A:AA,7,FALSE)</f>
        <v>#N/A</v>
      </c>
      <c r="O27" s="21" t="s">
        <v>110</v>
      </c>
      <c r="P27" s="22"/>
      <c r="Q27" s="23"/>
      <c r="R27" s="327">
        <f ca="1">SUMIF('EB012-EB212'!$W$1:$X$201,O27,'EB012-EB212'!X$1:$X$201)</f>
        <v>0</v>
      </c>
    </row>
    <row r="28" spans="1:18" ht="15.75" thickBot="1" x14ac:dyDescent="0.3">
      <c r="A28" s="418"/>
      <c r="B28" s="136" t="e">
        <f>VLOOKUP(Table14112[[#This Row],[Shop Order]],'EB012-EB212'!A:AA,4,FALSE)</f>
        <v>#N/A</v>
      </c>
      <c r="C28" s="136" t="e">
        <f>VLOOKUP(Table14112[[#This Row],[Shop Order]],'EB012-EB212'!A:AA,5,FALSE)</f>
        <v>#N/A</v>
      </c>
      <c r="D28" s="137" t="e">
        <f>VLOOKUP(Table14112[[#This Row],[Shop Order]],'EB012-EB212'!A:AA,6,FALSE)</f>
        <v>#N/A</v>
      </c>
      <c r="E28" s="138" t="e">
        <f>VLOOKUP(Table14112[[#This Row],[Shop Order]],'EB012-EB212'!A:AA,7,FALSE)</f>
        <v>#N/A</v>
      </c>
      <c r="O28" s="21" t="s">
        <v>104</v>
      </c>
      <c r="P28" s="22"/>
      <c r="Q28" s="23"/>
      <c r="R28" s="327">
        <f ca="1">SUMIF('EB012-EB212'!$W$1:$X$201,O28,'EB012-EB212'!X$1:$X$201)</f>
        <v>0</v>
      </c>
    </row>
    <row r="29" spans="1:18" ht="15.75" thickBot="1" x14ac:dyDescent="0.3">
      <c r="A29" s="516" t="s">
        <v>51</v>
      </c>
      <c r="B29" s="517"/>
      <c r="C29" s="518"/>
      <c r="D29" s="80">
        <f>AVERAGE(D23:D24)</f>
        <v>0.88064777477029588</v>
      </c>
      <c r="E29" s="28"/>
      <c r="O29" s="21" t="s">
        <v>43</v>
      </c>
      <c r="P29" s="22"/>
      <c r="Q29" s="23"/>
      <c r="R29" s="327">
        <f ca="1">SUMIF('EB012-EB212'!$W$1:$X$201,O29,'EB012-EB212'!X$1:$X$201)</f>
        <v>0</v>
      </c>
    </row>
    <row r="30" spans="1:18" x14ac:dyDescent="0.25">
      <c r="O30" s="21" t="s">
        <v>37</v>
      </c>
      <c r="P30" s="22"/>
      <c r="Q30" s="23"/>
      <c r="R30" s="327">
        <f ca="1">SUMIF('EB012-EB212'!$W$1:$X$201,O30,'EB012-EB212'!X$1:$X$201)</f>
        <v>0</v>
      </c>
    </row>
    <row r="32" spans="1:18" x14ac:dyDescent="0.25">
      <c r="E32" s="25"/>
    </row>
    <row r="33" spans="5:5" ht="39.75" customHeight="1" x14ac:dyDescent="0.25">
      <c r="E33" s="25"/>
    </row>
    <row r="34" spans="5:5" ht="58.5" customHeight="1" x14ac:dyDescent="0.25">
      <c r="E34" s="25"/>
    </row>
  </sheetData>
  <autoFilter ref="O4:R4">
    <filterColumn colId="0" showButton="0"/>
    <filterColumn colId="1" showButton="0"/>
    <sortState ref="O5:R30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81"/>
  <sheetViews>
    <sheetView topLeftCell="A34" zoomScale="70" zoomScaleNormal="70" workbookViewId="0">
      <selection activeCell="N85" sqref="N85"/>
    </sheetView>
  </sheetViews>
  <sheetFormatPr defaultColWidth="9.140625" defaultRowHeight="15" x14ac:dyDescent="0.25"/>
  <cols>
    <col min="1" max="1" width="13.140625" style="45" customWidth="1"/>
    <col min="2" max="2" width="10.7109375" style="45" customWidth="1"/>
    <col min="3" max="5" width="8.7109375" style="45" customWidth="1"/>
    <col min="6" max="6" width="10.7109375" style="45" customWidth="1"/>
    <col min="7" max="7" width="11.7109375" style="15" customWidth="1"/>
    <col min="8" max="11" width="15.85546875" style="7" customWidth="1"/>
    <col min="12" max="12" width="15.85546875" style="8" customWidth="1"/>
    <col min="13" max="13" width="15.85546875" style="9" customWidth="1"/>
    <col min="14" max="15" width="15.85546875" style="45" customWidth="1"/>
    <col min="16" max="16" width="15.85546875" style="10" customWidth="1"/>
    <col min="17" max="20" width="15.85546875" style="14" customWidth="1"/>
    <col min="21" max="21" width="9.140625" style="14"/>
    <col min="22" max="22" width="11.140625" style="14" bestFit="1" customWidth="1"/>
    <col min="23" max="23" width="10.28515625" style="14" hidden="1" customWidth="1"/>
    <col min="24" max="24" width="40.7109375" style="45" customWidth="1"/>
    <col min="25" max="25" width="3" style="45" hidden="1" customWidth="1"/>
    <col min="26" max="26" width="44.42578125" style="45" customWidth="1"/>
    <col min="27" max="16384" width="9.140625" style="45"/>
  </cols>
  <sheetData>
    <row r="1" spans="1:26" ht="15.75" thickBot="1" x14ac:dyDescent="0.3"/>
    <row r="2" spans="1:26" ht="90.75" thickBot="1" x14ac:dyDescent="0.3">
      <c r="A2" s="47" t="s">
        <v>23</v>
      </c>
      <c r="B2" s="47" t="s">
        <v>49</v>
      </c>
      <c r="C2" s="47" t="s">
        <v>54</v>
      </c>
      <c r="D2" s="47" t="s">
        <v>18</v>
      </c>
      <c r="E2" s="46" t="s">
        <v>17</v>
      </c>
      <c r="F2" s="48" t="s">
        <v>1</v>
      </c>
      <c r="G2" s="49" t="s">
        <v>24</v>
      </c>
      <c r="H2" s="50" t="s">
        <v>75</v>
      </c>
      <c r="I2" s="50" t="s">
        <v>76</v>
      </c>
      <c r="J2" s="50" t="s">
        <v>55</v>
      </c>
      <c r="K2" s="50" t="s">
        <v>60</v>
      </c>
      <c r="L2" s="50" t="s">
        <v>56</v>
      </c>
      <c r="M2" s="50" t="s">
        <v>61</v>
      </c>
      <c r="N2" s="50" t="s">
        <v>57</v>
      </c>
      <c r="O2" s="50" t="s">
        <v>62</v>
      </c>
      <c r="P2" s="50" t="s">
        <v>58</v>
      </c>
      <c r="Q2" s="50" t="s">
        <v>77</v>
      </c>
      <c r="R2" s="50" t="s">
        <v>59</v>
      </c>
      <c r="S2" s="50" t="s">
        <v>127</v>
      </c>
      <c r="T2" s="47" t="s">
        <v>42</v>
      </c>
      <c r="U2" s="47" t="s">
        <v>5</v>
      </c>
      <c r="V2" s="46" t="s">
        <v>2</v>
      </c>
      <c r="W2" s="84" t="s">
        <v>163</v>
      </c>
      <c r="X2" s="85" t="s">
        <v>21</v>
      </c>
      <c r="Y2" s="210" t="s">
        <v>5</v>
      </c>
      <c r="Z2" s="213" t="s">
        <v>7</v>
      </c>
    </row>
    <row r="3" spans="1:26" ht="15.75" thickBot="1" x14ac:dyDescent="0.3">
      <c r="A3" s="212">
        <v>1497306</v>
      </c>
      <c r="B3" s="212" t="s">
        <v>287</v>
      </c>
      <c r="C3" s="441">
        <v>1152</v>
      </c>
      <c r="D3" s="441">
        <v>1263</v>
      </c>
      <c r="E3" s="448">
        <v>1126</v>
      </c>
      <c r="F3" s="449">
        <f>E3/D3</f>
        <v>0.89152810768012669</v>
      </c>
      <c r="G3" s="211">
        <v>45124</v>
      </c>
      <c r="H3" s="200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8"/>
      <c r="U3" s="405"/>
      <c r="V3" s="197"/>
      <c r="W3" s="197"/>
      <c r="X3" s="91" t="s">
        <v>78</v>
      </c>
      <c r="Y3" s="210" t="s">
        <v>5</v>
      </c>
      <c r="Z3" s="82" t="s">
        <v>73</v>
      </c>
    </row>
    <row r="4" spans="1:26" x14ac:dyDescent="0.25">
      <c r="A4" s="53"/>
      <c r="B4" s="54"/>
      <c r="C4" s="54"/>
      <c r="D4" s="54"/>
      <c r="E4" s="54"/>
      <c r="F4" s="54"/>
      <c r="G4" s="55"/>
      <c r="H4" s="62">
        <v>9</v>
      </c>
      <c r="I4" s="72"/>
      <c r="J4" s="72">
        <v>1</v>
      </c>
      <c r="K4" s="72"/>
      <c r="L4" s="72"/>
      <c r="M4" s="72"/>
      <c r="N4" s="72"/>
      <c r="O4" s="72"/>
      <c r="P4" s="72"/>
      <c r="Q4" s="72"/>
      <c r="R4" s="72"/>
      <c r="S4" s="72"/>
      <c r="T4" s="63">
        <v>1</v>
      </c>
      <c r="U4" s="76">
        <f>SUM(H4,J4,L4,N4,P4,R4,T4)</f>
        <v>11</v>
      </c>
      <c r="V4" s="214">
        <f>($U4)/$D$3</f>
        <v>8.7094220110847196E-3</v>
      </c>
      <c r="W4" s="248">
        <f>D3</f>
        <v>1263</v>
      </c>
      <c r="X4" s="196" t="s">
        <v>16</v>
      </c>
      <c r="Y4" s="209">
        <f t="shared" ref="Y4:Y16" si="0">U4</f>
        <v>11</v>
      </c>
      <c r="Z4" s="101"/>
    </row>
    <row r="5" spans="1:26" x14ac:dyDescent="0.25">
      <c r="A5" s="56"/>
      <c r="B5" s="57"/>
      <c r="C5" s="57"/>
      <c r="D5" s="57"/>
      <c r="E5" s="57"/>
      <c r="F5" s="57"/>
      <c r="G5" s="58"/>
      <c r="H5" s="478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66"/>
      <c r="U5" s="76">
        <f>SUM(H5,J5,L5,N5,P5,R5,T5)</f>
        <v>0</v>
      </c>
      <c r="V5" s="214">
        <f>($U5)/$D$3</f>
        <v>0</v>
      </c>
      <c r="W5" s="248"/>
      <c r="X5" s="202" t="s">
        <v>44</v>
      </c>
      <c r="Y5" s="191"/>
      <c r="Z5" s="101"/>
    </row>
    <row r="6" spans="1:26" x14ac:dyDescent="0.25">
      <c r="A6" s="56"/>
      <c r="B6" s="57"/>
      <c r="C6" s="57"/>
      <c r="D6" s="57"/>
      <c r="E6" s="57"/>
      <c r="F6" s="57"/>
      <c r="G6" s="58"/>
      <c r="H6" s="64">
        <v>3</v>
      </c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65">
        <v>2</v>
      </c>
      <c r="U6" s="71">
        <f t="shared" ref="U6:U27" si="1">SUM(H6,J6,L6,N6,P6,R6,T6)</f>
        <v>5</v>
      </c>
      <c r="V6" s="214">
        <f t="shared" ref="V6:V31" si="2">($U6)/$D$3</f>
        <v>3.95882818685669E-3</v>
      </c>
      <c r="W6" s="248">
        <f>D3</f>
        <v>1263</v>
      </c>
      <c r="X6" s="195" t="s">
        <v>6</v>
      </c>
      <c r="Y6" s="191">
        <f t="shared" si="0"/>
        <v>5</v>
      </c>
      <c r="Z6" s="132"/>
    </row>
    <row r="7" spans="1:26" x14ac:dyDescent="0.25">
      <c r="A7" s="56"/>
      <c r="B7" s="57"/>
      <c r="C7" s="57"/>
      <c r="D7" s="57"/>
      <c r="E7" s="59"/>
      <c r="F7" s="59"/>
      <c r="G7" s="58"/>
      <c r="H7" s="64">
        <v>71</v>
      </c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65"/>
      <c r="U7" s="71">
        <f t="shared" si="1"/>
        <v>71</v>
      </c>
      <c r="V7" s="214">
        <f t="shared" si="2"/>
        <v>5.6215360253365002E-2</v>
      </c>
      <c r="W7" s="248">
        <f>D3</f>
        <v>1263</v>
      </c>
      <c r="X7" s="195" t="s">
        <v>14</v>
      </c>
      <c r="Y7" s="191">
        <f t="shared" si="0"/>
        <v>71</v>
      </c>
      <c r="Z7" s="83"/>
    </row>
    <row r="8" spans="1:26" x14ac:dyDescent="0.25">
      <c r="A8" s="56"/>
      <c r="B8" s="57"/>
      <c r="C8" s="57"/>
      <c r="D8" s="57"/>
      <c r="E8" s="59"/>
      <c r="F8" s="59"/>
      <c r="G8" s="58"/>
      <c r="H8" s="64">
        <v>2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65"/>
      <c r="U8" s="71">
        <f t="shared" si="1"/>
        <v>2</v>
      </c>
      <c r="V8" s="214">
        <f t="shared" si="2"/>
        <v>1.5835312747426761E-3</v>
      </c>
      <c r="W8" s="248">
        <f>D3</f>
        <v>1263</v>
      </c>
      <c r="X8" s="195" t="s">
        <v>15</v>
      </c>
      <c r="Y8" s="191">
        <f t="shared" si="0"/>
        <v>2</v>
      </c>
      <c r="Z8" s="83"/>
    </row>
    <row r="9" spans="1:26" x14ac:dyDescent="0.25">
      <c r="A9" s="56"/>
      <c r="B9" s="57"/>
      <c r="C9" s="57"/>
      <c r="D9" s="57"/>
      <c r="E9" s="59"/>
      <c r="F9" s="59"/>
      <c r="G9" s="58"/>
      <c r="H9" s="64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65"/>
      <c r="U9" s="71">
        <f t="shared" si="1"/>
        <v>0</v>
      </c>
      <c r="V9" s="214">
        <f t="shared" si="2"/>
        <v>0</v>
      </c>
      <c r="W9" s="248">
        <f>D3</f>
        <v>1263</v>
      </c>
      <c r="X9" s="195" t="s">
        <v>31</v>
      </c>
      <c r="Y9" s="191">
        <f t="shared" si="0"/>
        <v>0</v>
      </c>
      <c r="Z9" s="132"/>
    </row>
    <row r="10" spans="1:26" x14ac:dyDescent="0.25">
      <c r="A10" s="56"/>
      <c r="B10" s="57"/>
      <c r="C10" s="57"/>
      <c r="D10" s="57"/>
      <c r="E10" s="59"/>
      <c r="F10" s="59"/>
      <c r="G10" s="58"/>
      <c r="H10" s="64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65"/>
      <c r="U10" s="71">
        <f t="shared" si="1"/>
        <v>0</v>
      </c>
      <c r="V10" s="214">
        <f t="shared" si="2"/>
        <v>0</v>
      </c>
      <c r="W10" s="248">
        <f>D3</f>
        <v>1263</v>
      </c>
      <c r="X10" s="195" t="s">
        <v>32</v>
      </c>
      <c r="Y10" s="191">
        <f t="shared" si="0"/>
        <v>0</v>
      </c>
      <c r="Z10" s="132"/>
    </row>
    <row r="11" spans="1:26" x14ac:dyDescent="0.25">
      <c r="A11" s="56"/>
      <c r="B11" s="57"/>
      <c r="C11" s="57"/>
      <c r="D11" s="57"/>
      <c r="E11" s="59"/>
      <c r="F11" s="59"/>
      <c r="G11" s="58"/>
      <c r="H11" s="64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65"/>
      <c r="U11" s="71">
        <f t="shared" si="1"/>
        <v>0</v>
      </c>
      <c r="V11" s="214">
        <f t="shared" si="2"/>
        <v>0</v>
      </c>
      <c r="W11" s="248">
        <f>D3</f>
        <v>1263</v>
      </c>
      <c r="X11" s="195" t="s">
        <v>20</v>
      </c>
      <c r="Y11" s="191">
        <f t="shared" si="0"/>
        <v>0</v>
      </c>
      <c r="Z11" s="132"/>
    </row>
    <row r="12" spans="1:26" x14ac:dyDescent="0.25">
      <c r="A12" s="56"/>
      <c r="B12" s="57"/>
      <c r="C12" s="57"/>
      <c r="D12" s="57"/>
      <c r="E12" s="59"/>
      <c r="F12" s="59"/>
      <c r="G12" s="58"/>
      <c r="H12" s="64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65"/>
      <c r="U12" s="71">
        <f t="shared" si="1"/>
        <v>0</v>
      </c>
      <c r="V12" s="214">
        <f t="shared" si="2"/>
        <v>0</v>
      </c>
      <c r="W12" s="248">
        <f>D3</f>
        <v>1263</v>
      </c>
      <c r="X12" s="195" t="s">
        <v>30</v>
      </c>
      <c r="Y12" s="191">
        <f t="shared" si="0"/>
        <v>0</v>
      </c>
      <c r="Z12" s="132"/>
    </row>
    <row r="13" spans="1:26" x14ac:dyDescent="0.25">
      <c r="A13" s="56"/>
      <c r="B13" s="57"/>
      <c r="C13" s="57"/>
      <c r="D13" s="57"/>
      <c r="E13" s="59"/>
      <c r="F13" s="59"/>
      <c r="G13" s="58"/>
      <c r="H13" s="64">
        <v>7</v>
      </c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65">
        <v>7</v>
      </c>
      <c r="U13" s="71">
        <f t="shared" si="1"/>
        <v>14</v>
      </c>
      <c r="V13" s="214">
        <f t="shared" si="2"/>
        <v>1.1084718923198733E-2</v>
      </c>
      <c r="W13" s="248">
        <f>D3</f>
        <v>1263</v>
      </c>
      <c r="X13" s="195" t="s">
        <v>0</v>
      </c>
      <c r="Y13" s="191">
        <f t="shared" si="0"/>
        <v>14</v>
      </c>
      <c r="Z13" s="83"/>
    </row>
    <row r="14" spans="1:26" x14ac:dyDescent="0.25">
      <c r="A14" s="56"/>
      <c r="B14" s="57"/>
      <c r="C14" s="57"/>
      <c r="D14" s="57"/>
      <c r="E14" s="59"/>
      <c r="F14" s="59"/>
      <c r="G14" s="58"/>
      <c r="H14" s="64">
        <v>7</v>
      </c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65">
        <v>1</v>
      </c>
      <c r="U14" s="71">
        <f t="shared" si="1"/>
        <v>8</v>
      </c>
      <c r="V14" s="214">
        <f t="shared" si="2"/>
        <v>6.3341250989707044E-3</v>
      </c>
      <c r="W14" s="248">
        <f>D3</f>
        <v>1263</v>
      </c>
      <c r="X14" s="195" t="s">
        <v>12</v>
      </c>
      <c r="Y14" s="191">
        <f t="shared" si="0"/>
        <v>8</v>
      </c>
      <c r="Z14" s="83"/>
    </row>
    <row r="15" spans="1:26" x14ac:dyDescent="0.25">
      <c r="A15" s="56"/>
      <c r="B15" s="57"/>
      <c r="C15" s="57"/>
      <c r="D15" s="57"/>
      <c r="E15" s="59"/>
      <c r="F15" s="59"/>
      <c r="G15" s="58"/>
      <c r="H15" s="64">
        <v>1</v>
      </c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65"/>
      <c r="U15" s="71">
        <f t="shared" si="1"/>
        <v>1</v>
      </c>
      <c r="V15" s="214">
        <f t="shared" si="2"/>
        <v>7.9176563737133805E-4</v>
      </c>
      <c r="W15" s="248">
        <f>D3</f>
        <v>1263</v>
      </c>
      <c r="X15" s="195" t="s">
        <v>34</v>
      </c>
      <c r="Y15" s="191">
        <f t="shared" si="0"/>
        <v>1</v>
      </c>
      <c r="Z15" s="132"/>
    </row>
    <row r="16" spans="1:26" ht="15.75" x14ac:dyDescent="0.25">
      <c r="A16" s="56"/>
      <c r="B16" s="57"/>
      <c r="C16" s="57"/>
      <c r="D16" s="57"/>
      <c r="E16" s="59"/>
      <c r="F16" s="59"/>
      <c r="G16" s="58"/>
      <c r="H16" s="68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70"/>
      <c r="U16" s="190">
        <f t="shared" si="1"/>
        <v>0</v>
      </c>
      <c r="V16" s="214">
        <f t="shared" si="2"/>
        <v>0</v>
      </c>
      <c r="W16" s="248">
        <f>D3</f>
        <v>1263</v>
      </c>
      <c r="X16" s="269" t="s">
        <v>27</v>
      </c>
      <c r="Y16" s="191">
        <f t="shared" si="0"/>
        <v>0</v>
      </c>
      <c r="Z16" s="83"/>
    </row>
    <row r="17" spans="1:26" x14ac:dyDescent="0.25">
      <c r="A17" s="56"/>
      <c r="B17" s="57"/>
      <c r="C17" s="57"/>
      <c r="D17" s="57"/>
      <c r="E17" s="59"/>
      <c r="F17" s="59"/>
      <c r="G17" s="60"/>
      <c r="H17" s="38">
        <v>1</v>
      </c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65"/>
      <c r="U17" s="71">
        <f t="shared" si="1"/>
        <v>1</v>
      </c>
      <c r="V17" s="214">
        <f t="shared" si="2"/>
        <v>7.9176563737133805E-4</v>
      </c>
      <c r="W17" s="248">
        <f>D3</f>
        <v>1263</v>
      </c>
      <c r="X17" s="195" t="s">
        <v>170</v>
      </c>
      <c r="Y17" s="191"/>
      <c r="Z17" s="132"/>
    </row>
    <row r="18" spans="1:26" ht="15.75" thickBot="1" x14ac:dyDescent="0.3">
      <c r="A18" s="56"/>
      <c r="B18" s="57"/>
      <c r="C18" s="57"/>
      <c r="D18" s="57"/>
      <c r="E18" s="59"/>
      <c r="F18" s="59"/>
      <c r="G18" s="58"/>
      <c r="H18" s="207"/>
      <c r="I18" s="206"/>
      <c r="J18" s="206">
        <v>4</v>
      </c>
      <c r="K18" s="206"/>
      <c r="L18" s="206"/>
      <c r="M18" s="206"/>
      <c r="N18" s="206"/>
      <c r="O18" s="206"/>
      <c r="P18" s="206"/>
      <c r="Q18" s="206"/>
      <c r="R18" s="206"/>
      <c r="S18" s="206"/>
      <c r="T18" s="205"/>
      <c r="U18" s="204">
        <f t="shared" si="1"/>
        <v>4</v>
      </c>
      <c r="V18" s="316">
        <f t="shared" si="2"/>
        <v>3.1670625494853522E-3</v>
      </c>
      <c r="W18" s="249">
        <f>D3</f>
        <v>1263</v>
      </c>
      <c r="X18" s="203" t="s">
        <v>28</v>
      </c>
      <c r="Y18" s="191">
        <f>U18</f>
        <v>4</v>
      </c>
      <c r="Z18" s="132"/>
    </row>
    <row r="19" spans="1:26" x14ac:dyDescent="0.25">
      <c r="A19" s="56"/>
      <c r="B19" s="57"/>
      <c r="C19" s="57"/>
      <c r="D19" s="57"/>
      <c r="E19" s="59"/>
      <c r="F19" s="59"/>
      <c r="G19" s="58"/>
      <c r="H19" s="62"/>
      <c r="I19" s="180">
        <v>1</v>
      </c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66"/>
      <c r="U19" s="71">
        <f t="shared" si="1"/>
        <v>0</v>
      </c>
      <c r="V19" s="214">
        <f t="shared" si="2"/>
        <v>0</v>
      </c>
      <c r="W19" s="250">
        <f>D3</f>
        <v>1263</v>
      </c>
      <c r="X19" s="202" t="s">
        <v>11</v>
      </c>
      <c r="Y19" s="191"/>
      <c r="Z19" s="132"/>
    </row>
    <row r="20" spans="1:26" x14ac:dyDescent="0.25">
      <c r="A20" s="56"/>
      <c r="B20" s="57"/>
      <c r="C20" s="57"/>
      <c r="D20" s="57"/>
      <c r="E20" s="59"/>
      <c r="F20" s="59"/>
      <c r="G20" s="58"/>
      <c r="H20" s="64"/>
      <c r="I20" s="38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65"/>
      <c r="U20" s="71">
        <f t="shared" si="1"/>
        <v>0</v>
      </c>
      <c r="V20" s="214">
        <f t="shared" si="2"/>
        <v>0</v>
      </c>
      <c r="W20" s="248">
        <f>D3</f>
        <v>1263</v>
      </c>
      <c r="X20" s="195" t="s">
        <v>29</v>
      </c>
      <c r="Y20" s="191">
        <f t="shared" ref="Y20:Y40" si="3">U20</f>
        <v>0</v>
      </c>
      <c r="Z20" s="83"/>
    </row>
    <row r="21" spans="1:26" x14ac:dyDescent="0.25">
      <c r="A21" s="56"/>
      <c r="B21" s="57"/>
      <c r="C21" s="57"/>
      <c r="D21" s="57"/>
      <c r="E21" s="59"/>
      <c r="F21" s="59"/>
      <c r="G21" s="58"/>
      <c r="H21" s="64"/>
      <c r="I21" s="38">
        <v>1</v>
      </c>
      <c r="J21" s="73">
        <v>1</v>
      </c>
      <c r="K21" s="73"/>
      <c r="L21" s="73"/>
      <c r="M21" s="73"/>
      <c r="N21" s="73"/>
      <c r="O21" s="73"/>
      <c r="P21" s="73"/>
      <c r="Q21" s="73"/>
      <c r="R21" s="73"/>
      <c r="S21" s="73"/>
      <c r="T21" s="65">
        <v>3</v>
      </c>
      <c r="U21" s="71">
        <f t="shared" si="1"/>
        <v>4</v>
      </c>
      <c r="V21" s="214">
        <f t="shared" si="2"/>
        <v>3.1670625494853522E-3</v>
      </c>
      <c r="W21" s="248">
        <f>D3</f>
        <v>1263</v>
      </c>
      <c r="X21" s="195" t="s">
        <v>3</v>
      </c>
      <c r="Y21" s="191">
        <f t="shared" si="3"/>
        <v>4</v>
      </c>
      <c r="Z21" s="83"/>
    </row>
    <row r="22" spans="1:26" x14ac:dyDescent="0.25">
      <c r="A22" s="56"/>
      <c r="B22" s="57"/>
      <c r="C22" s="57"/>
      <c r="D22" s="57"/>
      <c r="E22" s="59"/>
      <c r="F22" s="59"/>
      <c r="G22" s="58"/>
      <c r="H22" s="64"/>
      <c r="I22" s="38">
        <v>2</v>
      </c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65"/>
      <c r="U22" s="71">
        <f t="shared" si="1"/>
        <v>0</v>
      </c>
      <c r="V22" s="214">
        <f t="shared" si="2"/>
        <v>0</v>
      </c>
      <c r="W22" s="248">
        <f>D3</f>
        <v>1263</v>
      </c>
      <c r="X22" s="195" t="s">
        <v>8</v>
      </c>
      <c r="Y22" s="191">
        <f t="shared" si="3"/>
        <v>0</v>
      </c>
      <c r="Z22" s="101"/>
    </row>
    <row r="23" spans="1:26" x14ac:dyDescent="0.25">
      <c r="A23" s="56"/>
      <c r="B23" s="57"/>
      <c r="C23" s="57"/>
      <c r="D23" s="57"/>
      <c r="E23" s="59"/>
      <c r="F23" s="59"/>
      <c r="G23" s="58"/>
      <c r="H23" s="64"/>
      <c r="I23" s="38">
        <v>2</v>
      </c>
      <c r="J23" s="73">
        <v>1</v>
      </c>
      <c r="K23" s="73"/>
      <c r="L23" s="73"/>
      <c r="M23" s="73"/>
      <c r="N23" s="73"/>
      <c r="O23" s="73"/>
      <c r="P23" s="73"/>
      <c r="Q23" s="73"/>
      <c r="R23" s="73"/>
      <c r="S23" s="73"/>
      <c r="T23" s="65">
        <v>2</v>
      </c>
      <c r="U23" s="71">
        <f t="shared" si="1"/>
        <v>3</v>
      </c>
      <c r="V23" s="214">
        <f t="shared" si="2"/>
        <v>2.3752969121140144E-3</v>
      </c>
      <c r="W23" s="248">
        <f>D3</f>
        <v>1263</v>
      </c>
      <c r="X23" s="195" t="s">
        <v>9</v>
      </c>
      <c r="Y23" s="191">
        <f t="shared" si="3"/>
        <v>3</v>
      </c>
      <c r="Z23" s="101" t="s">
        <v>292</v>
      </c>
    </row>
    <row r="24" spans="1:26" x14ac:dyDescent="0.25">
      <c r="A24" s="56"/>
      <c r="B24" s="57"/>
      <c r="C24" s="57"/>
      <c r="D24" s="57"/>
      <c r="E24" s="59"/>
      <c r="F24" s="59"/>
      <c r="G24" s="58"/>
      <c r="H24" s="64"/>
      <c r="I24" s="38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65"/>
      <c r="U24" s="71">
        <f t="shared" si="1"/>
        <v>0</v>
      </c>
      <c r="V24" s="214">
        <f t="shared" si="2"/>
        <v>0</v>
      </c>
      <c r="W24" s="248">
        <f>D3</f>
        <v>1263</v>
      </c>
      <c r="X24" s="195" t="s">
        <v>80</v>
      </c>
      <c r="Y24" s="191">
        <f t="shared" si="3"/>
        <v>0</v>
      </c>
      <c r="Z24" s="132"/>
    </row>
    <row r="25" spans="1:26" x14ac:dyDescent="0.25">
      <c r="A25" s="56"/>
      <c r="B25" s="57"/>
      <c r="C25" s="57"/>
      <c r="D25" s="57"/>
      <c r="E25" s="59"/>
      <c r="F25" s="59"/>
      <c r="G25" s="58"/>
      <c r="H25" s="130"/>
      <c r="I25" s="73">
        <v>2</v>
      </c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65"/>
      <c r="U25" s="71">
        <f t="shared" si="1"/>
        <v>0</v>
      </c>
      <c r="V25" s="214">
        <f t="shared" si="2"/>
        <v>0</v>
      </c>
      <c r="W25" s="248">
        <f>D3</f>
        <v>1263</v>
      </c>
      <c r="X25" s="195" t="s">
        <v>20</v>
      </c>
      <c r="Y25" s="191">
        <f t="shared" si="3"/>
        <v>0</v>
      </c>
      <c r="Z25" s="83"/>
    </row>
    <row r="26" spans="1:26" x14ac:dyDescent="0.25">
      <c r="A26" s="56"/>
      <c r="B26" s="57"/>
      <c r="C26" s="57"/>
      <c r="D26" s="57"/>
      <c r="E26" s="59"/>
      <c r="F26" s="59"/>
      <c r="G26" s="58"/>
      <c r="H26" s="64"/>
      <c r="I26" s="73">
        <v>1</v>
      </c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65"/>
      <c r="U26" s="71">
        <f t="shared" si="1"/>
        <v>0</v>
      </c>
      <c r="V26" s="214">
        <f t="shared" si="2"/>
        <v>0</v>
      </c>
      <c r="W26" s="248">
        <f>D3</f>
        <v>1263</v>
      </c>
      <c r="X26" s="195" t="s">
        <v>81</v>
      </c>
      <c r="Y26" s="191">
        <f t="shared" si="3"/>
        <v>0</v>
      </c>
      <c r="Z26" s="83"/>
    </row>
    <row r="27" spans="1:26" x14ac:dyDescent="0.25">
      <c r="A27" s="56"/>
      <c r="B27" s="57"/>
      <c r="C27" s="57"/>
      <c r="D27" s="57"/>
      <c r="E27" s="59"/>
      <c r="F27" s="59"/>
      <c r="G27" s="58"/>
      <c r="H27" s="6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65"/>
      <c r="U27" s="71">
        <f t="shared" si="1"/>
        <v>0</v>
      </c>
      <c r="V27" s="214">
        <f t="shared" si="2"/>
        <v>0</v>
      </c>
      <c r="W27" s="248">
        <f>D3</f>
        <v>1263</v>
      </c>
      <c r="X27" s="195" t="s">
        <v>10</v>
      </c>
      <c r="Y27" s="191">
        <f t="shared" si="3"/>
        <v>0</v>
      </c>
      <c r="Z27" s="132"/>
    </row>
    <row r="28" spans="1:26" x14ac:dyDescent="0.25">
      <c r="A28" s="56"/>
      <c r="B28" s="57"/>
      <c r="C28" s="57"/>
      <c r="D28" s="57"/>
      <c r="E28" s="59"/>
      <c r="F28" s="59"/>
      <c r="G28" s="58"/>
      <c r="H28" s="64"/>
      <c r="I28" s="73">
        <v>5</v>
      </c>
      <c r="J28" s="73">
        <v>3</v>
      </c>
      <c r="K28" s="73"/>
      <c r="L28" s="73"/>
      <c r="M28" s="73"/>
      <c r="N28" s="73"/>
      <c r="O28" s="73"/>
      <c r="P28" s="73"/>
      <c r="Q28" s="73"/>
      <c r="R28" s="73"/>
      <c r="S28" s="73"/>
      <c r="T28" s="65"/>
      <c r="U28" s="71">
        <f>SUM(H28,J28,L28,N28,P28,R28,T28)</f>
        <v>3</v>
      </c>
      <c r="V28" s="214">
        <f t="shared" si="2"/>
        <v>2.3752969121140144E-3</v>
      </c>
      <c r="W28" s="248">
        <f>D3</f>
        <v>1263</v>
      </c>
      <c r="X28" s="195" t="s">
        <v>13</v>
      </c>
      <c r="Y28" s="191">
        <f t="shared" si="3"/>
        <v>3</v>
      </c>
      <c r="Z28" s="132"/>
    </row>
    <row r="29" spans="1:26" x14ac:dyDescent="0.25">
      <c r="A29" s="56"/>
      <c r="B29" s="57"/>
      <c r="C29" s="57"/>
      <c r="D29" s="57"/>
      <c r="E29" s="59"/>
      <c r="F29" s="59"/>
      <c r="G29" s="58"/>
      <c r="H29" s="64"/>
      <c r="I29" s="73">
        <v>2</v>
      </c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65"/>
      <c r="U29" s="71">
        <f>SUM(H29,J29,L29,N29,P29,R29,T29)</f>
        <v>0</v>
      </c>
      <c r="V29" s="214">
        <f t="shared" si="2"/>
        <v>0</v>
      </c>
      <c r="W29" s="248">
        <f>D3</f>
        <v>1263</v>
      </c>
      <c r="X29" s="195" t="s">
        <v>99</v>
      </c>
      <c r="Y29" s="191">
        <f t="shared" si="3"/>
        <v>0</v>
      </c>
      <c r="Z29" s="83"/>
    </row>
    <row r="30" spans="1:26" x14ac:dyDescent="0.25">
      <c r="A30" s="56"/>
      <c r="B30" s="57"/>
      <c r="C30" s="57"/>
      <c r="D30" s="57"/>
      <c r="E30" s="59"/>
      <c r="F30" s="59"/>
      <c r="G30" s="58"/>
      <c r="H30" s="64"/>
      <c r="I30" s="73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5"/>
      <c r="U30" s="71">
        <f>SUM(H30,J30,L30,N30,P30,R30,T30)</f>
        <v>0</v>
      </c>
      <c r="V30" s="214">
        <f t="shared" si="2"/>
        <v>0</v>
      </c>
      <c r="W30" s="248">
        <f>D3</f>
        <v>1263</v>
      </c>
      <c r="X30" s="195" t="s">
        <v>83</v>
      </c>
      <c r="Y30" s="191">
        <f t="shared" si="3"/>
        <v>0</v>
      </c>
      <c r="Z30" s="83"/>
    </row>
    <row r="31" spans="1:26" ht="15.75" thickBot="1" x14ac:dyDescent="0.3">
      <c r="A31" s="56"/>
      <c r="B31" s="57"/>
      <c r="C31" s="57"/>
      <c r="D31" s="57"/>
      <c r="E31" s="59"/>
      <c r="F31" s="59"/>
      <c r="G31" s="58"/>
      <c r="H31" s="68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70"/>
      <c r="U31" s="71">
        <f>SUM(H31,J31,L31,N31,P31,R31,T31)</f>
        <v>0</v>
      </c>
      <c r="V31" s="214">
        <f t="shared" si="2"/>
        <v>0</v>
      </c>
      <c r="W31" s="249">
        <f>D3</f>
        <v>1263</v>
      </c>
      <c r="X31" s="201" t="s">
        <v>28</v>
      </c>
      <c r="Y31" s="191">
        <f t="shared" si="3"/>
        <v>0</v>
      </c>
      <c r="Z31" s="83"/>
    </row>
    <row r="32" spans="1:26" ht="15.75" thickBot="1" x14ac:dyDescent="0.3">
      <c r="A32" s="56"/>
      <c r="B32" s="57"/>
      <c r="C32" s="57"/>
      <c r="D32" s="57"/>
      <c r="E32" s="59"/>
      <c r="F32" s="59"/>
      <c r="G32" s="58"/>
      <c r="H32" s="200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8"/>
      <c r="U32" s="197"/>
      <c r="V32" s="197"/>
      <c r="W32" s="301"/>
      <c r="X32" s="122" t="s">
        <v>84</v>
      </c>
      <c r="Y32" s="191">
        <f t="shared" si="3"/>
        <v>0</v>
      </c>
      <c r="Z32" s="132"/>
    </row>
    <row r="33" spans="1:26" x14ac:dyDescent="0.25">
      <c r="A33" s="56"/>
      <c r="B33" s="57"/>
      <c r="C33" s="57"/>
      <c r="D33" s="57"/>
      <c r="E33" s="59"/>
      <c r="F33" s="59"/>
      <c r="G33" s="60"/>
      <c r="H33" s="6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63"/>
      <c r="U33" s="76">
        <f t="shared" ref="U33:U39" si="4">SUM(H33,J33,L33,N33,P33,R33,T33)</f>
        <v>0</v>
      </c>
      <c r="V33" s="214">
        <f>($U33)/$D$3</f>
        <v>0</v>
      </c>
      <c r="W33" s="248">
        <f>D3</f>
        <v>1263</v>
      </c>
      <c r="X33" s="196" t="s">
        <v>83</v>
      </c>
      <c r="Y33" s="191">
        <f t="shared" si="3"/>
        <v>0</v>
      </c>
      <c r="Z33" s="101"/>
    </row>
    <row r="34" spans="1:26" x14ac:dyDescent="0.25">
      <c r="A34" s="56"/>
      <c r="B34" s="57"/>
      <c r="C34" s="57"/>
      <c r="D34" s="57"/>
      <c r="E34" s="59"/>
      <c r="F34" s="59"/>
      <c r="G34" s="60"/>
      <c r="H34" s="6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65"/>
      <c r="U34" s="71">
        <f t="shared" si="4"/>
        <v>0</v>
      </c>
      <c r="V34" s="214">
        <f t="shared" ref="V34:V40" si="5">($U34)/$D$3</f>
        <v>0</v>
      </c>
      <c r="W34" s="248">
        <f>D3</f>
        <v>1263</v>
      </c>
      <c r="X34" s="195" t="s">
        <v>86</v>
      </c>
      <c r="Y34" s="191">
        <f t="shared" si="3"/>
        <v>0</v>
      </c>
      <c r="Z34" s="132" t="s">
        <v>289</v>
      </c>
    </row>
    <row r="35" spans="1:26" x14ac:dyDescent="0.25">
      <c r="A35" s="56"/>
      <c r="B35" s="57"/>
      <c r="C35" s="57"/>
      <c r="D35" s="57"/>
      <c r="E35" s="59"/>
      <c r="F35" s="59"/>
      <c r="G35" s="60"/>
      <c r="H35" s="64">
        <v>2</v>
      </c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65"/>
      <c r="U35" s="71">
        <f t="shared" si="4"/>
        <v>2</v>
      </c>
      <c r="V35" s="214">
        <f t="shared" si="5"/>
        <v>1.5835312747426761E-3</v>
      </c>
      <c r="W35" s="248">
        <f>D3</f>
        <v>1263</v>
      </c>
      <c r="X35" s="41" t="s">
        <v>176</v>
      </c>
      <c r="Y35" s="191">
        <f t="shared" si="3"/>
        <v>2</v>
      </c>
      <c r="Z35" s="417" t="s">
        <v>291</v>
      </c>
    </row>
    <row r="36" spans="1:26" ht="15.75" x14ac:dyDescent="0.25">
      <c r="A36" s="56"/>
      <c r="B36" s="57"/>
      <c r="C36" s="57"/>
      <c r="D36" s="57"/>
      <c r="E36" s="59"/>
      <c r="F36" s="59"/>
      <c r="G36" s="60"/>
      <c r="H36" s="64">
        <v>3</v>
      </c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65"/>
      <c r="U36" s="71">
        <f t="shared" si="4"/>
        <v>3</v>
      </c>
      <c r="V36" s="214">
        <f t="shared" si="5"/>
        <v>2.3752969121140144E-3</v>
      </c>
      <c r="W36" s="248">
        <f>D3</f>
        <v>1263</v>
      </c>
      <c r="X36" s="269" t="s">
        <v>27</v>
      </c>
      <c r="Y36" s="191">
        <f t="shared" si="3"/>
        <v>3</v>
      </c>
      <c r="Z36" s="132" t="s">
        <v>290</v>
      </c>
    </row>
    <row r="37" spans="1:26" x14ac:dyDescent="0.25">
      <c r="A37" s="56"/>
      <c r="B37" s="57"/>
      <c r="C37" s="57"/>
      <c r="D37" s="57"/>
      <c r="E37" s="59"/>
      <c r="F37" s="59"/>
      <c r="G37" s="60"/>
      <c r="H37" s="6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65"/>
      <c r="U37" s="71">
        <f t="shared" si="4"/>
        <v>0</v>
      </c>
      <c r="V37" s="214">
        <f t="shared" si="5"/>
        <v>0</v>
      </c>
      <c r="W37" s="248">
        <f>D3</f>
        <v>1263</v>
      </c>
      <c r="X37" s="195" t="s">
        <v>175</v>
      </c>
      <c r="Y37" s="191">
        <f t="shared" si="3"/>
        <v>0</v>
      </c>
      <c r="Z37" s="132" t="s">
        <v>288</v>
      </c>
    </row>
    <row r="38" spans="1:26" ht="15.75" x14ac:dyDescent="0.25">
      <c r="A38" s="56"/>
      <c r="B38" s="57"/>
      <c r="C38" s="57"/>
      <c r="D38" s="57"/>
      <c r="E38" s="59"/>
      <c r="F38" s="59"/>
      <c r="G38" s="60"/>
      <c r="H38" s="64">
        <v>5</v>
      </c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65"/>
      <c r="U38" s="71">
        <f t="shared" si="4"/>
        <v>5</v>
      </c>
      <c r="V38" s="214">
        <f t="shared" si="5"/>
        <v>3.95882818685669E-3</v>
      </c>
      <c r="W38" s="248">
        <f>D3</f>
        <v>1263</v>
      </c>
      <c r="X38" s="268" t="s">
        <v>161</v>
      </c>
      <c r="Y38" s="191">
        <f t="shared" si="3"/>
        <v>5</v>
      </c>
      <c r="Z38" s="83"/>
    </row>
    <row r="39" spans="1:26" ht="15.75" thickBot="1" x14ac:dyDescent="0.3">
      <c r="A39" s="186"/>
      <c r="B39" s="187"/>
      <c r="C39" s="187"/>
      <c r="D39" s="187"/>
      <c r="E39" s="188"/>
      <c r="F39" s="188"/>
      <c r="G39" s="194"/>
      <c r="H39" s="68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70"/>
      <c r="U39" s="190">
        <f t="shared" si="4"/>
        <v>0</v>
      </c>
      <c r="V39" s="316">
        <f t="shared" si="5"/>
        <v>0</v>
      </c>
      <c r="W39" s="249">
        <f>D3</f>
        <v>1263</v>
      </c>
      <c r="X39" s="300" t="s">
        <v>74</v>
      </c>
      <c r="Y39" s="191">
        <f t="shared" si="3"/>
        <v>0</v>
      </c>
      <c r="Z39" s="193"/>
    </row>
    <row r="40" spans="1:26" ht="15.75" thickBot="1" x14ac:dyDescent="0.3">
      <c r="G40" s="51" t="s">
        <v>5</v>
      </c>
      <c r="H40" s="61">
        <f t="shared" ref="H40:T40" si="6">SUM(H4:H39)</f>
        <v>111</v>
      </c>
      <c r="I40" s="61">
        <f t="shared" si="6"/>
        <v>16</v>
      </c>
      <c r="J40" s="61">
        <f t="shared" si="6"/>
        <v>10</v>
      </c>
      <c r="K40" s="61">
        <f t="shared" si="6"/>
        <v>0</v>
      </c>
      <c r="L40" s="61">
        <f t="shared" si="6"/>
        <v>0</v>
      </c>
      <c r="M40" s="61">
        <f t="shared" si="6"/>
        <v>0</v>
      </c>
      <c r="N40" s="61">
        <f t="shared" si="6"/>
        <v>0</v>
      </c>
      <c r="O40" s="61">
        <f t="shared" si="6"/>
        <v>0</v>
      </c>
      <c r="P40" s="61">
        <f t="shared" si="6"/>
        <v>0</v>
      </c>
      <c r="Q40" s="61">
        <f t="shared" si="6"/>
        <v>0</v>
      </c>
      <c r="R40" s="61">
        <f t="shared" si="6"/>
        <v>0</v>
      </c>
      <c r="S40" s="61">
        <f t="shared" si="6"/>
        <v>0</v>
      </c>
      <c r="T40" s="61">
        <f t="shared" si="6"/>
        <v>16</v>
      </c>
      <c r="U40" s="77">
        <f>SUM(H40,J40,L40,N40,P40,R40,T40)</f>
        <v>137</v>
      </c>
      <c r="V40" s="214">
        <f t="shared" si="5"/>
        <v>0.10847189231987332</v>
      </c>
      <c r="W40" s="249">
        <f>D3</f>
        <v>1263</v>
      </c>
      <c r="X40" s="192"/>
      <c r="Y40" s="191">
        <f t="shared" si="3"/>
        <v>137</v>
      </c>
      <c r="Z40" s="14" t="s">
        <v>108</v>
      </c>
    </row>
    <row r="42" spans="1:26" ht="15.75" thickBot="1" x14ac:dyDescent="0.3"/>
    <row r="43" spans="1:26" ht="75.75" thickBot="1" x14ac:dyDescent="0.3">
      <c r="A43" s="47" t="s">
        <v>23</v>
      </c>
      <c r="B43" s="47" t="s">
        <v>49</v>
      </c>
      <c r="C43" s="47" t="s">
        <v>54</v>
      </c>
      <c r="D43" s="47" t="s">
        <v>18</v>
      </c>
      <c r="E43" s="46" t="s">
        <v>17</v>
      </c>
      <c r="F43" s="48" t="s">
        <v>1</v>
      </c>
      <c r="G43" s="49" t="s">
        <v>24</v>
      </c>
      <c r="H43" s="50" t="s">
        <v>75</v>
      </c>
      <c r="I43" s="50" t="s">
        <v>76</v>
      </c>
      <c r="J43" s="50" t="s">
        <v>55</v>
      </c>
      <c r="K43" s="50" t="s">
        <v>60</v>
      </c>
      <c r="L43" s="50" t="s">
        <v>56</v>
      </c>
      <c r="M43" s="50" t="s">
        <v>61</v>
      </c>
      <c r="N43" s="50" t="s">
        <v>57</v>
      </c>
      <c r="O43" s="50" t="s">
        <v>62</v>
      </c>
      <c r="P43" s="50" t="s">
        <v>58</v>
      </c>
      <c r="Q43" s="50" t="s">
        <v>77</v>
      </c>
      <c r="R43" s="50" t="s">
        <v>59</v>
      </c>
      <c r="S43" s="50" t="s">
        <v>127</v>
      </c>
      <c r="T43" s="47" t="s">
        <v>42</v>
      </c>
      <c r="U43" s="47" t="s">
        <v>5</v>
      </c>
      <c r="V43" s="46" t="s">
        <v>2</v>
      </c>
      <c r="W43" s="84" t="s">
        <v>163</v>
      </c>
      <c r="X43" s="85" t="s">
        <v>21</v>
      </c>
      <c r="Y43" s="210" t="s">
        <v>5</v>
      </c>
      <c r="Z43" s="213" t="s">
        <v>7</v>
      </c>
    </row>
    <row r="44" spans="1:26" ht="15.75" thickBot="1" x14ac:dyDescent="0.3">
      <c r="A44" s="212">
        <v>1501520</v>
      </c>
      <c r="B44" s="212" t="s">
        <v>287</v>
      </c>
      <c r="C44" s="441">
        <v>1152</v>
      </c>
      <c r="D44" s="441">
        <v>1290</v>
      </c>
      <c r="E44" s="448">
        <v>1122</v>
      </c>
      <c r="F44" s="449">
        <f>E44/D44</f>
        <v>0.86976744186046506</v>
      </c>
      <c r="G44" s="211">
        <v>45156</v>
      </c>
      <c r="H44" s="200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8"/>
      <c r="U44" s="405"/>
      <c r="V44" s="197"/>
      <c r="W44" s="197"/>
      <c r="X44" s="91" t="s">
        <v>78</v>
      </c>
      <c r="Y44" s="210" t="s">
        <v>5</v>
      </c>
      <c r="Z44" s="82" t="s">
        <v>338</v>
      </c>
    </row>
    <row r="45" spans="1:26" x14ac:dyDescent="0.25">
      <c r="A45" s="53"/>
      <c r="B45" s="54"/>
      <c r="C45" s="54"/>
      <c r="D45" s="54"/>
      <c r="E45" s="54"/>
      <c r="F45" s="54"/>
      <c r="G45" s="55"/>
      <c r="H45" s="62">
        <v>6</v>
      </c>
      <c r="I45" s="72"/>
      <c r="J45" s="72"/>
      <c r="K45" s="72"/>
      <c r="L45" s="72">
        <v>1</v>
      </c>
      <c r="M45" s="72"/>
      <c r="N45" s="72"/>
      <c r="O45" s="72"/>
      <c r="P45" s="72"/>
      <c r="Q45" s="72"/>
      <c r="R45" s="72"/>
      <c r="S45" s="72"/>
      <c r="T45" s="63">
        <v>2</v>
      </c>
      <c r="U45" s="76">
        <f>SUM(H45,J45,L45,N45,P45,R45,T45)</f>
        <v>9</v>
      </c>
      <c r="V45" s="214">
        <f>($U45)/$D$44</f>
        <v>6.9767441860465115E-3</v>
      </c>
      <c r="W45" s="248">
        <f>D44</f>
        <v>1290</v>
      </c>
      <c r="X45" s="196" t="s">
        <v>16</v>
      </c>
      <c r="Y45" s="209">
        <f t="shared" ref="Y45" si="7">U45</f>
        <v>9</v>
      </c>
      <c r="Z45" s="101"/>
    </row>
    <row r="46" spans="1:26" x14ac:dyDescent="0.25">
      <c r="A46" s="56"/>
      <c r="B46" s="57"/>
      <c r="C46" s="57"/>
      <c r="D46" s="57"/>
      <c r="E46" s="57"/>
      <c r="F46" s="57"/>
      <c r="G46" s="58"/>
      <c r="H46" s="478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66"/>
      <c r="U46" s="76">
        <f>SUM(H46,J46,L46,N46,P46,R46,T46)</f>
        <v>0</v>
      </c>
      <c r="V46" s="214">
        <f t="shared" ref="V46:V81" si="8">($U46)/$D$44</f>
        <v>0</v>
      </c>
      <c r="W46" s="248"/>
      <c r="X46" s="202" t="s">
        <v>44</v>
      </c>
      <c r="Y46" s="191"/>
      <c r="Z46" s="101"/>
    </row>
    <row r="47" spans="1:26" x14ac:dyDescent="0.25">
      <c r="A47" s="56"/>
      <c r="B47" s="57"/>
      <c r="C47" s="57"/>
      <c r="D47" s="57"/>
      <c r="E47" s="57"/>
      <c r="F47" s="57"/>
      <c r="G47" s="58"/>
      <c r="H47" s="64">
        <v>1</v>
      </c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65">
        <v>2</v>
      </c>
      <c r="U47" s="71">
        <f t="shared" ref="U47:U68" si="9">SUM(H47,J47,L47,N47,P47,R47,T47)</f>
        <v>3</v>
      </c>
      <c r="V47" s="214">
        <f t="shared" si="8"/>
        <v>2.3255813953488372E-3</v>
      </c>
      <c r="W47" s="248">
        <f>D44</f>
        <v>1290</v>
      </c>
      <c r="X47" s="195" t="s">
        <v>6</v>
      </c>
      <c r="Y47" s="191">
        <f t="shared" ref="Y47:Y57" si="10">U47</f>
        <v>3</v>
      </c>
      <c r="Z47" s="132"/>
    </row>
    <row r="48" spans="1:26" x14ac:dyDescent="0.25">
      <c r="A48" s="56"/>
      <c r="B48" s="57"/>
      <c r="C48" s="57"/>
      <c r="D48" s="57"/>
      <c r="E48" s="59"/>
      <c r="F48" s="59"/>
      <c r="G48" s="58"/>
      <c r="H48" s="64">
        <v>39</v>
      </c>
      <c r="I48" s="73"/>
      <c r="J48" s="73">
        <v>8</v>
      </c>
      <c r="K48" s="73"/>
      <c r="L48" s="73"/>
      <c r="M48" s="73"/>
      <c r="N48" s="73"/>
      <c r="O48" s="73"/>
      <c r="P48" s="73"/>
      <c r="Q48" s="73"/>
      <c r="R48" s="73"/>
      <c r="S48" s="73"/>
      <c r="T48" s="65">
        <v>2</v>
      </c>
      <c r="U48" s="71">
        <f t="shared" si="9"/>
        <v>49</v>
      </c>
      <c r="V48" s="214">
        <f t="shared" si="8"/>
        <v>3.7984496124031007E-2</v>
      </c>
      <c r="W48" s="248">
        <f>D44</f>
        <v>1290</v>
      </c>
      <c r="X48" s="195" t="s">
        <v>14</v>
      </c>
      <c r="Y48" s="191">
        <f t="shared" si="10"/>
        <v>49</v>
      </c>
      <c r="Z48" s="83"/>
    </row>
    <row r="49" spans="1:26" x14ac:dyDescent="0.25">
      <c r="A49" s="56"/>
      <c r="B49" s="57"/>
      <c r="C49" s="57"/>
      <c r="D49" s="57"/>
      <c r="E49" s="59"/>
      <c r="F49" s="59"/>
      <c r="G49" s="58"/>
      <c r="H49" s="64">
        <v>2</v>
      </c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65"/>
      <c r="U49" s="71">
        <f t="shared" si="9"/>
        <v>2</v>
      </c>
      <c r="V49" s="214">
        <f t="shared" si="8"/>
        <v>1.5503875968992248E-3</v>
      </c>
      <c r="W49" s="248">
        <f>D44</f>
        <v>1290</v>
      </c>
      <c r="X49" s="195" t="s">
        <v>15</v>
      </c>
      <c r="Y49" s="191">
        <f t="shared" si="10"/>
        <v>2</v>
      </c>
      <c r="Z49" s="83"/>
    </row>
    <row r="50" spans="1:26" x14ac:dyDescent="0.25">
      <c r="A50" s="56"/>
      <c r="B50" s="57"/>
      <c r="C50" s="57"/>
      <c r="D50" s="57"/>
      <c r="E50" s="59"/>
      <c r="F50" s="59"/>
      <c r="G50" s="58"/>
      <c r="H50" s="64">
        <v>1</v>
      </c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65"/>
      <c r="U50" s="71">
        <f t="shared" si="9"/>
        <v>1</v>
      </c>
      <c r="V50" s="214">
        <f t="shared" si="8"/>
        <v>7.7519379844961239E-4</v>
      </c>
      <c r="W50" s="248">
        <f>D44</f>
        <v>1290</v>
      </c>
      <c r="X50" s="195" t="s">
        <v>31</v>
      </c>
      <c r="Y50" s="191">
        <f t="shared" si="10"/>
        <v>1</v>
      </c>
      <c r="Z50" s="132"/>
    </row>
    <row r="51" spans="1:26" x14ac:dyDescent="0.25">
      <c r="A51" s="56"/>
      <c r="B51" s="57"/>
      <c r="C51" s="57"/>
      <c r="D51" s="57"/>
      <c r="E51" s="59"/>
      <c r="F51" s="59"/>
      <c r="G51" s="58"/>
      <c r="H51" s="64">
        <v>1</v>
      </c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65"/>
      <c r="U51" s="71">
        <f t="shared" si="9"/>
        <v>1</v>
      </c>
      <c r="V51" s="214">
        <f t="shared" si="8"/>
        <v>7.7519379844961239E-4</v>
      </c>
      <c r="W51" s="248">
        <f>D44</f>
        <v>1290</v>
      </c>
      <c r="X51" s="195" t="s">
        <v>126</v>
      </c>
      <c r="Y51" s="191">
        <f t="shared" si="10"/>
        <v>1</v>
      </c>
      <c r="Z51" s="132"/>
    </row>
    <row r="52" spans="1:26" x14ac:dyDescent="0.25">
      <c r="A52" s="56"/>
      <c r="B52" s="57"/>
      <c r="C52" s="57"/>
      <c r="D52" s="57"/>
      <c r="E52" s="59"/>
      <c r="F52" s="59"/>
      <c r="G52" s="58"/>
      <c r="H52" s="64"/>
      <c r="I52" s="73">
        <v>4</v>
      </c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65"/>
      <c r="U52" s="71">
        <f t="shared" si="9"/>
        <v>0</v>
      </c>
      <c r="V52" s="214">
        <f t="shared" si="8"/>
        <v>0</v>
      </c>
      <c r="W52" s="248">
        <f>D44</f>
        <v>1290</v>
      </c>
      <c r="X52" s="195" t="s">
        <v>20</v>
      </c>
      <c r="Y52" s="191">
        <f t="shared" si="10"/>
        <v>0</v>
      </c>
      <c r="Z52" s="132"/>
    </row>
    <row r="53" spans="1:26" x14ac:dyDescent="0.25">
      <c r="A53" s="56"/>
      <c r="B53" s="57"/>
      <c r="C53" s="57"/>
      <c r="D53" s="57"/>
      <c r="E53" s="59"/>
      <c r="F53" s="59"/>
      <c r="G53" s="58"/>
      <c r="H53" s="64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65"/>
      <c r="U53" s="71">
        <f t="shared" si="9"/>
        <v>0</v>
      </c>
      <c r="V53" s="214">
        <f t="shared" si="8"/>
        <v>0</v>
      </c>
      <c r="W53" s="248">
        <f>D44</f>
        <v>1290</v>
      </c>
      <c r="X53" s="195" t="s">
        <v>30</v>
      </c>
      <c r="Y53" s="191">
        <f t="shared" si="10"/>
        <v>0</v>
      </c>
      <c r="Z53" s="132"/>
    </row>
    <row r="54" spans="1:26" x14ac:dyDescent="0.25">
      <c r="A54" s="56"/>
      <c r="B54" s="57"/>
      <c r="C54" s="57"/>
      <c r="D54" s="57"/>
      <c r="E54" s="59"/>
      <c r="F54" s="59"/>
      <c r="G54" s="58"/>
      <c r="H54" s="64">
        <v>2</v>
      </c>
      <c r="I54" s="73"/>
      <c r="J54" s="73"/>
      <c r="K54" s="73"/>
      <c r="L54" s="73">
        <v>3</v>
      </c>
      <c r="M54" s="73"/>
      <c r="N54" s="73"/>
      <c r="O54" s="73"/>
      <c r="P54" s="73"/>
      <c r="Q54" s="73"/>
      <c r="R54" s="73"/>
      <c r="S54" s="73"/>
      <c r="T54" s="65">
        <v>2</v>
      </c>
      <c r="U54" s="71">
        <f t="shared" si="9"/>
        <v>7</v>
      </c>
      <c r="V54" s="214">
        <f t="shared" si="8"/>
        <v>5.4263565891472867E-3</v>
      </c>
      <c r="W54" s="248">
        <f>D44</f>
        <v>1290</v>
      </c>
      <c r="X54" s="195" t="s">
        <v>0</v>
      </c>
      <c r="Y54" s="191">
        <f t="shared" si="10"/>
        <v>7</v>
      </c>
      <c r="Z54" s="83"/>
    </row>
    <row r="55" spans="1:26" x14ac:dyDescent="0.25">
      <c r="A55" s="56"/>
      <c r="B55" s="57"/>
      <c r="C55" s="57"/>
      <c r="D55" s="57"/>
      <c r="E55" s="59"/>
      <c r="F55" s="59"/>
      <c r="G55" s="58"/>
      <c r="H55" s="64">
        <v>3</v>
      </c>
      <c r="I55" s="73"/>
      <c r="J55" s="73"/>
      <c r="K55" s="73"/>
      <c r="L55" s="73">
        <v>2</v>
      </c>
      <c r="M55" s="73"/>
      <c r="N55" s="73"/>
      <c r="O55" s="73"/>
      <c r="P55" s="73"/>
      <c r="Q55" s="73"/>
      <c r="R55" s="73"/>
      <c r="S55" s="73"/>
      <c r="T55" s="65">
        <v>3</v>
      </c>
      <c r="U55" s="71">
        <f t="shared" si="9"/>
        <v>8</v>
      </c>
      <c r="V55" s="214">
        <f t="shared" si="8"/>
        <v>6.2015503875968991E-3</v>
      </c>
      <c r="W55" s="248">
        <f>D44</f>
        <v>1290</v>
      </c>
      <c r="X55" s="195" t="s">
        <v>12</v>
      </c>
      <c r="Y55" s="191">
        <f t="shared" si="10"/>
        <v>8</v>
      </c>
      <c r="Z55" s="83"/>
    </row>
    <row r="56" spans="1:26" x14ac:dyDescent="0.25">
      <c r="A56" s="56"/>
      <c r="B56" s="57"/>
      <c r="C56" s="57"/>
      <c r="D56" s="57"/>
      <c r="E56" s="59"/>
      <c r="F56" s="59"/>
      <c r="G56" s="58"/>
      <c r="H56" s="64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65"/>
      <c r="U56" s="71">
        <f t="shared" si="9"/>
        <v>0</v>
      </c>
      <c r="V56" s="214">
        <f t="shared" si="8"/>
        <v>0</v>
      </c>
      <c r="W56" s="248">
        <f>D44</f>
        <v>1290</v>
      </c>
      <c r="X56" s="195" t="s">
        <v>34</v>
      </c>
      <c r="Y56" s="191">
        <f t="shared" si="10"/>
        <v>0</v>
      </c>
      <c r="Z56" s="132"/>
    </row>
    <row r="57" spans="1:26" ht="15.75" x14ac:dyDescent="0.25">
      <c r="A57" s="56"/>
      <c r="B57" s="57"/>
      <c r="C57" s="57"/>
      <c r="D57" s="57"/>
      <c r="E57" s="59"/>
      <c r="F57" s="59"/>
      <c r="G57" s="58"/>
      <c r="H57" s="68">
        <v>1</v>
      </c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70"/>
      <c r="U57" s="190">
        <f t="shared" si="9"/>
        <v>1</v>
      </c>
      <c r="V57" s="214">
        <f t="shared" si="8"/>
        <v>7.7519379844961239E-4</v>
      </c>
      <c r="W57" s="248">
        <f>D44</f>
        <v>1290</v>
      </c>
      <c r="X57" s="269" t="s">
        <v>385</v>
      </c>
      <c r="Y57" s="191">
        <f t="shared" si="10"/>
        <v>1</v>
      </c>
      <c r="Z57" s="83"/>
    </row>
    <row r="58" spans="1:26" x14ac:dyDescent="0.25">
      <c r="A58" s="56"/>
      <c r="B58" s="57"/>
      <c r="C58" s="57"/>
      <c r="D58" s="57"/>
      <c r="E58" s="59"/>
      <c r="F58" s="59"/>
      <c r="G58" s="60"/>
      <c r="H58" s="38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65"/>
      <c r="U58" s="71">
        <f t="shared" si="9"/>
        <v>0</v>
      </c>
      <c r="V58" s="214">
        <f t="shared" si="8"/>
        <v>0</v>
      </c>
      <c r="W58" s="248">
        <f>D44</f>
        <v>1290</v>
      </c>
      <c r="X58" s="195" t="s">
        <v>170</v>
      </c>
      <c r="Y58" s="191"/>
      <c r="Z58" s="132"/>
    </row>
    <row r="59" spans="1:26" ht="15.75" thickBot="1" x14ac:dyDescent="0.3">
      <c r="A59" s="56"/>
      <c r="B59" s="57"/>
      <c r="C59" s="57"/>
      <c r="D59" s="57"/>
      <c r="E59" s="59"/>
      <c r="F59" s="59"/>
      <c r="G59" s="58"/>
      <c r="H59" s="207"/>
      <c r="I59" s="206">
        <v>3</v>
      </c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5"/>
      <c r="U59" s="204">
        <f t="shared" si="9"/>
        <v>0</v>
      </c>
      <c r="V59" s="316">
        <f t="shared" si="8"/>
        <v>0</v>
      </c>
      <c r="W59" s="249">
        <f>D44</f>
        <v>1290</v>
      </c>
      <c r="X59" s="203" t="s">
        <v>28</v>
      </c>
      <c r="Y59" s="191">
        <f>U59</f>
        <v>0</v>
      </c>
      <c r="Z59" s="132"/>
    </row>
    <row r="60" spans="1:26" x14ac:dyDescent="0.25">
      <c r="A60" s="56"/>
      <c r="B60" s="57"/>
      <c r="C60" s="57"/>
      <c r="D60" s="57"/>
      <c r="E60" s="59"/>
      <c r="F60" s="59"/>
      <c r="G60" s="58"/>
      <c r="H60" s="62"/>
      <c r="I60" s="180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66"/>
      <c r="U60" s="71">
        <f t="shared" si="9"/>
        <v>0</v>
      </c>
      <c r="V60" s="214">
        <f t="shared" si="8"/>
        <v>0</v>
      </c>
      <c r="W60" s="250">
        <f>D44</f>
        <v>1290</v>
      </c>
      <c r="X60" s="202" t="s">
        <v>11</v>
      </c>
      <c r="Y60" s="191"/>
      <c r="Z60" s="132"/>
    </row>
    <row r="61" spans="1:26" x14ac:dyDescent="0.25">
      <c r="A61" s="56"/>
      <c r="B61" s="57"/>
      <c r="C61" s="57"/>
      <c r="D61" s="57"/>
      <c r="E61" s="59"/>
      <c r="F61" s="59"/>
      <c r="G61" s="58"/>
      <c r="H61" s="64"/>
      <c r="I61" s="38">
        <v>3</v>
      </c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65"/>
      <c r="U61" s="71">
        <f t="shared" si="9"/>
        <v>0</v>
      </c>
      <c r="V61" s="214">
        <f t="shared" si="8"/>
        <v>0</v>
      </c>
      <c r="W61" s="248">
        <f>D44</f>
        <v>1290</v>
      </c>
      <c r="X61" s="195" t="s">
        <v>101</v>
      </c>
      <c r="Y61" s="191">
        <f t="shared" ref="Y61:Y81" si="11">U61</f>
        <v>0</v>
      </c>
      <c r="Z61" s="83"/>
    </row>
    <row r="62" spans="1:26" x14ac:dyDescent="0.25">
      <c r="A62" s="56"/>
      <c r="B62" s="57"/>
      <c r="C62" s="57"/>
      <c r="D62" s="57"/>
      <c r="E62" s="59"/>
      <c r="F62" s="59"/>
      <c r="G62" s="58"/>
      <c r="H62" s="64"/>
      <c r="I62" s="38">
        <v>5</v>
      </c>
      <c r="J62" s="73"/>
      <c r="K62" s="73">
        <v>2</v>
      </c>
      <c r="L62" s="73">
        <v>2</v>
      </c>
      <c r="M62" s="73"/>
      <c r="N62" s="73"/>
      <c r="O62" s="73"/>
      <c r="P62" s="73"/>
      <c r="Q62" s="73"/>
      <c r="R62" s="73"/>
      <c r="S62" s="73"/>
      <c r="T62" s="65">
        <v>5</v>
      </c>
      <c r="U62" s="71">
        <f t="shared" si="9"/>
        <v>7</v>
      </c>
      <c r="V62" s="214">
        <f t="shared" si="8"/>
        <v>5.4263565891472867E-3</v>
      </c>
      <c r="W62" s="248">
        <f>D44</f>
        <v>1290</v>
      </c>
      <c r="X62" s="195" t="s">
        <v>3</v>
      </c>
      <c r="Y62" s="191">
        <f t="shared" si="11"/>
        <v>7</v>
      </c>
      <c r="Z62" s="83"/>
    </row>
    <row r="63" spans="1:26" x14ac:dyDescent="0.25">
      <c r="A63" s="56"/>
      <c r="B63" s="57"/>
      <c r="C63" s="57"/>
      <c r="D63" s="57"/>
      <c r="E63" s="59"/>
      <c r="F63" s="59"/>
      <c r="G63" s="58"/>
      <c r="H63" s="64"/>
      <c r="I63" s="38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65"/>
      <c r="U63" s="71">
        <f t="shared" si="9"/>
        <v>0</v>
      </c>
      <c r="V63" s="214">
        <f t="shared" si="8"/>
        <v>0</v>
      </c>
      <c r="W63" s="248">
        <f>D44</f>
        <v>1290</v>
      </c>
      <c r="X63" s="195" t="s">
        <v>8</v>
      </c>
      <c r="Y63" s="191">
        <f t="shared" si="11"/>
        <v>0</v>
      </c>
      <c r="Z63" s="101"/>
    </row>
    <row r="64" spans="1:26" x14ac:dyDescent="0.25">
      <c r="A64" s="56"/>
      <c r="B64" s="57"/>
      <c r="C64" s="57"/>
      <c r="D64" s="57"/>
      <c r="E64" s="59"/>
      <c r="F64" s="59"/>
      <c r="G64" s="58"/>
      <c r="H64" s="64"/>
      <c r="I64" s="38">
        <v>7</v>
      </c>
      <c r="J64" s="73"/>
      <c r="K64" s="73"/>
      <c r="L64" s="73">
        <v>2</v>
      </c>
      <c r="M64" s="73"/>
      <c r="N64" s="73"/>
      <c r="O64" s="73"/>
      <c r="P64" s="73"/>
      <c r="Q64" s="73"/>
      <c r="R64" s="73"/>
      <c r="S64" s="73"/>
      <c r="T64" s="65"/>
      <c r="U64" s="71">
        <f t="shared" si="9"/>
        <v>2</v>
      </c>
      <c r="V64" s="214">
        <f t="shared" si="8"/>
        <v>1.5503875968992248E-3</v>
      </c>
      <c r="W64" s="248">
        <f>D44</f>
        <v>1290</v>
      </c>
      <c r="X64" s="195" t="s">
        <v>9</v>
      </c>
      <c r="Y64" s="191">
        <f t="shared" si="11"/>
        <v>2</v>
      </c>
      <c r="Z64" s="101" t="s">
        <v>386</v>
      </c>
    </row>
    <row r="65" spans="1:26" x14ac:dyDescent="0.25">
      <c r="A65" s="56"/>
      <c r="B65" s="57"/>
      <c r="C65" s="57"/>
      <c r="D65" s="57"/>
      <c r="E65" s="59"/>
      <c r="F65" s="59"/>
      <c r="G65" s="58"/>
      <c r="H65" s="64"/>
      <c r="I65" s="38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65"/>
      <c r="U65" s="71">
        <f t="shared" si="9"/>
        <v>0</v>
      </c>
      <c r="V65" s="214">
        <f t="shared" si="8"/>
        <v>0</v>
      </c>
      <c r="W65" s="248">
        <f>D44</f>
        <v>1290</v>
      </c>
      <c r="X65" s="195" t="s">
        <v>80</v>
      </c>
      <c r="Y65" s="191">
        <f t="shared" si="11"/>
        <v>0</v>
      </c>
      <c r="Z65" s="452" t="s">
        <v>387</v>
      </c>
    </row>
    <row r="66" spans="1:26" x14ac:dyDescent="0.25">
      <c r="A66" s="56"/>
      <c r="B66" s="57"/>
      <c r="C66" s="57"/>
      <c r="D66" s="57"/>
      <c r="E66" s="59"/>
      <c r="F66" s="59"/>
      <c r="G66" s="58"/>
      <c r="H66" s="130"/>
      <c r="I66" s="73"/>
      <c r="J66" s="73"/>
      <c r="K66" s="73"/>
      <c r="L66" s="73">
        <v>1</v>
      </c>
      <c r="M66" s="73"/>
      <c r="N66" s="73"/>
      <c r="O66" s="73"/>
      <c r="P66" s="73"/>
      <c r="Q66" s="73"/>
      <c r="R66" s="73"/>
      <c r="S66" s="73"/>
      <c r="T66" s="65"/>
      <c r="U66" s="71">
        <f t="shared" si="9"/>
        <v>1</v>
      </c>
      <c r="V66" s="214">
        <f t="shared" si="8"/>
        <v>7.7519379844961239E-4</v>
      </c>
      <c r="W66" s="248">
        <f>D44</f>
        <v>1290</v>
      </c>
      <c r="X66" s="195" t="s">
        <v>20</v>
      </c>
      <c r="Y66" s="191">
        <f t="shared" si="11"/>
        <v>1</v>
      </c>
      <c r="Z66" s="83"/>
    </row>
    <row r="67" spans="1:26" x14ac:dyDescent="0.25">
      <c r="A67" s="56"/>
      <c r="B67" s="57"/>
      <c r="C67" s="57"/>
      <c r="D67" s="57"/>
      <c r="E67" s="59"/>
      <c r="F67" s="59"/>
      <c r="G67" s="58"/>
      <c r="H67" s="64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65"/>
      <c r="U67" s="71">
        <f t="shared" si="9"/>
        <v>0</v>
      </c>
      <c r="V67" s="214">
        <f t="shared" si="8"/>
        <v>0</v>
      </c>
      <c r="W67" s="248">
        <f>D44</f>
        <v>1290</v>
      </c>
      <c r="X67" s="195" t="s">
        <v>81</v>
      </c>
      <c r="Y67" s="191">
        <f t="shared" si="11"/>
        <v>0</v>
      </c>
      <c r="Z67" s="83"/>
    </row>
    <row r="68" spans="1:26" x14ac:dyDescent="0.25">
      <c r="A68" s="56"/>
      <c r="B68" s="57"/>
      <c r="C68" s="57"/>
      <c r="D68" s="57"/>
      <c r="E68" s="59"/>
      <c r="F68" s="59"/>
      <c r="G68" s="58"/>
      <c r="H68" s="64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65"/>
      <c r="U68" s="71">
        <f t="shared" si="9"/>
        <v>0</v>
      </c>
      <c r="V68" s="214">
        <f t="shared" si="8"/>
        <v>0</v>
      </c>
      <c r="W68" s="248">
        <f>D44</f>
        <v>1290</v>
      </c>
      <c r="X68" s="195" t="s">
        <v>10</v>
      </c>
      <c r="Y68" s="191">
        <f t="shared" si="11"/>
        <v>0</v>
      </c>
      <c r="Z68" s="132"/>
    </row>
    <row r="69" spans="1:26" x14ac:dyDescent="0.25">
      <c r="A69" s="56"/>
      <c r="B69" s="57"/>
      <c r="C69" s="57"/>
      <c r="D69" s="57"/>
      <c r="E69" s="59"/>
      <c r="F69" s="59"/>
      <c r="G69" s="58"/>
      <c r="H69" s="64"/>
      <c r="I69" s="73">
        <v>24</v>
      </c>
      <c r="J69" s="73"/>
      <c r="K69" s="73" t="s">
        <v>422</v>
      </c>
      <c r="L69" s="73"/>
      <c r="M69" s="73"/>
      <c r="N69" s="73"/>
      <c r="O69" s="73"/>
      <c r="P69" s="73"/>
      <c r="Q69" s="73"/>
      <c r="R69" s="73"/>
      <c r="S69" s="73"/>
      <c r="T69" s="65"/>
      <c r="U69" s="71">
        <f>SUM(H69,J69,L69,N69,P69,R69,T69)</f>
        <v>0</v>
      </c>
      <c r="V69" s="214">
        <f t="shared" si="8"/>
        <v>0</v>
      </c>
      <c r="W69" s="248">
        <f>D44</f>
        <v>1290</v>
      </c>
      <c r="X69" s="195" t="s">
        <v>13</v>
      </c>
      <c r="Y69" s="191">
        <f t="shared" si="11"/>
        <v>0</v>
      </c>
      <c r="Z69" s="132"/>
    </row>
    <row r="70" spans="1:26" x14ac:dyDescent="0.25">
      <c r="A70" s="56"/>
      <c r="B70" s="57"/>
      <c r="C70" s="57"/>
      <c r="D70" s="57"/>
      <c r="E70" s="59"/>
      <c r="F70" s="59"/>
      <c r="G70" s="58"/>
      <c r="H70" s="64"/>
      <c r="I70" s="73">
        <v>2</v>
      </c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65"/>
      <c r="U70" s="71">
        <f>SUM(H70,J70,L70,N70,P70,R70,T70)</f>
        <v>0</v>
      </c>
      <c r="V70" s="214">
        <f t="shared" si="8"/>
        <v>0</v>
      </c>
      <c r="W70" s="248">
        <f>D44</f>
        <v>1290</v>
      </c>
      <c r="X70" s="195" t="s">
        <v>99</v>
      </c>
      <c r="Y70" s="191">
        <f t="shared" si="11"/>
        <v>0</v>
      </c>
      <c r="Z70" s="83"/>
    </row>
    <row r="71" spans="1:26" x14ac:dyDescent="0.25">
      <c r="A71" s="56"/>
      <c r="B71" s="57"/>
      <c r="C71" s="57"/>
      <c r="D71" s="57"/>
      <c r="E71" s="59"/>
      <c r="F71" s="59"/>
      <c r="G71" s="58"/>
      <c r="H71" s="64"/>
      <c r="I71" s="73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5">
        <v>2</v>
      </c>
      <c r="U71" s="71">
        <f>SUM(H71,J71,L71,N71,P71,R71,T71)</f>
        <v>2</v>
      </c>
      <c r="V71" s="214">
        <f t="shared" si="8"/>
        <v>1.5503875968992248E-3</v>
      </c>
      <c r="W71" s="248">
        <f>D44</f>
        <v>1290</v>
      </c>
      <c r="X71" s="195" t="s">
        <v>83</v>
      </c>
      <c r="Y71" s="191">
        <f t="shared" si="11"/>
        <v>2</v>
      </c>
      <c r="Z71" s="83"/>
    </row>
    <row r="72" spans="1:26" ht="15.75" thickBot="1" x14ac:dyDescent="0.3">
      <c r="A72" s="56"/>
      <c r="B72" s="57"/>
      <c r="C72" s="57"/>
      <c r="D72" s="57"/>
      <c r="E72" s="59"/>
      <c r="F72" s="59"/>
      <c r="G72" s="58"/>
      <c r="H72" s="68"/>
      <c r="I72" s="69">
        <v>1</v>
      </c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70"/>
      <c r="U72" s="71">
        <f>SUM(H72,J72,L72,N72,P72,R72,T72)</f>
        <v>0</v>
      </c>
      <c r="V72" s="214">
        <f t="shared" si="8"/>
        <v>0</v>
      </c>
      <c r="W72" s="249">
        <f>D44</f>
        <v>1290</v>
      </c>
      <c r="X72" s="201" t="s">
        <v>43</v>
      </c>
      <c r="Y72" s="191">
        <f t="shared" si="11"/>
        <v>0</v>
      </c>
      <c r="Z72" s="83"/>
    </row>
    <row r="73" spans="1:26" ht="15.75" thickBot="1" x14ac:dyDescent="0.3">
      <c r="A73" s="56"/>
      <c r="B73" s="57"/>
      <c r="C73" s="57"/>
      <c r="D73" s="57"/>
      <c r="E73" s="59"/>
      <c r="F73" s="59"/>
      <c r="G73" s="58"/>
      <c r="H73" s="200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8"/>
      <c r="U73" s="197"/>
      <c r="V73" s="197"/>
      <c r="W73" s="301"/>
      <c r="X73" s="122" t="s">
        <v>84</v>
      </c>
      <c r="Y73" s="191">
        <f t="shared" si="11"/>
        <v>0</v>
      </c>
      <c r="Z73" s="132"/>
    </row>
    <row r="74" spans="1:26" x14ac:dyDescent="0.25">
      <c r="A74" s="56"/>
      <c r="B74" s="57"/>
      <c r="C74" s="57"/>
      <c r="D74" s="57"/>
      <c r="E74" s="59"/>
      <c r="F74" s="59"/>
      <c r="G74" s="60"/>
      <c r="H74" s="6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63"/>
      <c r="U74" s="76">
        <f t="shared" ref="U74:U80" si="12">SUM(H74,J74,L74,N74,P74,R74,T74)</f>
        <v>0</v>
      </c>
      <c r="V74" s="214">
        <f t="shared" si="8"/>
        <v>0</v>
      </c>
      <c r="W74" s="248">
        <f>D44</f>
        <v>1290</v>
      </c>
      <c r="X74" s="196" t="s">
        <v>74</v>
      </c>
      <c r="Y74" s="191">
        <f t="shared" si="11"/>
        <v>0</v>
      </c>
      <c r="Z74" s="132" t="s">
        <v>288</v>
      </c>
    </row>
    <row r="75" spans="1:26" x14ac:dyDescent="0.25">
      <c r="A75" s="56"/>
      <c r="B75" s="57"/>
      <c r="C75" s="57"/>
      <c r="D75" s="57"/>
      <c r="E75" s="59"/>
      <c r="F75" s="59"/>
      <c r="G75" s="60"/>
      <c r="H75" s="64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65"/>
      <c r="U75" s="71">
        <f t="shared" si="12"/>
        <v>0</v>
      </c>
      <c r="V75" s="214">
        <f t="shared" si="8"/>
        <v>0</v>
      </c>
      <c r="W75" s="248">
        <f>D44</f>
        <v>1290</v>
      </c>
      <c r="X75" s="195" t="s">
        <v>86</v>
      </c>
      <c r="Y75" s="191">
        <f t="shared" si="11"/>
        <v>0</v>
      </c>
      <c r="Z75" s="417" t="s">
        <v>253</v>
      </c>
    </row>
    <row r="76" spans="1:26" x14ac:dyDescent="0.25">
      <c r="A76" s="56"/>
      <c r="B76" s="57"/>
      <c r="C76" s="57"/>
      <c r="D76" s="57"/>
      <c r="E76" s="59"/>
      <c r="F76" s="59"/>
      <c r="G76" s="60"/>
      <c r="H76" s="64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65"/>
      <c r="U76" s="71">
        <f t="shared" si="12"/>
        <v>0</v>
      </c>
      <c r="V76" s="214">
        <f t="shared" si="8"/>
        <v>0</v>
      </c>
      <c r="W76" s="248">
        <f>D44</f>
        <v>1290</v>
      </c>
      <c r="X76" s="41" t="s">
        <v>176</v>
      </c>
      <c r="Y76" s="191">
        <f t="shared" si="11"/>
        <v>0</v>
      </c>
      <c r="Z76" s="132" t="s">
        <v>335</v>
      </c>
    </row>
    <row r="77" spans="1:26" ht="15.75" x14ac:dyDescent="0.25">
      <c r="A77" s="56"/>
      <c r="B77" s="57"/>
      <c r="C77" s="57"/>
      <c r="D77" s="57"/>
      <c r="E77" s="59"/>
      <c r="F77" s="59"/>
      <c r="G77" s="60"/>
      <c r="H77" s="64">
        <v>5</v>
      </c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65"/>
      <c r="U77" s="71">
        <f t="shared" si="12"/>
        <v>5</v>
      </c>
      <c r="V77" s="214">
        <f t="shared" si="8"/>
        <v>3.875968992248062E-3</v>
      </c>
      <c r="W77" s="248">
        <f>D44</f>
        <v>1290</v>
      </c>
      <c r="X77" s="269" t="s">
        <v>27</v>
      </c>
      <c r="Y77" s="191">
        <f t="shared" si="11"/>
        <v>5</v>
      </c>
      <c r="Z77" s="132" t="s">
        <v>388</v>
      </c>
    </row>
    <row r="78" spans="1:26" x14ac:dyDescent="0.25">
      <c r="A78" s="56"/>
      <c r="B78" s="57"/>
      <c r="C78" s="57"/>
      <c r="D78" s="57"/>
      <c r="E78" s="59"/>
      <c r="F78" s="59"/>
      <c r="G78" s="60"/>
      <c r="H78" s="64">
        <v>2</v>
      </c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65"/>
      <c r="U78" s="71">
        <f t="shared" si="12"/>
        <v>2</v>
      </c>
      <c r="V78" s="214">
        <f t="shared" si="8"/>
        <v>1.5503875968992248E-3</v>
      </c>
      <c r="W78" s="248">
        <f>D44</f>
        <v>1290</v>
      </c>
      <c r="X78" s="195" t="s">
        <v>175</v>
      </c>
      <c r="Y78" s="191">
        <f t="shared" si="11"/>
        <v>2</v>
      </c>
      <c r="Z78" s="132"/>
    </row>
    <row r="79" spans="1:26" ht="15.75" x14ac:dyDescent="0.25">
      <c r="A79" s="56"/>
      <c r="B79" s="57"/>
      <c r="C79" s="57"/>
      <c r="D79" s="57"/>
      <c r="E79" s="59"/>
      <c r="F79" s="59"/>
      <c r="G79" s="60"/>
      <c r="H79" s="64">
        <v>66</v>
      </c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65"/>
      <c r="U79" s="71">
        <f t="shared" si="12"/>
        <v>66</v>
      </c>
      <c r="V79" s="214">
        <f t="shared" si="8"/>
        <v>5.1162790697674418E-2</v>
      </c>
      <c r="W79" s="248">
        <f>D44</f>
        <v>1290</v>
      </c>
      <c r="X79" s="268" t="s">
        <v>161</v>
      </c>
      <c r="Y79" s="191">
        <f t="shared" si="11"/>
        <v>66</v>
      </c>
      <c r="Z79" s="83"/>
    </row>
    <row r="80" spans="1:26" ht="15.75" thickBot="1" x14ac:dyDescent="0.3">
      <c r="A80" s="186"/>
      <c r="B80" s="187"/>
      <c r="C80" s="187"/>
      <c r="D80" s="187"/>
      <c r="E80" s="188"/>
      <c r="F80" s="188"/>
      <c r="G80" s="194"/>
      <c r="H80" s="68">
        <v>1</v>
      </c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70"/>
      <c r="U80" s="190">
        <f t="shared" si="12"/>
        <v>1</v>
      </c>
      <c r="V80" s="316">
        <f t="shared" si="8"/>
        <v>7.7519379844961239E-4</v>
      </c>
      <c r="W80" s="249">
        <f>D44</f>
        <v>1290</v>
      </c>
      <c r="X80" s="300" t="s">
        <v>100</v>
      </c>
      <c r="Y80" s="191">
        <f t="shared" si="11"/>
        <v>1</v>
      </c>
      <c r="Z80" s="193"/>
    </row>
    <row r="81" spans="7:26" ht="15.75" thickBot="1" x14ac:dyDescent="0.3">
      <c r="G81" s="51" t="s">
        <v>5</v>
      </c>
      <c r="H81" s="61">
        <f t="shared" ref="H81:T81" si="13">SUM(H45:H80)</f>
        <v>130</v>
      </c>
      <c r="I81" s="61">
        <f t="shared" si="13"/>
        <v>49</v>
      </c>
      <c r="J81" s="61">
        <f t="shared" si="13"/>
        <v>8</v>
      </c>
      <c r="K81" s="61">
        <f t="shared" si="13"/>
        <v>2</v>
      </c>
      <c r="L81" s="61">
        <f t="shared" si="13"/>
        <v>11</v>
      </c>
      <c r="M81" s="61">
        <f t="shared" si="13"/>
        <v>0</v>
      </c>
      <c r="N81" s="61">
        <f t="shared" si="13"/>
        <v>0</v>
      </c>
      <c r="O81" s="61">
        <f t="shared" si="13"/>
        <v>0</v>
      </c>
      <c r="P81" s="61">
        <f t="shared" si="13"/>
        <v>0</v>
      </c>
      <c r="Q81" s="61">
        <f t="shared" si="13"/>
        <v>0</v>
      </c>
      <c r="R81" s="61">
        <f t="shared" si="13"/>
        <v>0</v>
      </c>
      <c r="S81" s="61">
        <f t="shared" si="13"/>
        <v>0</v>
      </c>
      <c r="T81" s="61">
        <f t="shared" si="13"/>
        <v>18</v>
      </c>
      <c r="U81" s="77">
        <f>SUM(H81,J81,L81,N81,P81,R81,T81)</f>
        <v>167</v>
      </c>
      <c r="V81" s="214">
        <f t="shared" si="8"/>
        <v>0.12945736434108526</v>
      </c>
      <c r="W81" s="249">
        <f>D44</f>
        <v>1290</v>
      </c>
      <c r="X81" s="192"/>
      <c r="Y81" s="191">
        <f t="shared" si="11"/>
        <v>167</v>
      </c>
      <c r="Z81" s="14" t="s">
        <v>108</v>
      </c>
    </row>
  </sheetData>
  <conditionalFormatting sqref="M41:M42 M1 M82:M1048576">
    <cfRule type="cellIs" dxfId="220" priority="102" operator="greaterThan">
      <formula>0.2</formula>
    </cfRule>
  </conditionalFormatting>
  <conditionalFormatting sqref="V4:V31">
    <cfRule type="cellIs" dxfId="219" priority="15" operator="greaterThan">
      <formula>0.2</formula>
    </cfRule>
  </conditionalFormatting>
  <conditionalFormatting sqref="V3:W3">
    <cfRule type="cellIs" dxfId="218" priority="14" operator="greaterThan">
      <formula>0.2</formula>
    </cfRule>
  </conditionalFormatting>
  <conditionalFormatting sqref="V2">
    <cfRule type="cellIs" dxfId="217" priority="13" operator="greaterThan">
      <formula>0.2</formula>
    </cfRule>
  </conditionalFormatting>
  <conditionalFormatting sqref="W2">
    <cfRule type="cellIs" dxfId="216" priority="12" operator="greaterThan">
      <formula>0.2</formula>
    </cfRule>
  </conditionalFormatting>
  <conditionalFormatting sqref="V40">
    <cfRule type="cellIs" dxfId="215" priority="10" operator="greaterThan">
      <formula>0.2</formula>
    </cfRule>
  </conditionalFormatting>
  <conditionalFormatting sqref="V33:V40">
    <cfRule type="cellIs" dxfId="214" priority="9" operator="greaterThan">
      <formula>0.2</formula>
    </cfRule>
  </conditionalFormatting>
  <conditionalFormatting sqref="V33:V40">
    <cfRule type="colorScale" priority="11">
      <colorScale>
        <cfvo type="min"/>
        <cfvo type="max"/>
        <color rgb="FFFCFCFF"/>
        <color rgb="FFF8696B"/>
      </colorScale>
    </cfRule>
  </conditionalFormatting>
  <conditionalFormatting sqref="V4:V31">
    <cfRule type="colorScale" priority="16">
      <colorScale>
        <cfvo type="min"/>
        <cfvo type="max"/>
        <color rgb="FFFCFCFF"/>
        <color rgb="FFF8696B"/>
      </colorScale>
    </cfRule>
  </conditionalFormatting>
  <conditionalFormatting sqref="V45:V72">
    <cfRule type="cellIs" dxfId="213" priority="7" operator="greaterThan">
      <formula>0.2</formula>
    </cfRule>
  </conditionalFormatting>
  <conditionalFormatting sqref="V44:W44">
    <cfRule type="cellIs" dxfId="212" priority="6" operator="greaterThan">
      <formula>0.2</formula>
    </cfRule>
  </conditionalFormatting>
  <conditionalFormatting sqref="V43">
    <cfRule type="cellIs" dxfId="211" priority="5" operator="greaterThan">
      <formula>0.2</formula>
    </cfRule>
  </conditionalFormatting>
  <conditionalFormatting sqref="W43">
    <cfRule type="cellIs" dxfId="210" priority="4" operator="greaterThan">
      <formula>0.2</formula>
    </cfRule>
  </conditionalFormatting>
  <conditionalFormatting sqref="V81">
    <cfRule type="cellIs" dxfId="209" priority="2" operator="greaterThan">
      <formula>0.2</formula>
    </cfRule>
  </conditionalFormatting>
  <conditionalFormatting sqref="V74:V81">
    <cfRule type="cellIs" dxfId="208" priority="1" operator="greaterThan">
      <formula>0.2</formula>
    </cfRule>
  </conditionalFormatting>
  <conditionalFormatting sqref="V74:V81">
    <cfRule type="colorScale" priority="3">
      <colorScale>
        <cfvo type="min"/>
        <cfvo type="max"/>
        <color rgb="FFFCFCFF"/>
        <color rgb="FFF8696B"/>
      </colorScale>
    </cfRule>
  </conditionalFormatting>
  <conditionalFormatting sqref="V45:V72">
    <cfRule type="colorScale" priority="8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3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34"/>
  <sheetViews>
    <sheetView showGridLines="0" zoomScaleNormal="100" workbookViewId="0">
      <selection activeCell="K34" sqref="K34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31" style="25" bestFit="1" customWidth="1"/>
    <col min="16" max="16" width="10.7109375" style="25" customWidth="1"/>
    <col min="17" max="17" width="10.85546875" style="25" customWidth="1"/>
    <col min="18" max="18" width="10.42578125" style="25" customWidth="1"/>
    <col min="19" max="16384" width="9.140625" style="25"/>
  </cols>
  <sheetData>
    <row r="1" spans="1:21" ht="54" customHeight="1" x14ac:dyDescent="0.25">
      <c r="A1" s="506" t="s">
        <v>181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506"/>
      <c r="O1" s="506"/>
      <c r="P1" s="506"/>
      <c r="Q1" s="506"/>
      <c r="R1" s="506"/>
    </row>
    <row r="3" spans="1:21" ht="26.25" customHeight="1" x14ac:dyDescent="0.25">
      <c r="O3" s="507" t="s">
        <v>52</v>
      </c>
      <c r="P3" s="508"/>
      <c r="Q3" s="508"/>
      <c r="R3" s="508"/>
    </row>
    <row r="4" spans="1:21" x14ac:dyDescent="0.25">
      <c r="O4" s="509" t="s">
        <v>21</v>
      </c>
      <c r="P4" s="510"/>
      <c r="Q4" s="511"/>
      <c r="R4" s="32" t="s">
        <v>25</v>
      </c>
    </row>
    <row r="5" spans="1:21" x14ac:dyDescent="0.25">
      <c r="O5" s="21" t="s">
        <v>16</v>
      </c>
      <c r="P5" s="22"/>
      <c r="Q5" s="23"/>
      <c r="R5" s="327">
        <f ca="1">SUMIF('EB013-EB213'!$W$1:$X$121,O5,'EB013-EB213'!X$1:$X$121)</f>
        <v>18</v>
      </c>
    </row>
    <row r="6" spans="1:21" x14ac:dyDescent="0.25">
      <c r="O6" s="21" t="s">
        <v>28</v>
      </c>
      <c r="P6" s="22"/>
      <c r="Q6" s="23"/>
      <c r="R6" s="327">
        <f ca="1">SUMIF('EB013-EB213'!$W$1:$X$121,O6,'EB013-EB213'!X$1:$X$121)</f>
        <v>8</v>
      </c>
    </row>
    <row r="7" spans="1:21" x14ac:dyDescent="0.25">
      <c r="O7" s="21" t="s">
        <v>14</v>
      </c>
      <c r="P7" s="22"/>
      <c r="Q7" s="23"/>
      <c r="R7" s="327">
        <f ca="1">SUMIF('EB013-EB213'!$W$1:$X$121,O7,'EB013-EB213'!X$1:$X$121)</f>
        <v>8</v>
      </c>
    </row>
    <row r="8" spans="1:21" x14ac:dyDescent="0.25">
      <c r="O8" s="21" t="s">
        <v>0</v>
      </c>
      <c r="P8" s="22"/>
      <c r="Q8" s="23"/>
      <c r="R8" s="327">
        <f ca="1">SUMIF('EB013-EB213'!$W$1:$X$121,O8,'EB013-EB213'!X$1:$X$121)</f>
        <v>7</v>
      </c>
    </row>
    <row r="9" spans="1:21" x14ac:dyDescent="0.25">
      <c r="O9" s="21" t="s">
        <v>12</v>
      </c>
      <c r="P9" s="22"/>
      <c r="Q9" s="23"/>
      <c r="R9" s="327">
        <f ca="1">SUMIF('EB013-EB213'!$W$1:$X$121,O9,'EB013-EB213'!X$1:$X$121)</f>
        <v>5</v>
      </c>
    </row>
    <row r="10" spans="1:21" ht="15.75" x14ac:dyDescent="0.25">
      <c r="O10" s="21" t="s">
        <v>20</v>
      </c>
      <c r="P10" s="22"/>
      <c r="Q10" s="23"/>
      <c r="R10" s="327">
        <f ca="1">SUMIF('EB013-EB213'!$W$1:$X$121,O10,'EB013-EB213'!X$1:$X$121)</f>
        <v>4</v>
      </c>
      <c r="U10" s="131"/>
    </row>
    <row r="11" spans="1:21" x14ac:dyDescent="0.25">
      <c r="O11" s="21" t="s">
        <v>6</v>
      </c>
      <c r="P11" s="22"/>
      <c r="Q11" s="23"/>
      <c r="R11" s="327">
        <f ca="1">SUMIF('EB013-EB213'!$W$1:$X$121,O11,'EB013-EB213'!X$1:$X$121)</f>
        <v>3</v>
      </c>
    </row>
    <row r="12" spans="1:21" x14ac:dyDescent="0.25">
      <c r="O12" s="21" t="s">
        <v>9</v>
      </c>
      <c r="P12" s="22"/>
      <c r="Q12" s="23"/>
      <c r="R12" s="327">
        <f ca="1">SUMIF('EB013-EB213'!$W$1:$X$121,O12,'EB013-EB213'!X$1:$X$121)</f>
        <v>3</v>
      </c>
    </row>
    <row r="13" spans="1:21" x14ac:dyDescent="0.25">
      <c r="O13" s="21" t="s">
        <v>3</v>
      </c>
      <c r="P13" s="22"/>
      <c r="Q13" s="23"/>
      <c r="R13" s="327">
        <f ca="1">SUMIF('EB013-EB213'!$W$1:$X$121,O13,'EB013-EB213'!X$1:$X$121)</f>
        <v>3</v>
      </c>
    </row>
    <row r="14" spans="1:21" x14ac:dyDescent="0.25">
      <c r="O14" s="21" t="s">
        <v>31</v>
      </c>
      <c r="P14" s="22"/>
      <c r="Q14" s="23"/>
      <c r="R14" s="327">
        <f ca="1">SUMIF('EB013-EB213'!$W$1:$X$121,O14,'EB013-EB213'!X$1:$X$121)</f>
        <v>2</v>
      </c>
    </row>
    <row r="15" spans="1:21" x14ac:dyDescent="0.25">
      <c r="O15" s="21" t="s">
        <v>13</v>
      </c>
      <c r="P15" s="22"/>
      <c r="Q15" s="23"/>
      <c r="R15" s="327">
        <f ca="1">SUMIF('EB013-EB213'!$W$1:$X$121,O15,'EB013-EB213'!X$1:$X$121)</f>
        <v>2</v>
      </c>
    </row>
    <row r="16" spans="1:21" x14ac:dyDescent="0.25">
      <c r="O16" s="21" t="s">
        <v>36</v>
      </c>
      <c r="P16" s="22"/>
      <c r="Q16" s="23"/>
      <c r="R16" s="327">
        <f ca="1">SUMIF('EB013-EB213'!$W$1:$X$121,O16,'EB013-EB213'!X$1:$X$121)</f>
        <v>0</v>
      </c>
    </row>
    <row r="17" spans="1:18" x14ac:dyDescent="0.25">
      <c r="O17" s="21" t="s">
        <v>34</v>
      </c>
      <c r="P17" s="22"/>
      <c r="Q17" s="23"/>
      <c r="R17" s="327">
        <f ca="1">SUMIF('EB013-EB213'!$W$1:$X$121,O17,'EB013-EB213'!X$1:$X$121)</f>
        <v>0</v>
      </c>
    </row>
    <row r="18" spans="1:18" x14ac:dyDescent="0.25">
      <c r="O18" s="21" t="s">
        <v>46</v>
      </c>
      <c r="P18" s="22"/>
      <c r="Q18" s="23"/>
      <c r="R18" s="327">
        <f ca="1">SUMIF('EB013-EB213'!$W$1:$X$121,O18,'EB013-EB213'!X$1:$X$121)</f>
        <v>0</v>
      </c>
    </row>
    <row r="19" spans="1:18" x14ac:dyDescent="0.25">
      <c r="O19" s="21" t="s">
        <v>8</v>
      </c>
      <c r="P19" s="22"/>
      <c r="Q19" s="23"/>
      <c r="R19" s="327">
        <f ca="1">SUMIF('EB013-EB213'!$W$1:$X$121,O19,'EB013-EB213'!X$1:$X$121)</f>
        <v>0</v>
      </c>
    </row>
    <row r="20" spans="1:18" ht="15.75" customHeight="1" x14ac:dyDescent="0.25">
      <c r="O20" s="21" t="s">
        <v>11</v>
      </c>
      <c r="P20" s="22"/>
      <c r="Q20" s="23"/>
      <c r="R20" s="327">
        <f ca="1">SUMIF('EB013-EB213'!$W$1:$X$121,O20,'EB013-EB213'!X$1:$X$121)</f>
        <v>0</v>
      </c>
    </row>
    <row r="21" spans="1:18" ht="23.25" x14ac:dyDescent="0.25">
      <c r="A21" s="513" t="s">
        <v>65</v>
      </c>
      <c r="B21" s="514"/>
      <c r="C21" s="514"/>
      <c r="D21" s="514"/>
      <c r="E21" s="515"/>
      <c r="O21" s="21" t="s">
        <v>44</v>
      </c>
      <c r="P21" s="22"/>
      <c r="Q21" s="23"/>
      <c r="R21" s="327">
        <f ca="1">SUMIF('EB013-EB213'!$W$1:$X$121,O21,'EB013-EB213'!X$1:$X$121)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21" t="s">
        <v>29</v>
      </c>
      <c r="P22" s="22"/>
      <c r="Q22" s="23"/>
      <c r="R22" s="327">
        <f ca="1">SUMIF('EB013-EB213'!$W$1:$X$121,O22,'EB013-EB213'!X$1:$X$121)</f>
        <v>0</v>
      </c>
    </row>
    <row r="23" spans="1:18" x14ac:dyDescent="0.25">
      <c r="A23" s="418">
        <v>1496435</v>
      </c>
      <c r="B23" s="136">
        <f>VLOOKUP(Table141123[[#This Row],[Shop Order]],'EB013-EB213'!A:AA,4,FALSE)</f>
        <v>1195</v>
      </c>
      <c r="C23" s="136">
        <f>VLOOKUP(Table141123[[#This Row],[Shop Order]],'EB013-EB213'!A:AA,5,FALSE)</f>
        <v>1129</v>
      </c>
      <c r="D23" s="137">
        <f>VLOOKUP(Table141123[[#This Row],[Shop Order]],'EB013-EB213'!A:AA,6,FALSE)</f>
        <v>0.94476987447698746</v>
      </c>
      <c r="E23" s="456">
        <f>VLOOKUP(Table141123[[#This Row],[Shop Order]],'EB013-EB213'!A:AA,7,FALSE)</f>
        <v>45139</v>
      </c>
      <c r="O23" s="21" t="s">
        <v>45</v>
      </c>
      <c r="P23" s="22"/>
      <c r="Q23" s="23"/>
      <c r="R23" s="327">
        <f ca="1">SUMIF('EB013-EB213'!$W$1:$X$121,O23,'EB013-EB213'!X$1:$X$121)</f>
        <v>0</v>
      </c>
    </row>
    <row r="24" spans="1:18" x14ac:dyDescent="0.25">
      <c r="A24" s="420"/>
      <c r="B24" s="136" t="e">
        <f>VLOOKUP(Table141123[[#This Row],[Shop Order]],'EB013-EB213'!A:AA,4,FALSE)</f>
        <v>#N/A</v>
      </c>
      <c r="C24" s="136" t="e">
        <f>VLOOKUP(Table141123[[#This Row],[Shop Order]],'EB013-EB213'!A:AA,5,FALSE)</f>
        <v>#N/A</v>
      </c>
      <c r="D24" s="137" t="e">
        <f>VLOOKUP(Table141123[[#This Row],[Shop Order]],'EB013-EB213'!A:AA,6,FALSE)</f>
        <v>#N/A</v>
      </c>
      <c r="E24" s="138" t="e">
        <f>VLOOKUP(Table141123[[#This Row],[Shop Order]],'EB013-EB213'!A:AA,7,FALSE)</f>
        <v>#N/A</v>
      </c>
      <c r="G24" s="26"/>
      <c r="O24" s="21" t="s">
        <v>32</v>
      </c>
      <c r="P24" s="22"/>
      <c r="Q24" s="23"/>
      <c r="R24" s="327">
        <f ca="1">SUMIF('EB013-EB213'!$W$1:$X$121,O24,'EB013-EB213'!X$1:$X$121)</f>
        <v>0</v>
      </c>
    </row>
    <row r="25" spans="1:18" x14ac:dyDescent="0.25">
      <c r="A25" s="418"/>
      <c r="B25" s="136" t="e">
        <f>VLOOKUP(Table141123[[#This Row],[Shop Order]],'EB013-EB213'!A:AA,4,FALSE)</f>
        <v>#N/A</v>
      </c>
      <c r="C25" s="136" t="e">
        <f>VLOOKUP(Table141123[[#This Row],[Shop Order]],'EB013-EB213'!A:AA,5,FALSE)</f>
        <v>#N/A</v>
      </c>
      <c r="D25" s="137" t="e">
        <f>VLOOKUP(Table141123[[#This Row],[Shop Order]],'EB013-EB213'!A:AA,6,FALSE)</f>
        <v>#N/A</v>
      </c>
      <c r="E25" s="138" t="e">
        <f>VLOOKUP(Table141123[[#This Row],[Shop Order]],'EB013-EB213'!A:AA,7,FALSE)</f>
        <v>#N/A</v>
      </c>
      <c r="O25" s="21" t="s">
        <v>124</v>
      </c>
      <c r="P25" s="22"/>
      <c r="Q25" s="23"/>
      <c r="R25" s="327">
        <f ca="1">SUMIF('EB013-EB213'!$W$1:$X$121,O25,'EB013-EB213'!X$1:$X$121)</f>
        <v>0</v>
      </c>
    </row>
    <row r="26" spans="1:18" x14ac:dyDescent="0.25">
      <c r="A26" s="418"/>
      <c r="B26" s="136" t="e">
        <f>VLOOKUP(Table141123[[#This Row],[Shop Order]],'EB013-EB213'!A:AA,4,FALSE)</f>
        <v>#N/A</v>
      </c>
      <c r="C26" s="136" t="e">
        <f>VLOOKUP(Table141123[[#This Row],[Shop Order]],'EB013-EB213'!A:AA,5,FALSE)</f>
        <v>#N/A</v>
      </c>
      <c r="D26" s="137" t="e">
        <f>VLOOKUP(Table141123[[#This Row],[Shop Order]],'EB013-EB213'!A:AA,6,FALSE)</f>
        <v>#N/A</v>
      </c>
      <c r="E26" s="138" t="e">
        <f>VLOOKUP(Table141123[[#This Row],[Shop Order]],'EB013-EB213'!A:AA,7,FALSE)</f>
        <v>#N/A</v>
      </c>
      <c r="O26" s="21" t="s">
        <v>33</v>
      </c>
      <c r="P26" s="22"/>
      <c r="Q26" s="23"/>
      <c r="R26" s="327">
        <f ca="1">SUMIF('EB013-EB213'!$W$1:$X$121,O26,'EB013-EB213'!X$1:$X$121)</f>
        <v>0</v>
      </c>
    </row>
    <row r="27" spans="1:18" x14ac:dyDescent="0.25">
      <c r="A27" s="418"/>
      <c r="B27" s="136" t="e">
        <f>VLOOKUP(Table141123[[#This Row],[Shop Order]],'EB013-EB213'!A:AA,4,FALSE)</f>
        <v>#N/A</v>
      </c>
      <c r="C27" s="136" t="e">
        <f>VLOOKUP(Table141123[[#This Row],[Shop Order]],'EB013-EB213'!A:AA,5,FALSE)</f>
        <v>#N/A</v>
      </c>
      <c r="D27" s="137" t="e">
        <f>VLOOKUP(Table141123[[#This Row],[Shop Order]],'EB013-EB213'!A:AA,6,FALSE)</f>
        <v>#N/A</v>
      </c>
      <c r="E27" s="138" t="e">
        <f>VLOOKUP(Table141123[[#This Row],[Shop Order]],'EB013-EB213'!A:AA,7,FALSE)</f>
        <v>#N/A</v>
      </c>
      <c r="O27" s="21" t="s">
        <v>110</v>
      </c>
      <c r="P27" s="22"/>
      <c r="Q27" s="23"/>
      <c r="R27" s="327">
        <f ca="1">SUMIF('EB013-EB213'!$W$1:$X$121,O27,'EB013-EB213'!X$1:$X$121)</f>
        <v>0</v>
      </c>
    </row>
    <row r="28" spans="1:18" ht="15.75" thickBot="1" x14ac:dyDescent="0.3">
      <c r="A28" s="418"/>
      <c r="B28" s="136" t="e">
        <f>VLOOKUP(Table141123[[#This Row],[Shop Order]],'EB013-EB213'!A:AA,4,FALSE)</f>
        <v>#N/A</v>
      </c>
      <c r="C28" s="136" t="e">
        <f>VLOOKUP(Table141123[[#This Row],[Shop Order]],'EB013-EB213'!A:AA,5,FALSE)</f>
        <v>#N/A</v>
      </c>
      <c r="D28" s="137" t="e">
        <f>VLOOKUP(Table141123[[#This Row],[Shop Order]],'EB013-EB213'!A:AA,6,FALSE)</f>
        <v>#N/A</v>
      </c>
      <c r="E28" s="138" t="e">
        <f>VLOOKUP(Table141123[[#This Row],[Shop Order]],'EB013-EB213'!A:AA,7,FALSE)</f>
        <v>#N/A</v>
      </c>
      <c r="O28" s="21" t="s">
        <v>104</v>
      </c>
      <c r="P28" s="22"/>
      <c r="Q28" s="23"/>
      <c r="R28" s="327">
        <f ca="1">SUMIF('EB013-EB213'!$W$1:$X$121,O28,'EB013-EB213'!X$1:$X$121)</f>
        <v>0</v>
      </c>
    </row>
    <row r="29" spans="1:18" ht="15.75" thickBot="1" x14ac:dyDescent="0.3">
      <c r="A29" s="516" t="s">
        <v>51</v>
      </c>
      <c r="B29" s="517"/>
      <c r="C29" s="518"/>
      <c r="D29" s="80">
        <f>AVERAGE(D23:D23)</f>
        <v>0.94476987447698746</v>
      </c>
      <c r="E29" s="28"/>
      <c r="O29" s="21" t="s">
        <v>43</v>
      </c>
      <c r="P29" s="22"/>
      <c r="Q29" s="23"/>
      <c r="R29" s="327">
        <f ca="1">SUMIF('EB013-EB213'!$W$1:$X$121,O29,'EB013-EB213'!X$1:$X$121)</f>
        <v>0</v>
      </c>
    </row>
    <row r="30" spans="1:18" x14ac:dyDescent="0.25">
      <c r="O30" s="21" t="s">
        <v>37</v>
      </c>
      <c r="P30" s="22"/>
      <c r="Q30" s="23"/>
      <c r="R30" s="327">
        <f ca="1">SUMIF('EB013-EB213'!$W$1:$X$121,O30,'EB013-EB213'!X$1:$X$121)</f>
        <v>0</v>
      </c>
    </row>
    <row r="32" spans="1:18" x14ac:dyDescent="0.25">
      <c r="E32" s="25"/>
    </row>
    <row r="33" spans="5:5" ht="39.75" customHeight="1" x14ac:dyDescent="0.25">
      <c r="E33" s="25"/>
    </row>
    <row r="34" spans="5:5" ht="58.5" customHeight="1" x14ac:dyDescent="0.25">
      <c r="E34" s="25"/>
    </row>
  </sheetData>
  <autoFilter ref="O4:R4">
    <filterColumn colId="0" showButton="0"/>
    <filterColumn colId="1" showButton="0"/>
    <sortState ref="O5:R30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Z39"/>
  <sheetViews>
    <sheetView zoomScale="70" zoomScaleNormal="70" workbookViewId="0">
      <selection activeCell="L49" sqref="L49"/>
    </sheetView>
  </sheetViews>
  <sheetFormatPr defaultColWidth="9.140625" defaultRowHeight="15" x14ac:dyDescent="0.25"/>
  <cols>
    <col min="1" max="2" width="13.140625" style="45" customWidth="1"/>
    <col min="3" max="3" width="9.5703125" style="45" customWidth="1"/>
    <col min="4" max="4" width="10.140625" style="45" customWidth="1"/>
    <col min="5" max="5" width="7.42578125" style="45" bestFit="1" customWidth="1"/>
    <col min="6" max="6" width="10.28515625" style="45" bestFit="1" customWidth="1"/>
    <col min="7" max="7" width="12.85546875" style="15" customWidth="1"/>
    <col min="8" max="11" width="15.85546875" style="7" customWidth="1"/>
    <col min="12" max="12" width="15.85546875" style="8" customWidth="1"/>
    <col min="13" max="13" width="15.85546875" style="9" customWidth="1"/>
    <col min="14" max="15" width="15.85546875" style="45" customWidth="1"/>
    <col min="16" max="16" width="15.85546875" style="10" customWidth="1"/>
    <col min="17" max="20" width="15.85546875" style="14" customWidth="1"/>
    <col min="21" max="21" width="9.140625" style="14"/>
    <col min="22" max="22" width="11.140625" style="14" bestFit="1" customWidth="1"/>
    <col min="23" max="23" width="10.28515625" style="14" hidden="1" customWidth="1"/>
    <col min="24" max="24" width="37.42578125" style="45" customWidth="1"/>
    <col min="25" max="25" width="0.28515625" style="45" customWidth="1"/>
    <col min="26" max="26" width="49.28515625" style="45" bestFit="1" customWidth="1"/>
    <col min="27" max="16384" width="9.140625" style="45"/>
  </cols>
  <sheetData>
    <row r="1" spans="1:26" ht="90.75" thickBot="1" x14ac:dyDescent="0.3">
      <c r="A1" s="47" t="s">
        <v>23</v>
      </c>
      <c r="B1" s="47" t="s">
        <v>49</v>
      </c>
      <c r="C1" s="47" t="s">
        <v>54</v>
      </c>
      <c r="D1" s="47" t="s">
        <v>18</v>
      </c>
      <c r="E1" s="46" t="s">
        <v>17</v>
      </c>
      <c r="F1" s="48" t="s">
        <v>1</v>
      </c>
      <c r="G1" s="49" t="s">
        <v>24</v>
      </c>
      <c r="H1" s="50" t="s">
        <v>75</v>
      </c>
      <c r="I1" s="50" t="s">
        <v>76</v>
      </c>
      <c r="J1" s="50" t="s">
        <v>55</v>
      </c>
      <c r="K1" s="50" t="s">
        <v>60</v>
      </c>
      <c r="L1" s="50" t="s">
        <v>56</v>
      </c>
      <c r="M1" s="50" t="s">
        <v>61</v>
      </c>
      <c r="N1" s="50" t="s">
        <v>57</v>
      </c>
      <c r="O1" s="50" t="s">
        <v>62</v>
      </c>
      <c r="P1" s="50" t="s">
        <v>58</v>
      </c>
      <c r="Q1" s="50" t="s">
        <v>77</v>
      </c>
      <c r="R1" s="50" t="s">
        <v>59</v>
      </c>
      <c r="S1" s="50" t="s">
        <v>127</v>
      </c>
      <c r="T1" s="47" t="s">
        <v>42</v>
      </c>
      <c r="U1" s="47" t="s">
        <v>5</v>
      </c>
      <c r="V1" s="46" t="s">
        <v>2</v>
      </c>
      <c r="W1" s="84" t="s">
        <v>163</v>
      </c>
      <c r="X1" s="85" t="s">
        <v>21</v>
      </c>
      <c r="Y1" s="210" t="s">
        <v>5</v>
      </c>
      <c r="Z1" s="213" t="s">
        <v>7</v>
      </c>
    </row>
    <row r="2" spans="1:26" ht="15.75" thickBot="1" x14ac:dyDescent="0.3">
      <c r="A2" s="212">
        <v>1496435</v>
      </c>
      <c r="B2" s="212" t="s">
        <v>352</v>
      </c>
      <c r="C2" s="441">
        <v>1152</v>
      </c>
      <c r="D2" s="441">
        <v>1195</v>
      </c>
      <c r="E2" s="448">
        <v>1129</v>
      </c>
      <c r="F2" s="449">
        <f>E2/D2</f>
        <v>0.94476987447698746</v>
      </c>
      <c r="G2" s="211">
        <v>45139</v>
      </c>
      <c r="H2" s="200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8"/>
      <c r="U2" s="90"/>
      <c r="V2" s="197"/>
      <c r="W2" s="197"/>
      <c r="X2" s="91" t="s">
        <v>78</v>
      </c>
      <c r="Y2" s="210" t="s">
        <v>5</v>
      </c>
      <c r="Z2" s="82" t="s">
        <v>73</v>
      </c>
    </row>
    <row r="3" spans="1:26" x14ac:dyDescent="0.25">
      <c r="A3" s="53"/>
      <c r="B3" s="54"/>
      <c r="C3" s="54"/>
      <c r="D3" s="54"/>
      <c r="E3" s="54"/>
      <c r="F3" s="54"/>
      <c r="G3" s="55"/>
      <c r="H3" s="62">
        <v>15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63">
        <v>3</v>
      </c>
      <c r="U3" s="480">
        <f t="shared" ref="U3:U30" si="0">SUM(H3,J3,L3,N3,P3,R3,T3)</f>
        <v>18</v>
      </c>
      <c r="V3" s="214">
        <f>($U3)/$D$2</f>
        <v>1.506276150627615E-2</v>
      </c>
      <c r="W3" s="248">
        <f>D2</f>
        <v>1195</v>
      </c>
      <c r="X3" s="196" t="s">
        <v>16</v>
      </c>
      <c r="Y3" s="209">
        <f t="shared" ref="Y3:Y15" si="1">U3</f>
        <v>18</v>
      </c>
      <c r="Z3" s="101"/>
    </row>
    <row r="4" spans="1:26" x14ac:dyDescent="0.25">
      <c r="A4" s="56"/>
      <c r="B4" s="57"/>
      <c r="C4" s="57"/>
      <c r="D4" s="57"/>
      <c r="E4" s="57"/>
      <c r="F4" s="57"/>
      <c r="G4" s="58"/>
      <c r="H4" s="478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66"/>
      <c r="U4" s="479">
        <f t="shared" si="0"/>
        <v>0</v>
      </c>
      <c r="V4" s="214">
        <f>($U4)/$D$2</f>
        <v>0</v>
      </c>
      <c r="W4" s="248"/>
      <c r="X4" s="202" t="s">
        <v>44</v>
      </c>
      <c r="Y4" s="191"/>
      <c r="Z4" s="101"/>
    </row>
    <row r="5" spans="1:26" x14ac:dyDescent="0.25">
      <c r="A5" s="56"/>
      <c r="B5" s="57"/>
      <c r="C5" s="57"/>
      <c r="D5" s="57"/>
      <c r="E5" s="57"/>
      <c r="F5" s="57"/>
      <c r="G5" s="58"/>
      <c r="H5" s="64">
        <v>3</v>
      </c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65"/>
      <c r="U5" s="71">
        <f t="shared" si="0"/>
        <v>3</v>
      </c>
      <c r="V5" s="214">
        <f t="shared" ref="V5:V39" si="2">($U5)/$D$2</f>
        <v>2.5104602510460251E-3</v>
      </c>
      <c r="W5" s="248">
        <f>D2</f>
        <v>1195</v>
      </c>
      <c r="X5" s="195" t="s">
        <v>6</v>
      </c>
      <c r="Y5" s="191">
        <f t="shared" si="1"/>
        <v>3</v>
      </c>
      <c r="Z5" s="132"/>
    </row>
    <row r="6" spans="1:26" x14ac:dyDescent="0.25">
      <c r="A6" s="56"/>
      <c r="B6" s="57"/>
      <c r="C6" s="57"/>
      <c r="D6" s="57"/>
      <c r="E6" s="59"/>
      <c r="F6" s="59"/>
      <c r="G6" s="58"/>
      <c r="H6" s="64">
        <v>8</v>
      </c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65"/>
      <c r="U6" s="71">
        <f t="shared" si="0"/>
        <v>8</v>
      </c>
      <c r="V6" s="214">
        <f t="shared" si="2"/>
        <v>6.6945606694560665E-3</v>
      </c>
      <c r="W6" s="248">
        <f>D2</f>
        <v>1195</v>
      </c>
      <c r="X6" s="195" t="s">
        <v>14</v>
      </c>
      <c r="Y6" s="191">
        <f t="shared" si="1"/>
        <v>8</v>
      </c>
      <c r="Z6" s="83"/>
    </row>
    <row r="7" spans="1:26" x14ac:dyDescent="0.25">
      <c r="A7" s="56"/>
      <c r="B7" s="57"/>
      <c r="C7" s="57"/>
      <c r="D7" s="57"/>
      <c r="E7" s="59"/>
      <c r="F7" s="59"/>
      <c r="G7" s="58"/>
      <c r="H7" s="64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65"/>
      <c r="U7" s="71">
        <f t="shared" si="0"/>
        <v>0</v>
      </c>
      <c r="V7" s="214">
        <f t="shared" si="2"/>
        <v>0</v>
      </c>
      <c r="W7" s="248">
        <f>D2</f>
        <v>1195</v>
      </c>
      <c r="X7" s="195" t="s">
        <v>15</v>
      </c>
      <c r="Y7" s="191">
        <f t="shared" si="1"/>
        <v>0</v>
      </c>
      <c r="Z7" s="83"/>
    </row>
    <row r="8" spans="1:26" x14ac:dyDescent="0.25">
      <c r="A8" s="56"/>
      <c r="B8" s="57"/>
      <c r="C8" s="57"/>
      <c r="D8" s="57"/>
      <c r="E8" s="59"/>
      <c r="F8" s="59"/>
      <c r="G8" s="58"/>
      <c r="H8" s="64">
        <v>2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65"/>
      <c r="U8" s="71">
        <f t="shared" si="0"/>
        <v>2</v>
      </c>
      <c r="V8" s="214">
        <f t="shared" si="2"/>
        <v>1.6736401673640166E-3</v>
      </c>
      <c r="W8" s="248">
        <f>D2</f>
        <v>1195</v>
      </c>
      <c r="X8" s="195" t="s">
        <v>31</v>
      </c>
      <c r="Y8" s="191">
        <f t="shared" si="1"/>
        <v>2</v>
      </c>
      <c r="Z8" s="132"/>
    </row>
    <row r="9" spans="1:26" x14ac:dyDescent="0.25">
      <c r="A9" s="56"/>
      <c r="B9" s="57"/>
      <c r="C9" s="57"/>
      <c r="D9" s="57"/>
      <c r="E9" s="59"/>
      <c r="F9" s="59"/>
      <c r="G9" s="58"/>
      <c r="H9" s="64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65"/>
      <c r="U9" s="71">
        <f t="shared" si="0"/>
        <v>0</v>
      </c>
      <c r="V9" s="214">
        <f t="shared" si="2"/>
        <v>0</v>
      </c>
      <c r="W9" s="248">
        <f>D2</f>
        <v>1195</v>
      </c>
      <c r="X9" s="195" t="s">
        <v>32</v>
      </c>
      <c r="Y9" s="191">
        <f t="shared" si="1"/>
        <v>0</v>
      </c>
      <c r="Z9" s="132"/>
    </row>
    <row r="10" spans="1:26" x14ac:dyDescent="0.25">
      <c r="A10" s="56"/>
      <c r="B10" s="57"/>
      <c r="C10" s="57"/>
      <c r="D10" s="57"/>
      <c r="E10" s="59"/>
      <c r="F10" s="59"/>
      <c r="G10" s="58"/>
      <c r="H10" s="64">
        <v>1</v>
      </c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65"/>
      <c r="U10" s="71">
        <f t="shared" si="0"/>
        <v>1</v>
      </c>
      <c r="V10" s="214">
        <f t="shared" si="2"/>
        <v>8.3682008368200832E-4</v>
      </c>
      <c r="W10" s="248">
        <f>D2</f>
        <v>1195</v>
      </c>
      <c r="X10" s="195" t="s">
        <v>170</v>
      </c>
      <c r="Y10" s="191">
        <f t="shared" si="1"/>
        <v>1</v>
      </c>
      <c r="Z10" s="132"/>
    </row>
    <row r="11" spans="1:26" x14ac:dyDescent="0.25">
      <c r="A11" s="56"/>
      <c r="B11" s="57"/>
      <c r="C11" s="57"/>
      <c r="D11" s="57"/>
      <c r="E11" s="59"/>
      <c r="F11" s="59"/>
      <c r="G11" s="58"/>
      <c r="H11" s="64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65"/>
      <c r="U11" s="71">
        <f t="shared" si="0"/>
        <v>0</v>
      </c>
      <c r="V11" s="214">
        <f t="shared" si="2"/>
        <v>0</v>
      </c>
      <c r="W11" s="248">
        <f>D2</f>
        <v>1195</v>
      </c>
      <c r="X11" s="195" t="s">
        <v>30</v>
      </c>
      <c r="Y11" s="191">
        <f t="shared" si="1"/>
        <v>0</v>
      </c>
      <c r="Z11" s="132"/>
    </row>
    <row r="12" spans="1:26" x14ac:dyDescent="0.25">
      <c r="A12" s="56"/>
      <c r="B12" s="57"/>
      <c r="C12" s="57"/>
      <c r="D12" s="57"/>
      <c r="E12" s="59"/>
      <c r="F12" s="59"/>
      <c r="G12" s="58"/>
      <c r="H12" s="64">
        <v>7</v>
      </c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65"/>
      <c r="U12" s="71">
        <f t="shared" si="0"/>
        <v>7</v>
      </c>
      <c r="V12" s="214">
        <f t="shared" si="2"/>
        <v>5.8577405857740588E-3</v>
      </c>
      <c r="W12" s="248">
        <f>D2</f>
        <v>1195</v>
      </c>
      <c r="X12" s="195" t="s">
        <v>0</v>
      </c>
      <c r="Y12" s="191">
        <f t="shared" si="1"/>
        <v>7</v>
      </c>
      <c r="Z12" s="83"/>
    </row>
    <row r="13" spans="1:26" x14ac:dyDescent="0.25">
      <c r="A13" s="56"/>
      <c r="B13" s="57"/>
      <c r="C13" s="57"/>
      <c r="D13" s="57"/>
      <c r="E13" s="59"/>
      <c r="F13" s="59"/>
      <c r="G13" s="58"/>
      <c r="H13" s="64">
        <v>5</v>
      </c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65"/>
      <c r="U13" s="71">
        <f t="shared" si="0"/>
        <v>5</v>
      </c>
      <c r="V13" s="214">
        <f t="shared" si="2"/>
        <v>4.1841004184100415E-3</v>
      </c>
      <c r="W13" s="248">
        <f>D2</f>
        <v>1195</v>
      </c>
      <c r="X13" s="195" t="s">
        <v>12</v>
      </c>
      <c r="Y13" s="191">
        <f t="shared" si="1"/>
        <v>5</v>
      </c>
      <c r="Z13" s="83"/>
    </row>
    <row r="14" spans="1:26" x14ac:dyDescent="0.25">
      <c r="A14" s="56"/>
      <c r="B14" s="57"/>
      <c r="C14" s="57"/>
      <c r="D14" s="57"/>
      <c r="E14" s="59"/>
      <c r="F14" s="59"/>
      <c r="G14" s="58"/>
      <c r="H14" s="64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65"/>
      <c r="U14" s="71">
        <f t="shared" si="0"/>
        <v>0</v>
      </c>
      <c r="V14" s="214">
        <f t="shared" si="2"/>
        <v>0</v>
      </c>
      <c r="W14" s="248">
        <f>D2</f>
        <v>1195</v>
      </c>
      <c r="X14" s="195" t="s">
        <v>34</v>
      </c>
      <c r="Y14" s="191">
        <f t="shared" si="1"/>
        <v>0</v>
      </c>
      <c r="Z14" s="132"/>
    </row>
    <row r="15" spans="1:26" x14ac:dyDescent="0.25">
      <c r="A15" s="56"/>
      <c r="B15" s="57"/>
      <c r="C15" s="57"/>
      <c r="D15" s="57"/>
      <c r="E15" s="59"/>
      <c r="F15" s="59"/>
      <c r="G15" s="58"/>
      <c r="H15" s="68"/>
      <c r="I15" s="69">
        <v>8</v>
      </c>
      <c r="J15" s="69">
        <v>3</v>
      </c>
      <c r="K15" s="69"/>
      <c r="L15" s="69"/>
      <c r="M15" s="69"/>
      <c r="N15" s="69"/>
      <c r="O15" s="69"/>
      <c r="P15" s="69"/>
      <c r="Q15" s="69"/>
      <c r="R15" s="69"/>
      <c r="S15" s="69"/>
      <c r="T15" s="70">
        <v>1</v>
      </c>
      <c r="U15" s="190">
        <f t="shared" si="0"/>
        <v>4</v>
      </c>
      <c r="V15" s="214">
        <f t="shared" si="2"/>
        <v>3.3472803347280333E-3</v>
      </c>
      <c r="W15" s="248">
        <f>D2</f>
        <v>1195</v>
      </c>
      <c r="X15" s="208" t="s">
        <v>20</v>
      </c>
      <c r="Y15" s="191">
        <f t="shared" si="1"/>
        <v>4</v>
      </c>
      <c r="Z15" s="83"/>
    </row>
    <row r="16" spans="1:26" x14ac:dyDescent="0.25">
      <c r="A16" s="56"/>
      <c r="B16" s="57"/>
      <c r="C16" s="57"/>
      <c r="D16" s="57"/>
      <c r="E16" s="59"/>
      <c r="F16" s="59"/>
      <c r="G16" s="60"/>
      <c r="H16" s="38">
        <v>2</v>
      </c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65"/>
      <c r="U16" s="71">
        <f t="shared" si="0"/>
        <v>2</v>
      </c>
      <c r="V16" s="214">
        <f t="shared" si="2"/>
        <v>1.6736401673640166E-3</v>
      </c>
      <c r="W16" s="248">
        <f>D2</f>
        <v>1195</v>
      </c>
      <c r="X16" s="195" t="s">
        <v>38</v>
      </c>
      <c r="Y16" s="191"/>
      <c r="Z16" s="132"/>
    </row>
    <row r="17" spans="1:26" ht="15.75" thickBot="1" x14ac:dyDescent="0.3">
      <c r="A17" s="56"/>
      <c r="B17" s="57"/>
      <c r="C17" s="57"/>
      <c r="D17" s="57"/>
      <c r="E17" s="59"/>
      <c r="F17" s="59"/>
      <c r="G17" s="58"/>
      <c r="H17" s="207"/>
      <c r="I17" s="206"/>
      <c r="J17" s="206">
        <v>8</v>
      </c>
      <c r="K17" s="206"/>
      <c r="L17" s="206"/>
      <c r="M17" s="206"/>
      <c r="N17" s="206"/>
      <c r="O17" s="206"/>
      <c r="P17" s="206"/>
      <c r="Q17" s="206"/>
      <c r="R17" s="206"/>
      <c r="S17" s="206"/>
      <c r="T17" s="205"/>
      <c r="U17" s="204">
        <f t="shared" si="0"/>
        <v>8</v>
      </c>
      <c r="V17" s="316">
        <f t="shared" si="2"/>
        <v>6.6945606694560665E-3</v>
      </c>
      <c r="W17" s="249">
        <f>D2</f>
        <v>1195</v>
      </c>
      <c r="X17" s="203" t="s">
        <v>28</v>
      </c>
      <c r="Y17" s="191">
        <f>U17</f>
        <v>8</v>
      </c>
      <c r="Z17" s="132"/>
    </row>
    <row r="18" spans="1:26" x14ac:dyDescent="0.25">
      <c r="A18" s="56"/>
      <c r="B18" s="57"/>
      <c r="C18" s="57"/>
      <c r="D18" s="57"/>
      <c r="E18" s="59"/>
      <c r="F18" s="59"/>
      <c r="G18" s="58"/>
      <c r="H18" s="62"/>
      <c r="I18" s="180">
        <v>1</v>
      </c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66"/>
      <c r="U18" s="71">
        <f t="shared" si="0"/>
        <v>0</v>
      </c>
      <c r="V18" s="214">
        <f t="shared" si="2"/>
        <v>0</v>
      </c>
      <c r="W18" s="250">
        <f>D2</f>
        <v>1195</v>
      </c>
      <c r="X18" s="202" t="s">
        <v>11</v>
      </c>
      <c r="Y18" s="191"/>
      <c r="Z18" s="132"/>
    </row>
    <row r="19" spans="1:26" x14ac:dyDescent="0.25">
      <c r="A19" s="56"/>
      <c r="B19" s="57"/>
      <c r="C19" s="57"/>
      <c r="D19" s="57"/>
      <c r="E19" s="59"/>
      <c r="F19" s="59"/>
      <c r="G19" s="58"/>
      <c r="H19" s="64"/>
      <c r="I19" s="38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65"/>
      <c r="U19" s="71">
        <f t="shared" si="0"/>
        <v>0</v>
      </c>
      <c r="V19" s="214">
        <f t="shared" si="2"/>
        <v>0</v>
      </c>
      <c r="W19" s="248">
        <f>D2</f>
        <v>1195</v>
      </c>
      <c r="X19" s="195" t="s">
        <v>29</v>
      </c>
      <c r="Y19" s="191">
        <f t="shared" ref="Y19:Y39" si="3">U19</f>
        <v>0</v>
      </c>
      <c r="Z19" s="83"/>
    </row>
    <row r="20" spans="1:26" x14ac:dyDescent="0.25">
      <c r="A20" s="56"/>
      <c r="B20" s="57"/>
      <c r="C20" s="57"/>
      <c r="D20" s="57"/>
      <c r="E20" s="59"/>
      <c r="F20" s="59"/>
      <c r="G20" s="58"/>
      <c r="H20" s="64"/>
      <c r="I20" s="38">
        <v>5</v>
      </c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65">
        <v>3</v>
      </c>
      <c r="U20" s="71">
        <f t="shared" si="0"/>
        <v>3</v>
      </c>
      <c r="V20" s="214">
        <f t="shared" si="2"/>
        <v>2.5104602510460251E-3</v>
      </c>
      <c r="W20" s="248">
        <f>D2</f>
        <v>1195</v>
      </c>
      <c r="X20" s="195" t="s">
        <v>3</v>
      </c>
      <c r="Y20" s="191">
        <f t="shared" si="3"/>
        <v>3</v>
      </c>
      <c r="Z20" s="83"/>
    </row>
    <row r="21" spans="1:26" x14ac:dyDescent="0.25">
      <c r="A21" s="56"/>
      <c r="B21" s="57"/>
      <c r="C21" s="57"/>
      <c r="D21" s="57"/>
      <c r="E21" s="59"/>
      <c r="F21" s="59"/>
      <c r="G21" s="58"/>
      <c r="H21" s="64"/>
      <c r="I21" s="38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65"/>
      <c r="U21" s="71">
        <f t="shared" si="0"/>
        <v>0</v>
      </c>
      <c r="V21" s="214">
        <f t="shared" si="2"/>
        <v>0</v>
      </c>
      <c r="W21" s="248">
        <f>D2</f>
        <v>1195</v>
      </c>
      <c r="X21" s="195" t="s">
        <v>8</v>
      </c>
      <c r="Y21" s="191">
        <f t="shared" si="3"/>
        <v>0</v>
      </c>
      <c r="Z21" s="111"/>
    </row>
    <row r="22" spans="1:26" x14ac:dyDescent="0.25">
      <c r="A22" s="56"/>
      <c r="B22" s="57"/>
      <c r="C22" s="57"/>
      <c r="D22" s="57"/>
      <c r="E22" s="59"/>
      <c r="F22" s="59"/>
      <c r="G22" s="58"/>
      <c r="H22" s="64"/>
      <c r="I22" s="38">
        <v>14</v>
      </c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65">
        <v>3</v>
      </c>
      <c r="U22" s="71">
        <f t="shared" si="0"/>
        <v>3</v>
      </c>
      <c r="V22" s="214">
        <f t="shared" si="2"/>
        <v>2.5104602510460251E-3</v>
      </c>
      <c r="W22" s="248">
        <f>D2</f>
        <v>1195</v>
      </c>
      <c r="X22" s="195" t="s">
        <v>9</v>
      </c>
      <c r="Y22" s="191">
        <f t="shared" si="3"/>
        <v>3</v>
      </c>
      <c r="Z22" s="111"/>
    </row>
    <row r="23" spans="1:26" x14ac:dyDescent="0.25">
      <c r="A23" s="56"/>
      <c r="B23" s="57"/>
      <c r="C23" s="57"/>
      <c r="D23" s="57"/>
      <c r="E23" s="59"/>
      <c r="F23" s="59"/>
      <c r="G23" s="58"/>
      <c r="H23" s="64"/>
      <c r="I23" s="38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65"/>
      <c r="U23" s="71">
        <f t="shared" si="0"/>
        <v>0</v>
      </c>
      <c r="V23" s="214">
        <f>($U23)/$D$2</f>
        <v>0</v>
      </c>
      <c r="W23" s="248">
        <f>D2</f>
        <v>1195</v>
      </c>
      <c r="X23" s="195" t="s">
        <v>80</v>
      </c>
      <c r="Y23" s="191">
        <f t="shared" si="3"/>
        <v>0</v>
      </c>
      <c r="Z23" s="132"/>
    </row>
    <row r="24" spans="1:26" x14ac:dyDescent="0.25">
      <c r="A24" s="56"/>
      <c r="B24" s="57"/>
      <c r="C24" s="57"/>
      <c r="D24" s="57"/>
      <c r="E24" s="59"/>
      <c r="F24" s="59"/>
      <c r="G24" s="58"/>
      <c r="H24" s="130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65"/>
      <c r="U24" s="71">
        <f t="shared" si="0"/>
        <v>0</v>
      </c>
      <c r="V24" s="214">
        <f t="shared" si="2"/>
        <v>0</v>
      </c>
      <c r="W24" s="248">
        <f>D2</f>
        <v>1195</v>
      </c>
      <c r="X24" s="195" t="s">
        <v>20</v>
      </c>
      <c r="Y24" s="191">
        <f t="shared" si="3"/>
        <v>0</v>
      </c>
      <c r="Z24" s="132" t="s">
        <v>353</v>
      </c>
    </row>
    <row r="25" spans="1:26" x14ac:dyDescent="0.25">
      <c r="A25" s="56"/>
      <c r="B25" s="57"/>
      <c r="C25" s="57"/>
      <c r="D25" s="57"/>
      <c r="E25" s="59"/>
      <c r="F25" s="59"/>
      <c r="G25" s="58"/>
      <c r="H25" s="6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65"/>
      <c r="U25" s="71">
        <f t="shared" si="0"/>
        <v>0</v>
      </c>
      <c r="V25" s="214">
        <f t="shared" si="2"/>
        <v>0</v>
      </c>
      <c r="W25" s="248">
        <f>D2</f>
        <v>1195</v>
      </c>
      <c r="X25" s="195" t="s">
        <v>81</v>
      </c>
      <c r="Y25" s="191">
        <f t="shared" si="3"/>
        <v>0</v>
      </c>
      <c r="Z25" s="132" t="s">
        <v>354</v>
      </c>
    </row>
    <row r="26" spans="1:26" x14ac:dyDescent="0.25">
      <c r="A26" s="56"/>
      <c r="B26" s="57"/>
      <c r="C26" s="57"/>
      <c r="D26" s="57"/>
      <c r="E26" s="59"/>
      <c r="F26" s="59"/>
      <c r="G26" s="58"/>
      <c r="H26" s="6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65"/>
      <c r="U26" s="71">
        <f t="shared" si="0"/>
        <v>0</v>
      </c>
      <c r="V26" s="214">
        <f t="shared" si="2"/>
        <v>0</v>
      </c>
      <c r="W26" s="248">
        <f>D2</f>
        <v>1195</v>
      </c>
      <c r="X26" s="195" t="s">
        <v>10</v>
      </c>
      <c r="Y26" s="191">
        <f t="shared" si="3"/>
        <v>0</v>
      </c>
      <c r="Z26" s="132"/>
    </row>
    <row r="27" spans="1:26" x14ac:dyDescent="0.25">
      <c r="A27" s="56"/>
      <c r="B27" s="57"/>
      <c r="C27" s="57"/>
      <c r="D27" s="57"/>
      <c r="E27" s="59"/>
      <c r="F27" s="59"/>
      <c r="G27" s="58"/>
      <c r="H27" s="64"/>
      <c r="I27" s="73">
        <v>9</v>
      </c>
      <c r="J27" s="73">
        <v>1</v>
      </c>
      <c r="K27" s="73"/>
      <c r="L27" s="73"/>
      <c r="M27" s="73"/>
      <c r="N27" s="73"/>
      <c r="O27" s="73"/>
      <c r="P27" s="73"/>
      <c r="Q27" s="73"/>
      <c r="R27" s="73"/>
      <c r="S27" s="73"/>
      <c r="T27" s="65">
        <v>1</v>
      </c>
      <c r="U27" s="71">
        <f t="shared" si="0"/>
        <v>2</v>
      </c>
      <c r="V27" s="214">
        <f t="shared" si="2"/>
        <v>1.6736401673640166E-3</v>
      </c>
      <c r="W27" s="248">
        <f>D2</f>
        <v>1195</v>
      </c>
      <c r="X27" s="195" t="s">
        <v>13</v>
      </c>
      <c r="Y27" s="191">
        <f t="shared" si="3"/>
        <v>2</v>
      </c>
      <c r="Z27" s="132"/>
    </row>
    <row r="28" spans="1:26" x14ac:dyDescent="0.25">
      <c r="A28" s="56"/>
      <c r="B28" s="57"/>
      <c r="C28" s="57"/>
      <c r="D28" s="57"/>
      <c r="E28" s="59"/>
      <c r="F28" s="59"/>
      <c r="G28" s="58"/>
      <c r="H28" s="64"/>
      <c r="I28" s="73">
        <v>1</v>
      </c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65"/>
      <c r="U28" s="71">
        <f t="shared" si="0"/>
        <v>0</v>
      </c>
      <c r="V28" s="214">
        <f t="shared" si="2"/>
        <v>0</v>
      </c>
      <c r="W28" s="248">
        <f>D2</f>
        <v>1195</v>
      </c>
      <c r="X28" s="195" t="s">
        <v>99</v>
      </c>
      <c r="Y28" s="191">
        <f t="shared" si="3"/>
        <v>0</v>
      </c>
      <c r="Z28" s="83"/>
    </row>
    <row r="29" spans="1:26" x14ac:dyDescent="0.25">
      <c r="A29" s="56"/>
      <c r="B29" s="57"/>
      <c r="C29" s="57"/>
      <c r="D29" s="57"/>
      <c r="E29" s="59"/>
      <c r="F29" s="59"/>
      <c r="G29" s="58"/>
      <c r="H29" s="64"/>
      <c r="I29" s="73">
        <v>1</v>
      </c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5"/>
      <c r="U29" s="71">
        <f t="shared" si="0"/>
        <v>0</v>
      </c>
      <c r="V29" s="214">
        <f t="shared" si="2"/>
        <v>0</v>
      </c>
      <c r="W29" s="248">
        <f>D2</f>
        <v>1195</v>
      </c>
      <c r="X29" s="195" t="s">
        <v>74</v>
      </c>
      <c r="Y29" s="191">
        <f t="shared" si="3"/>
        <v>0</v>
      </c>
      <c r="Z29" s="83"/>
    </row>
    <row r="30" spans="1:26" ht="15.75" thickBot="1" x14ac:dyDescent="0.3">
      <c r="A30" s="56"/>
      <c r="B30" s="57"/>
      <c r="C30" s="57"/>
      <c r="D30" s="57"/>
      <c r="E30" s="59"/>
      <c r="F30" s="59"/>
      <c r="G30" s="58"/>
      <c r="H30" s="68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70"/>
      <c r="U30" s="71">
        <f t="shared" si="0"/>
        <v>0</v>
      </c>
      <c r="V30" s="214">
        <f t="shared" si="2"/>
        <v>0</v>
      </c>
      <c r="W30" s="249">
        <f>D2</f>
        <v>1195</v>
      </c>
      <c r="X30" s="201" t="s">
        <v>28</v>
      </c>
      <c r="Y30" s="191">
        <f t="shared" si="3"/>
        <v>0</v>
      </c>
      <c r="Z30" s="83"/>
    </row>
    <row r="31" spans="1:26" ht="15.75" thickBot="1" x14ac:dyDescent="0.3">
      <c r="A31" s="56"/>
      <c r="B31" s="57"/>
      <c r="C31" s="57"/>
      <c r="D31" s="57"/>
      <c r="E31" s="59"/>
      <c r="F31" s="59"/>
      <c r="G31" s="58"/>
      <c r="H31" s="200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8"/>
      <c r="U31" s="197"/>
      <c r="V31" s="197">
        <f t="shared" si="2"/>
        <v>0</v>
      </c>
      <c r="W31" s="301"/>
      <c r="X31" s="122" t="s">
        <v>84</v>
      </c>
      <c r="Y31" s="191">
        <f t="shared" si="3"/>
        <v>0</v>
      </c>
      <c r="Z31" s="83"/>
    </row>
    <row r="32" spans="1:26" x14ac:dyDescent="0.25">
      <c r="A32" s="56"/>
      <c r="B32" s="57"/>
      <c r="C32" s="57"/>
      <c r="D32" s="57"/>
      <c r="E32" s="59"/>
      <c r="F32" s="59"/>
      <c r="G32" s="60"/>
      <c r="H32" s="6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63"/>
      <c r="U32" s="76">
        <f>SUM(H32,J32,L32,N32,P32,R32,T32)</f>
        <v>0</v>
      </c>
      <c r="V32" s="214">
        <f t="shared" si="2"/>
        <v>0</v>
      </c>
      <c r="W32" s="248">
        <f>D2</f>
        <v>1195</v>
      </c>
      <c r="X32" s="196" t="s">
        <v>85</v>
      </c>
      <c r="Y32" s="191">
        <f t="shared" si="3"/>
        <v>0</v>
      </c>
      <c r="Z32" s="132"/>
    </row>
    <row r="33" spans="1:26" x14ac:dyDescent="0.25">
      <c r="A33" s="56"/>
      <c r="B33" s="57"/>
      <c r="C33" s="57"/>
      <c r="D33" s="57"/>
      <c r="E33" s="59"/>
      <c r="F33" s="59"/>
      <c r="G33" s="60"/>
      <c r="H33" s="6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65"/>
      <c r="U33" s="71">
        <f t="shared" ref="U33:U38" si="4">SUM(H33,J33,L33,N33,P33,R33,T33)</f>
        <v>0</v>
      </c>
      <c r="V33" s="214">
        <f t="shared" si="2"/>
        <v>0</v>
      </c>
      <c r="W33" s="248">
        <f>D2</f>
        <v>1195</v>
      </c>
      <c r="X33" s="195" t="s">
        <v>175</v>
      </c>
      <c r="Y33" s="191">
        <f t="shared" si="3"/>
        <v>0</v>
      </c>
      <c r="Z33" s="101"/>
    </row>
    <row r="34" spans="1:26" x14ac:dyDescent="0.25">
      <c r="A34" s="56"/>
      <c r="B34" s="57"/>
      <c r="C34" s="57"/>
      <c r="D34" s="57"/>
      <c r="E34" s="59"/>
      <c r="F34" s="59"/>
      <c r="G34" s="60"/>
      <c r="H34" s="6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65"/>
      <c r="U34" s="71">
        <f t="shared" si="4"/>
        <v>0</v>
      </c>
      <c r="V34" s="214">
        <f t="shared" si="2"/>
        <v>0</v>
      </c>
      <c r="W34" s="248">
        <f>D2</f>
        <v>1195</v>
      </c>
      <c r="X34" s="195" t="s">
        <v>87</v>
      </c>
      <c r="Y34" s="191">
        <f t="shared" si="3"/>
        <v>0</v>
      </c>
      <c r="Z34" s="101" t="s">
        <v>276</v>
      </c>
    </row>
    <row r="35" spans="1:26" x14ac:dyDescent="0.25">
      <c r="A35" s="56"/>
      <c r="B35" s="57"/>
      <c r="C35" s="57"/>
      <c r="D35" s="57"/>
      <c r="E35" s="59"/>
      <c r="F35" s="59"/>
      <c r="G35" s="60"/>
      <c r="H35" s="6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65"/>
      <c r="U35" s="71">
        <f t="shared" si="4"/>
        <v>0</v>
      </c>
      <c r="V35" s="214">
        <f t="shared" si="2"/>
        <v>0</v>
      </c>
      <c r="W35" s="248">
        <f>D2</f>
        <v>1195</v>
      </c>
      <c r="X35" s="195" t="s">
        <v>38</v>
      </c>
      <c r="Y35" s="191">
        <f t="shared" si="3"/>
        <v>0</v>
      </c>
      <c r="Z35" s="417" t="s">
        <v>355</v>
      </c>
    </row>
    <row r="36" spans="1:26" x14ac:dyDescent="0.25">
      <c r="A36" s="56"/>
      <c r="B36" s="57"/>
      <c r="C36" s="57"/>
      <c r="D36" s="57"/>
      <c r="E36" s="59"/>
      <c r="F36" s="59"/>
      <c r="G36" s="60"/>
      <c r="H36" s="6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65"/>
      <c r="U36" s="71">
        <f t="shared" si="4"/>
        <v>0</v>
      </c>
      <c r="V36" s="214">
        <f t="shared" si="2"/>
        <v>0</v>
      </c>
      <c r="W36" s="248">
        <f>D2</f>
        <v>1195</v>
      </c>
      <c r="X36" s="195" t="s">
        <v>161</v>
      </c>
      <c r="Y36" s="191">
        <f t="shared" si="3"/>
        <v>0</v>
      </c>
      <c r="Z36" s="132" t="s">
        <v>356</v>
      </c>
    </row>
    <row r="37" spans="1:26" ht="15.75" x14ac:dyDescent="0.25">
      <c r="A37" s="56"/>
      <c r="B37" s="57"/>
      <c r="C37" s="57"/>
      <c r="D37" s="57"/>
      <c r="E37" s="59"/>
      <c r="F37" s="59"/>
      <c r="G37" s="60"/>
      <c r="H37" s="6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65"/>
      <c r="U37" s="71">
        <f t="shared" si="4"/>
        <v>0</v>
      </c>
      <c r="V37" s="214">
        <f t="shared" si="2"/>
        <v>0</v>
      </c>
      <c r="W37" s="248">
        <f>D2</f>
        <v>1195</v>
      </c>
      <c r="X37" s="268" t="s">
        <v>36</v>
      </c>
      <c r="Y37" s="191">
        <f t="shared" si="3"/>
        <v>0</v>
      </c>
      <c r="Z37" s="83"/>
    </row>
    <row r="38" spans="1:26" ht="15.75" thickBot="1" x14ac:dyDescent="0.3">
      <c r="A38" s="186"/>
      <c r="B38" s="187"/>
      <c r="C38" s="187"/>
      <c r="D38" s="187"/>
      <c r="E38" s="188"/>
      <c r="F38" s="188"/>
      <c r="G38" s="194"/>
      <c r="H38" s="68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70"/>
      <c r="U38" s="190">
        <f t="shared" si="4"/>
        <v>0</v>
      </c>
      <c r="V38" s="316">
        <f t="shared" si="2"/>
        <v>0</v>
      </c>
      <c r="W38" s="249">
        <f>D2</f>
        <v>1195</v>
      </c>
      <c r="X38" s="300" t="s">
        <v>74</v>
      </c>
      <c r="Y38" s="191">
        <f t="shared" si="3"/>
        <v>0</v>
      </c>
      <c r="Z38" s="193"/>
    </row>
    <row r="39" spans="1:26" ht="15.75" thickBot="1" x14ac:dyDescent="0.3">
      <c r="G39" s="51" t="s">
        <v>5</v>
      </c>
      <c r="H39" s="61">
        <f>SUM(H3:H38)</f>
        <v>43</v>
      </c>
      <c r="I39" s="61">
        <f t="shared" ref="I39:T39" si="5">SUM(I3:I38)</f>
        <v>39</v>
      </c>
      <c r="J39" s="61">
        <f t="shared" si="5"/>
        <v>12</v>
      </c>
      <c r="K39" s="61">
        <f t="shared" si="5"/>
        <v>0</v>
      </c>
      <c r="L39" s="61">
        <f t="shared" si="5"/>
        <v>0</v>
      </c>
      <c r="M39" s="61">
        <f t="shared" si="5"/>
        <v>0</v>
      </c>
      <c r="N39" s="61">
        <f t="shared" si="5"/>
        <v>0</v>
      </c>
      <c r="O39" s="61">
        <f t="shared" si="5"/>
        <v>0</v>
      </c>
      <c r="P39" s="61">
        <f t="shared" si="5"/>
        <v>0</v>
      </c>
      <c r="Q39" s="61">
        <f t="shared" si="5"/>
        <v>0</v>
      </c>
      <c r="R39" s="61">
        <f t="shared" si="5"/>
        <v>0</v>
      </c>
      <c r="S39" s="61">
        <f t="shared" si="5"/>
        <v>0</v>
      </c>
      <c r="T39" s="61">
        <f t="shared" si="5"/>
        <v>11</v>
      </c>
      <c r="U39" s="77">
        <f>SUM(H39,J39,L39,N39,P39,R39,T39)</f>
        <v>66</v>
      </c>
      <c r="V39" s="214">
        <f t="shared" si="2"/>
        <v>5.5230125523012555E-2</v>
      </c>
      <c r="W39" s="249">
        <f>D2</f>
        <v>1195</v>
      </c>
      <c r="X39" s="192"/>
      <c r="Y39" s="191">
        <f t="shared" si="3"/>
        <v>66</v>
      </c>
      <c r="Z39" s="14" t="s">
        <v>108</v>
      </c>
    </row>
  </sheetData>
  <conditionalFormatting sqref="M40:M1048576">
    <cfRule type="cellIs" dxfId="199" priority="45" operator="greaterThan">
      <formula>0.2</formula>
    </cfRule>
  </conditionalFormatting>
  <conditionalFormatting sqref="V3:V30">
    <cfRule type="cellIs" dxfId="198" priority="7" operator="greaterThan">
      <formula>0.2</formula>
    </cfRule>
  </conditionalFormatting>
  <conditionalFormatting sqref="V2:W2">
    <cfRule type="cellIs" dxfId="197" priority="6" operator="greaterThan">
      <formula>0.2</formula>
    </cfRule>
  </conditionalFormatting>
  <conditionalFormatting sqref="V1">
    <cfRule type="cellIs" dxfId="196" priority="5" operator="greaterThan">
      <formula>0.2</formula>
    </cfRule>
  </conditionalFormatting>
  <conditionalFormatting sqref="W1">
    <cfRule type="cellIs" dxfId="195" priority="4" operator="greaterThan">
      <formula>0.2</formula>
    </cfRule>
  </conditionalFormatting>
  <conditionalFormatting sqref="V39">
    <cfRule type="cellIs" dxfId="194" priority="2" operator="greaterThan">
      <formula>0.2</formula>
    </cfRule>
  </conditionalFormatting>
  <conditionalFormatting sqref="V32:V39">
    <cfRule type="cellIs" dxfId="193" priority="1" operator="greaterThan">
      <formula>0.2</formula>
    </cfRule>
  </conditionalFormatting>
  <conditionalFormatting sqref="V32:V39">
    <cfRule type="colorScale" priority="3">
      <colorScale>
        <cfvo type="min"/>
        <cfvo type="max"/>
        <color rgb="FFFCFCFF"/>
        <color rgb="FFF8696B"/>
      </colorScale>
    </cfRule>
  </conditionalFormatting>
  <conditionalFormatting sqref="V3:V30">
    <cfRule type="colorScale" priority="8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3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U34"/>
  <sheetViews>
    <sheetView showGridLines="0" zoomScaleNormal="100" workbookViewId="0">
      <selection activeCell="D24" sqref="D24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31" style="25" bestFit="1" customWidth="1"/>
    <col min="16" max="16" width="10.7109375" style="25" customWidth="1"/>
    <col min="17" max="17" width="10.85546875" style="25" customWidth="1"/>
    <col min="18" max="18" width="10.42578125" style="25" customWidth="1"/>
    <col min="19" max="16384" width="9.140625" style="25"/>
  </cols>
  <sheetData>
    <row r="1" spans="1:21" ht="54" customHeight="1" x14ac:dyDescent="0.25">
      <c r="A1" s="506" t="s">
        <v>181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506"/>
      <c r="O1" s="506"/>
      <c r="P1" s="506"/>
      <c r="Q1" s="506"/>
      <c r="R1" s="506"/>
    </row>
    <row r="3" spans="1:21" ht="26.25" customHeight="1" x14ac:dyDescent="0.25">
      <c r="O3" s="507" t="s">
        <v>52</v>
      </c>
      <c r="P3" s="508"/>
      <c r="Q3" s="508"/>
      <c r="R3" s="508"/>
    </row>
    <row r="4" spans="1:21" x14ac:dyDescent="0.25">
      <c r="O4" s="509" t="s">
        <v>21</v>
      </c>
      <c r="P4" s="510"/>
      <c r="Q4" s="511"/>
      <c r="R4" s="32" t="s">
        <v>25</v>
      </c>
    </row>
    <row r="5" spans="1:21" x14ac:dyDescent="0.25">
      <c r="O5" s="21" t="s">
        <v>14</v>
      </c>
      <c r="P5" s="22"/>
      <c r="Q5" s="23"/>
      <c r="R5" s="327">
        <f ca="1">SUMIF('EB014-EB214'!$V$1:$W$201,O5,'EB014-EB214'!W$1:$W$201)</f>
        <v>50</v>
      </c>
    </row>
    <row r="6" spans="1:21" x14ac:dyDescent="0.25">
      <c r="O6" s="21" t="s">
        <v>16</v>
      </c>
      <c r="P6" s="22"/>
      <c r="Q6" s="23"/>
      <c r="R6" s="327">
        <f ca="1">SUMIF('EB014-EB214'!$V$1:$W$201,O6,'EB014-EB214'!W$1:$W$201)</f>
        <v>34</v>
      </c>
    </row>
    <row r="7" spans="1:21" x14ac:dyDescent="0.25">
      <c r="O7" s="21" t="s">
        <v>28</v>
      </c>
      <c r="P7" s="22"/>
      <c r="Q7" s="23"/>
      <c r="R7" s="327">
        <f ca="1">SUMIF('EB014-EB214'!$V$1:$W$201,O7,'EB014-EB214'!W$1:$W$201)</f>
        <v>11</v>
      </c>
    </row>
    <row r="8" spans="1:21" x14ac:dyDescent="0.25">
      <c r="O8" s="21" t="s">
        <v>20</v>
      </c>
      <c r="P8" s="22"/>
      <c r="Q8" s="23"/>
      <c r="R8" s="327">
        <f ca="1">SUMIF('EB014-EB214'!$V$1:$W$201,O8,'EB014-EB214'!W$1:$W$201)</f>
        <v>11</v>
      </c>
    </row>
    <row r="9" spans="1:21" x14ac:dyDescent="0.25">
      <c r="O9" s="21" t="s">
        <v>0</v>
      </c>
      <c r="P9" s="22"/>
      <c r="Q9" s="23"/>
      <c r="R9" s="327">
        <f ca="1">SUMIF('EB014-EB214'!$V$1:$W$201,O9,'EB014-EB214'!W$1:$W$201)</f>
        <v>10</v>
      </c>
    </row>
    <row r="10" spans="1:21" ht="15.75" x14ac:dyDescent="0.25">
      <c r="O10" s="21" t="s">
        <v>6</v>
      </c>
      <c r="P10" s="22"/>
      <c r="Q10" s="23"/>
      <c r="R10" s="327">
        <f ca="1">SUMIF('EB014-EB214'!$V$1:$W$201,O10,'EB014-EB214'!W$1:$W$201)</f>
        <v>4</v>
      </c>
      <c r="U10" s="131"/>
    </row>
    <row r="11" spans="1:21" x14ac:dyDescent="0.25">
      <c r="O11" s="21" t="s">
        <v>9</v>
      </c>
      <c r="P11" s="22"/>
      <c r="Q11" s="23"/>
      <c r="R11" s="327">
        <f ca="1">SUMIF('EB014-EB214'!$V$1:$W$201,O11,'EB014-EB214'!W$1:$W$201)</f>
        <v>2</v>
      </c>
    </row>
    <row r="12" spans="1:21" x14ac:dyDescent="0.25">
      <c r="O12" s="21" t="s">
        <v>31</v>
      </c>
      <c r="P12" s="22"/>
      <c r="Q12" s="23"/>
      <c r="R12" s="327">
        <f ca="1">SUMIF('EB014-EB214'!$V$1:$W$201,O12,'EB014-EB214'!W$1:$W$201)</f>
        <v>2</v>
      </c>
    </row>
    <row r="13" spans="1:21" x14ac:dyDescent="0.25">
      <c r="O13" s="21" t="s">
        <v>34</v>
      </c>
      <c r="P13" s="22"/>
      <c r="Q13" s="23"/>
      <c r="R13" s="327">
        <f ca="1">SUMIF('EB014-EB214'!$V$1:$W$201,O13,'EB014-EB214'!W$1:$W$201)</f>
        <v>2</v>
      </c>
    </row>
    <row r="14" spans="1:21" x14ac:dyDescent="0.25">
      <c r="O14" s="21" t="s">
        <v>12</v>
      </c>
      <c r="P14" s="22"/>
      <c r="Q14" s="23"/>
      <c r="R14" s="327">
        <f ca="1">SUMIF('EB014-EB214'!$V$1:$W$201,O14,'EB014-EB214'!W$1:$W$201)</f>
        <v>1</v>
      </c>
    </row>
    <row r="15" spans="1:21" x14ac:dyDescent="0.25">
      <c r="O15" s="21" t="s">
        <v>3</v>
      </c>
      <c r="P15" s="22"/>
      <c r="Q15" s="23"/>
      <c r="R15" s="327">
        <f ca="1">SUMIF('EB014-EB214'!$V$1:$W$201,O15,'EB014-EB214'!W$1:$W$201)</f>
        <v>1</v>
      </c>
    </row>
    <row r="16" spans="1:21" x14ac:dyDescent="0.25">
      <c r="O16" s="21" t="s">
        <v>8</v>
      </c>
      <c r="P16" s="22"/>
      <c r="Q16" s="23"/>
      <c r="R16" s="327">
        <f ca="1">SUMIF('EB014-EB214'!$V$1:$W$201,O16,'EB014-EB214'!W$1:$W$201)</f>
        <v>1</v>
      </c>
    </row>
    <row r="17" spans="1:18" x14ac:dyDescent="0.25">
      <c r="O17" s="21" t="s">
        <v>13</v>
      </c>
      <c r="P17" s="22"/>
      <c r="Q17" s="23"/>
      <c r="R17" s="327">
        <f ca="1">SUMIF('EB014-EB214'!$V$1:$W$201,O17,'EB014-EB214'!W$1:$W$201)</f>
        <v>0</v>
      </c>
    </row>
    <row r="18" spans="1:18" x14ac:dyDescent="0.25">
      <c r="O18" s="21" t="s">
        <v>36</v>
      </c>
      <c r="P18" s="22"/>
      <c r="Q18" s="23"/>
      <c r="R18" s="327">
        <f ca="1">SUMIF('EB014-EB214'!$V$1:$W$201,O18,'EB014-EB214'!W$1:$W$201)</f>
        <v>0</v>
      </c>
    </row>
    <row r="19" spans="1:18" x14ac:dyDescent="0.25">
      <c r="O19" s="21" t="s">
        <v>46</v>
      </c>
      <c r="P19" s="22"/>
      <c r="Q19" s="23"/>
      <c r="R19" s="327">
        <f ca="1">SUMIF('EB014-EB214'!$V$1:$W$201,O19,'EB014-EB214'!W$1:$W$201)</f>
        <v>0</v>
      </c>
    </row>
    <row r="20" spans="1:18" ht="15.75" customHeight="1" x14ac:dyDescent="0.25">
      <c r="O20" s="21" t="s">
        <v>11</v>
      </c>
      <c r="P20" s="22"/>
      <c r="Q20" s="23"/>
      <c r="R20" s="327">
        <f ca="1">SUMIF('EB014-EB214'!$V$1:$W$201,O20,'EB014-EB214'!W$1:$W$201)</f>
        <v>0</v>
      </c>
    </row>
    <row r="21" spans="1:18" ht="23.25" x14ac:dyDescent="0.25">
      <c r="A21" s="513" t="s">
        <v>65</v>
      </c>
      <c r="B21" s="514"/>
      <c r="C21" s="514"/>
      <c r="D21" s="514"/>
      <c r="E21" s="515"/>
      <c r="O21" s="21" t="s">
        <v>44</v>
      </c>
      <c r="P21" s="22"/>
      <c r="Q21" s="23"/>
      <c r="R21" s="327">
        <f ca="1">SUMIF('EB014-EB214'!$V$1:$W$201,O21,'EB014-EB214'!W$1:$W$201)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21" t="s">
        <v>29</v>
      </c>
      <c r="P22" s="22"/>
      <c r="Q22" s="23"/>
      <c r="R22" s="327">
        <f ca="1">SUMIF('EB014-EB214'!$V$1:$W$201,O22,'EB014-EB214'!W$1:$W$201)</f>
        <v>0</v>
      </c>
    </row>
    <row r="23" spans="1:18" x14ac:dyDescent="0.25">
      <c r="A23" s="418">
        <v>1495283</v>
      </c>
      <c r="B23" s="136">
        <f>VLOOKUP(Table1411234[[#This Row],[Shop Order]],'EB014-EB214'!A:Z,4,FALSE)</f>
        <v>633</v>
      </c>
      <c r="C23" s="136">
        <f>VLOOKUP(Table1411234[[#This Row],[Shop Order]],'EB014-EB214'!A:Z,5,FALSE)</f>
        <v>552</v>
      </c>
      <c r="D23" s="137">
        <f>VLOOKUP(Table1411234[[#This Row],[Shop Order]],'EB014-EB214'!A:Z,6,FALSE)</f>
        <v>0.87203791469194314</v>
      </c>
      <c r="E23" s="456">
        <f>VLOOKUP(Table1411234[[#This Row],[Shop Order]],'EB014-EB214'!A:Z,7,FALSE)</f>
        <v>45119</v>
      </c>
      <c r="O23" s="21" t="s">
        <v>45</v>
      </c>
      <c r="P23" s="22"/>
      <c r="Q23" s="23"/>
      <c r="R23" s="327">
        <f ca="1">SUMIF('EB014-EB214'!$V$1:$W$201,O23,'EB014-EB214'!W$1:$W$201)</f>
        <v>0</v>
      </c>
    </row>
    <row r="24" spans="1:18" x14ac:dyDescent="0.25">
      <c r="A24" s="420">
        <v>1501521</v>
      </c>
      <c r="B24" s="136">
        <f>VLOOKUP(Table1411234[[#This Row],[Shop Order]],'EB014-EB214'!A:Z,4,FALSE)</f>
        <v>332</v>
      </c>
      <c r="C24" s="136">
        <f>VLOOKUP(Table1411234[[#This Row],[Shop Order]],'EB014-EB214'!A:Z,5,FALSE)</f>
        <v>275</v>
      </c>
      <c r="D24" s="137">
        <f>VLOOKUP(Table1411234[[#This Row],[Shop Order]],'EB014-EB214'!A:Z,6,FALSE)</f>
        <v>0.82831325301204817</v>
      </c>
      <c r="E24" s="138">
        <f>VLOOKUP(Table1411234[[#This Row],[Shop Order]],'EB014-EB214'!A:Z,7,FALSE)</f>
        <v>45156</v>
      </c>
      <c r="G24" s="26"/>
      <c r="O24" s="21" t="s">
        <v>32</v>
      </c>
      <c r="P24" s="22"/>
      <c r="Q24" s="23"/>
      <c r="R24" s="327">
        <f ca="1">SUMIF('EB014-EB214'!$V$1:$W$201,O24,'EB014-EB214'!W$1:$W$201)</f>
        <v>0</v>
      </c>
    </row>
    <row r="25" spans="1:18" x14ac:dyDescent="0.25">
      <c r="A25" s="418"/>
      <c r="B25" s="136" t="e">
        <f>VLOOKUP(Table1411234[[#This Row],[Shop Order]],'EB014-EB214'!A:Z,4,FALSE)</f>
        <v>#N/A</v>
      </c>
      <c r="C25" s="136" t="e">
        <f>VLOOKUP(Table1411234[[#This Row],[Shop Order]],'EB014-EB214'!A:Z,5,FALSE)</f>
        <v>#N/A</v>
      </c>
      <c r="D25" s="137" t="e">
        <f>VLOOKUP(Table1411234[[#This Row],[Shop Order]],'EB014-EB214'!A:Z,6,FALSE)</f>
        <v>#N/A</v>
      </c>
      <c r="E25" s="138" t="e">
        <f>VLOOKUP(Table1411234[[#This Row],[Shop Order]],'EB014-EB214'!A:Z,7,FALSE)</f>
        <v>#N/A</v>
      </c>
      <c r="O25" s="21" t="s">
        <v>124</v>
      </c>
      <c r="P25" s="22"/>
      <c r="Q25" s="23"/>
      <c r="R25" s="327">
        <f ca="1">SUMIF('EB014-EB214'!$V$1:$W$201,O25,'EB014-EB214'!W$1:$W$201)</f>
        <v>0</v>
      </c>
    </row>
    <row r="26" spans="1:18" x14ac:dyDescent="0.25">
      <c r="A26" s="418"/>
      <c r="B26" s="136" t="e">
        <f>VLOOKUP(Table1411234[[#This Row],[Shop Order]],'EB014-EB214'!A:Z,4,FALSE)</f>
        <v>#N/A</v>
      </c>
      <c r="C26" s="136" t="e">
        <f>VLOOKUP(Table1411234[[#This Row],[Shop Order]],'EB014-EB214'!A:Z,5,FALSE)</f>
        <v>#N/A</v>
      </c>
      <c r="D26" s="137" t="e">
        <f>VLOOKUP(Table1411234[[#This Row],[Shop Order]],'EB014-EB214'!A:Z,6,FALSE)</f>
        <v>#N/A</v>
      </c>
      <c r="E26" s="138" t="e">
        <f>VLOOKUP(Table1411234[[#This Row],[Shop Order]],'EB014-EB214'!A:Z,7,FALSE)</f>
        <v>#N/A</v>
      </c>
      <c r="O26" s="21" t="s">
        <v>33</v>
      </c>
      <c r="P26" s="22"/>
      <c r="Q26" s="23"/>
      <c r="R26" s="327">
        <f ca="1">SUMIF('EB014-EB214'!$V$1:$W$201,O26,'EB014-EB214'!W$1:$W$201)</f>
        <v>0</v>
      </c>
    </row>
    <row r="27" spans="1:18" x14ac:dyDescent="0.25">
      <c r="A27" s="418"/>
      <c r="B27" s="136" t="e">
        <f>VLOOKUP(Table1411234[[#This Row],[Shop Order]],'EB014-EB214'!A:Z,4,FALSE)</f>
        <v>#N/A</v>
      </c>
      <c r="C27" s="136" t="e">
        <f>VLOOKUP(Table1411234[[#This Row],[Shop Order]],'EB014-EB214'!A:Z,5,FALSE)</f>
        <v>#N/A</v>
      </c>
      <c r="D27" s="137" t="e">
        <f>VLOOKUP(Table1411234[[#This Row],[Shop Order]],'EB014-EB214'!A:Z,6,FALSE)</f>
        <v>#N/A</v>
      </c>
      <c r="E27" s="138" t="e">
        <f>VLOOKUP(Table1411234[[#This Row],[Shop Order]],'EB014-EB214'!A:Z,7,FALSE)</f>
        <v>#N/A</v>
      </c>
      <c r="O27" s="21" t="s">
        <v>110</v>
      </c>
      <c r="P27" s="22"/>
      <c r="Q27" s="23"/>
      <c r="R27" s="327">
        <f ca="1">SUMIF('EB014-EB214'!$V$1:$W$201,O27,'EB014-EB214'!W$1:$W$201)</f>
        <v>0</v>
      </c>
    </row>
    <row r="28" spans="1:18" ht="15.75" thickBot="1" x14ac:dyDescent="0.3">
      <c r="A28" s="418"/>
      <c r="B28" s="136" t="e">
        <f>VLOOKUP(Table1411234[[#This Row],[Shop Order]],'EB014-EB214'!A:Z,4,FALSE)</f>
        <v>#N/A</v>
      </c>
      <c r="C28" s="136" t="e">
        <f>VLOOKUP(Table1411234[[#This Row],[Shop Order]],'EB014-EB214'!A:Z,5,FALSE)</f>
        <v>#N/A</v>
      </c>
      <c r="D28" s="137" t="e">
        <f>VLOOKUP(Table1411234[[#This Row],[Shop Order]],'EB014-EB214'!A:Z,6,FALSE)</f>
        <v>#N/A</v>
      </c>
      <c r="E28" s="138" t="e">
        <f>VLOOKUP(Table1411234[[#This Row],[Shop Order]],'EB014-EB214'!A:Z,7,FALSE)</f>
        <v>#N/A</v>
      </c>
      <c r="O28" s="21" t="s">
        <v>104</v>
      </c>
      <c r="P28" s="22"/>
      <c r="Q28" s="23"/>
      <c r="R28" s="327">
        <f ca="1">SUMIF('EB014-EB214'!$V$1:$W$201,O28,'EB014-EB214'!W$1:$W$201)</f>
        <v>0</v>
      </c>
    </row>
    <row r="29" spans="1:18" ht="15.75" thickBot="1" x14ac:dyDescent="0.3">
      <c r="A29" s="516" t="s">
        <v>51</v>
      </c>
      <c r="B29" s="517"/>
      <c r="C29" s="518"/>
      <c r="D29" s="80">
        <f>AVERAGE(D23:D24)</f>
        <v>0.85017558385199565</v>
      </c>
      <c r="E29" s="28"/>
      <c r="O29" s="21" t="s">
        <v>43</v>
      </c>
      <c r="P29" s="22"/>
      <c r="Q29" s="23"/>
      <c r="R29" s="327">
        <f ca="1">SUMIF('EB014-EB214'!$V$1:$W$201,O29,'EB014-EB214'!W$1:$W$201)</f>
        <v>0</v>
      </c>
    </row>
    <row r="30" spans="1:18" x14ac:dyDescent="0.25">
      <c r="O30" s="21" t="s">
        <v>37</v>
      </c>
      <c r="P30" s="22"/>
      <c r="Q30" s="23"/>
      <c r="R30" s="327">
        <f ca="1">SUMIF('EB014-EB214'!$V$1:$W$201,O30,'EB014-EB214'!W$1:$W$201)</f>
        <v>0</v>
      </c>
    </row>
    <row r="32" spans="1:18" x14ac:dyDescent="0.25">
      <c r="E32" s="25"/>
    </row>
    <row r="33" spans="5:5" ht="15" customHeight="1" x14ac:dyDescent="0.25">
      <c r="E33" s="25"/>
    </row>
    <row r="34" spans="5:5" ht="15" customHeight="1" x14ac:dyDescent="0.25">
      <c r="E34" s="25"/>
    </row>
  </sheetData>
  <autoFilter ref="O4:R4">
    <filterColumn colId="0" showButton="0"/>
    <filterColumn colId="1" showButton="0"/>
    <sortState ref="O5:R30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10</vt:i4>
      </vt:variant>
    </vt:vector>
  </HeadingPairs>
  <TitlesOfParts>
    <vt:vector size="31" baseType="lpstr">
      <vt:lpstr>EB010-EB210 Graph</vt:lpstr>
      <vt:lpstr>EB010-EB210</vt:lpstr>
      <vt:lpstr>EB011-EB211 Graphs</vt:lpstr>
      <vt:lpstr>EB011-EB211</vt:lpstr>
      <vt:lpstr>EB012-EB212 Graphs</vt:lpstr>
      <vt:lpstr>EB012-EB212</vt:lpstr>
      <vt:lpstr>EB013-EB213 Graphs</vt:lpstr>
      <vt:lpstr>EB013-EB213</vt:lpstr>
      <vt:lpstr>EB014-EB214 Graphs</vt:lpstr>
      <vt:lpstr>EB014-EB214</vt:lpstr>
      <vt:lpstr>EB030-EB230 Graphs</vt:lpstr>
      <vt:lpstr>EB030-EB230</vt:lpstr>
      <vt:lpstr>EB040-EB240 Graphs</vt:lpstr>
      <vt:lpstr>EB040-EB240</vt:lpstr>
      <vt:lpstr>EB015-EB215 Graphs</vt:lpstr>
      <vt:lpstr>EB015-EB215</vt:lpstr>
      <vt:lpstr>EB016-EB216 Graphs</vt:lpstr>
      <vt:lpstr>EB016-EB216</vt:lpstr>
      <vt:lpstr>EB017-EB217 Graphs</vt:lpstr>
      <vt:lpstr>EB017-EB217</vt:lpstr>
      <vt:lpstr>Sheet1</vt:lpstr>
      <vt:lpstr>'EB010-EB210 Graph'!Print_Area</vt:lpstr>
      <vt:lpstr>'EB011-EB211 Graphs'!Print_Area</vt:lpstr>
      <vt:lpstr>'EB012-EB212 Graphs'!Print_Area</vt:lpstr>
      <vt:lpstr>'EB013-EB213 Graphs'!Print_Area</vt:lpstr>
      <vt:lpstr>'EB014-EB214 Graphs'!Print_Area</vt:lpstr>
      <vt:lpstr>'EB015-EB215 Graphs'!Print_Area</vt:lpstr>
      <vt:lpstr>'EB016-EB216 Graphs'!Print_Area</vt:lpstr>
      <vt:lpstr>'EB017-EB217 Graphs'!Print_Area</vt:lpstr>
      <vt:lpstr>'EB030-EB230 Graphs'!Print_Area</vt:lpstr>
      <vt:lpstr>'EB040-EB240 Graphs'!Print_Area</vt:lpstr>
    </vt:vector>
  </TitlesOfParts>
  <Company>Applied Medical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Chris</dc:creator>
  <cp:lastModifiedBy>Bunk-Jensen, Keenan</cp:lastModifiedBy>
  <cp:lastPrinted>2023-09-29T04:02:04Z</cp:lastPrinted>
  <dcterms:created xsi:type="dcterms:W3CDTF">2015-02-11T19:14:46Z</dcterms:created>
  <dcterms:modified xsi:type="dcterms:W3CDTF">2023-10-27T13:58:04Z</dcterms:modified>
</cp:coreProperties>
</file>