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data1\Manufacturing\DMP1\Production Work Centers\Energy\Yield\Energy Yield Report - 2023\Energy Yield Report - Q4 2023\"/>
    </mc:Choice>
  </mc:AlternateContent>
  <bookViews>
    <workbookView xWindow="-120" yWindow="-120" windowWidth="29040" windowHeight="17640" tabRatio="889" firstSheet="10" activeTab="11"/>
  </bookViews>
  <sheets>
    <sheet name="EB010-EB210 Graph" sheetId="37" r:id="rId1"/>
    <sheet name="EB010-EB210" sheetId="38" r:id="rId2"/>
    <sheet name="EB011-EB211 Graphs" sheetId="39" r:id="rId3"/>
    <sheet name="EB011-EB211" sheetId="40" r:id="rId4"/>
    <sheet name="EB012-EB212 Graphs" sheetId="59" r:id="rId5"/>
    <sheet name="EB012-EB212" sheetId="53" r:id="rId6"/>
    <sheet name="EB013-EB213 Graphs" sheetId="60" r:id="rId7"/>
    <sheet name="EB013-EB213" sheetId="56" r:id="rId8"/>
    <sheet name="EB014-EB214 Graphs" sheetId="61" r:id="rId9"/>
    <sheet name="EB014-EB214" sheetId="57" r:id="rId10"/>
    <sheet name="EB030-EB230 Graphs" sheetId="41" r:id="rId11"/>
    <sheet name="EB030-EB230" sheetId="42" r:id="rId12"/>
    <sheet name="EB040-EB240 Graphs" sheetId="43" r:id="rId13"/>
    <sheet name="EB040-EB240" sheetId="44" r:id="rId14"/>
    <sheet name="EB015-EB215 Graphs" sheetId="48" r:id="rId15"/>
    <sheet name="EB015-EB215" sheetId="45" r:id="rId16"/>
    <sheet name="EB016-EB216 Graphs" sheetId="49" r:id="rId17"/>
    <sheet name="EB016-EB216" sheetId="46" r:id="rId18"/>
    <sheet name="EB017-EB217 Graphs" sheetId="50" r:id="rId19"/>
    <sheet name="EB017-EB217" sheetId="47" r:id="rId20"/>
    <sheet name="Sheet1" sheetId="51" state="hidden" r:id="rId21"/>
  </sheets>
  <definedNames>
    <definedName name="_xlnm._FilterDatabase" localSheetId="0" hidden="1">'EB010-EB210 Graph'!$O$4:$R$4</definedName>
    <definedName name="_xlnm._FilterDatabase" localSheetId="2" hidden="1">'EB011-EB211 Graphs'!$O$4:$R$4</definedName>
    <definedName name="_xlnm._FilterDatabase" localSheetId="4" hidden="1">'EB012-EB212 Graphs'!$O$4:$R$4</definedName>
    <definedName name="_xlnm._FilterDatabase" localSheetId="6" hidden="1">'EB013-EB213 Graphs'!$O$4:$R$4</definedName>
    <definedName name="_xlnm._FilterDatabase" localSheetId="8" hidden="1">'EB014-EB214 Graphs'!$O$4:$R$4</definedName>
    <definedName name="_xlnm._FilterDatabase" localSheetId="14" hidden="1">'EB015-EB215 Graphs'!$O$4:$R$4</definedName>
    <definedName name="_xlnm._FilterDatabase" localSheetId="16" hidden="1">'EB016-EB216 Graphs'!$O$4:$R$4</definedName>
    <definedName name="_xlnm._FilterDatabase" localSheetId="18" hidden="1">'EB017-EB217 Graphs'!$O$4:$R$4</definedName>
    <definedName name="_xlnm._FilterDatabase" localSheetId="10" hidden="1">'EB030-EB230 Graphs'!$O$4:$R$4</definedName>
    <definedName name="_xlnm._FilterDatabase" localSheetId="12" hidden="1">'EB040-EB240 Graphs'!$O$4:$R$4</definedName>
    <definedName name="_xlnm.Print_Area" localSheetId="1">'EB010-EB210'!#REF!</definedName>
    <definedName name="_xlnm.Print_Area" localSheetId="0">'EB010-EB210 Graph'!$B$1:$R$30</definedName>
    <definedName name="_xlnm.Print_Area" localSheetId="2">'EB011-EB211 Graphs'!$B$1:$R$31</definedName>
    <definedName name="_xlnm.Print_Area" localSheetId="4">'EB012-EB212 Graphs'!$B$1:$R$30</definedName>
    <definedName name="_xlnm.Print_Area" localSheetId="6">'EB013-EB213 Graphs'!$B$1:$R$30</definedName>
    <definedName name="_xlnm.Print_Area" localSheetId="8">'EB014-EB214 Graphs'!$B$1:$R$30</definedName>
    <definedName name="_xlnm.Print_Area" localSheetId="15">'EB015-EB215'!#REF!</definedName>
    <definedName name="_xlnm.Print_Area" localSheetId="14">'EB015-EB215 Graphs'!$B$1:$R$30</definedName>
    <definedName name="_xlnm.Print_Area" localSheetId="17">'EB016-EB216'!#REF!</definedName>
    <definedName name="_xlnm.Print_Area" localSheetId="16">'EB016-EB216 Graphs'!$B$1:$R$30</definedName>
    <definedName name="_xlnm.Print_Area" localSheetId="18">'EB017-EB217 Graphs'!$B$1:$R$30</definedName>
    <definedName name="_xlnm.Print_Area" localSheetId="10">'EB030-EB230 Graphs'!$B$1:$R$30</definedName>
    <definedName name="_xlnm.Print_Area" localSheetId="12">'EB040-EB240 Graphs'!$B$1:$R$30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3" i="47" l="1"/>
  <c r="X699" i="44"/>
  <c r="U699" i="44"/>
  <c r="T699" i="44"/>
  <c r="S699" i="44"/>
  <c r="R699" i="44"/>
  <c r="Q699" i="44"/>
  <c r="P699" i="44"/>
  <c r="O699" i="44"/>
  <c r="N699" i="44"/>
  <c r="M699" i="44"/>
  <c r="L699" i="44"/>
  <c r="K699" i="44"/>
  <c r="J699" i="44"/>
  <c r="I699" i="44"/>
  <c r="H699" i="44"/>
  <c r="X698" i="44"/>
  <c r="V698" i="44"/>
  <c r="W698" i="44" s="1"/>
  <c r="X697" i="44"/>
  <c r="V697" i="44"/>
  <c r="Z697" i="44" s="1"/>
  <c r="X696" i="44"/>
  <c r="V696" i="44"/>
  <c r="W696" i="44" s="1"/>
  <c r="X695" i="44"/>
  <c r="V695" i="44"/>
  <c r="W695" i="44" s="1"/>
  <c r="X694" i="44"/>
  <c r="V694" i="44"/>
  <c r="Z694" i="44" s="1"/>
  <c r="X693" i="44"/>
  <c r="V693" i="44"/>
  <c r="W693" i="44" s="1"/>
  <c r="X692" i="44"/>
  <c r="V692" i="44"/>
  <c r="Z692" i="44" s="1"/>
  <c r="X691" i="44"/>
  <c r="V691" i="44"/>
  <c r="Z691" i="44" s="1"/>
  <c r="X690" i="44"/>
  <c r="V690" i="44"/>
  <c r="W690" i="44" s="1"/>
  <c r="X689" i="44"/>
  <c r="V689" i="44"/>
  <c r="W689" i="44" s="1"/>
  <c r="X688" i="44"/>
  <c r="V688" i="44"/>
  <c r="Z688" i="44" s="1"/>
  <c r="X687" i="44"/>
  <c r="V687" i="44"/>
  <c r="W687" i="44" s="1"/>
  <c r="X686" i="44"/>
  <c r="V686" i="44"/>
  <c r="Z686" i="44" s="1"/>
  <c r="Z685" i="44"/>
  <c r="X684" i="44"/>
  <c r="V684" i="44"/>
  <c r="Z684" i="44" s="1"/>
  <c r="Z683" i="44"/>
  <c r="X683" i="44"/>
  <c r="V683" i="44"/>
  <c r="W683" i="44" s="1"/>
  <c r="X682" i="44"/>
  <c r="V682" i="44"/>
  <c r="W682" i="44" s="1"/>
  <c r="X681" i="44"/>
  <c r="V681" i="44"/>
  <c r="Z681" i="44" s="1"/>
  <c r="X680" i="44"/>
  <c r="V680" i="44"/>
  <c r="W680" i="44" s="1"/>
  <c r="X679" i="44"/>
  <c r="V679" i="44"/>
  <c r="Z679" i="44" s="1"/>
  <c r="X678" i="44"/>
  <c r="V678" i="44"/>
  <c r="Z678" i="44" s="1"/>
  <c r="X677" i="44"/>
  <c r="V677" i="44"/>
  <c r="W677" i="44" s="1"/>
  <c r="X676" i="44"/>
  <c r="V676" i="44"/>
  <c r="W676" i="44" s="1"/>
  <c r="X675" i="44"/>
  <c r="V675" i="44"/>
  <c r="Z675" i="44" s="1"/>
  <c r="X674" i="44"/>
  <c r="V674" i="44"/>
  <c r="W674" i="44" s="1"/>
  <c r="X673" i="44"/>
  <c r="V673" i="44"/>
  <c r="W673" i="44" s="1"/>
  <c r="X672" i="44"/>
  <c r="V672" i="44"/>
  <c r="Z672" i="44" s="1"/>
  <c r="X671" i="44"/>
  <c r="V671" i="44"/>
  <c r="W671" i="44" s="1"/>
  <c r="X670" i="44"/>
  <c r="V670" i="44"/>
  <c r="Z670" i="44" s="1"/>
  <c r="X669" i="44"/>
  <c r="V669" i="44"/>
  <c r="W669" i="44" s="1"/>
  <c r="X668" i="44"/>
  <c r="V668" i="44"/>
  <c r="W668" i="44" s="1"/>
  <c r="X667" i="44"/>
  <c r="V667" i="44"/>
  <c r="Z667" i="44" s="1"/>
  <c r="X666" i="44"/>
  <c r="V666" i="44"/>
  <c r="Z666" i="44" s="1"/>
  <c r="X665" i="44"/>
  <c r="V665" i="44"/>
  <c r="W665" i="44" s="1"/>
  <c r="F664" i="44"/>
  <c r="W679" i="44" l="1"/>
  <c r="Z696" i="44"/>
  <c r="Z677" i="44"/>
  <c r="Z665" i="44"/>
  <c r="Z673" i="44"/>
  <c r="Z671" i="44"/>
  <c r="W667" i="44"/>
  <c r="V699" i="44"/>
  <c r="W699" i="44" s="1"/>
  <c r="W670" i="44"/>
  <c r="Z687" i="44"/>
  <c r="Z668" i="44"/>
  <c r="Z674" i="44"/>
  <c r="Z676" i="44"/>
  <c r="Z680" i="44"/>
  <c r="Z682" i="44"/>
  <c r="Z690" i="44"/>
  <c r="Z693" i="44"/>
  <c r="W692" i="44"/>
  <c r="W666" i="44"/>
  <c r="W672" i="44"/>
  <c r="W675" i="44"/>
  <c r="W678" i="44"/>
  <c r="W681" i="44"/>
  <c r="W684" i="44"/>
  <c r="W688" i="44"/>
  <c r="Z689" i="44"/>
  <c r="W691" i="44"/>
  <c r="W694" i="44"/>
  <c r="Z695" i="44"/>
  <c r="W697" i="44"/>
  <c r="Z698" i="44"/>
  <c r="Z669" i="44"/>
  <c r="W686" i="44"/>
  <c r="X660" i="44"/>
  <c r="U660" i="44"/>
  <c r="T660" i="44"/>
  <c r="S660" i="44"/>
  <c r="R660" i="44"/>
  <c r="Q660" i="44"/>
  <c r="P660" i="44"/>
  <c r="O660" i="44"/>
  <c r="N660" i="44"/>
  <c r="M660" i="44"/>
  <c r="L660" i="44"/>
  <c r="K660" i="44"/>
  <c r="J660" i="44"/>
  <c r="I660" i="44"/>
  <c r="H660" i="44"/>
  <c r="X659" i="44"/>
  <c r="V659" i="44"/>
  <c r="W659" i="44" s="1"/>
  <c r="X658" i="44"/>
  <c r="V658" i="44"/>
  <c r="Z658" i="44" s="1"/>
  <c r="X657" i="44"/>
  <c r="V657" i="44"/>
  <c r="Z657" i="44" s="1"/>
  <c r="X656" i="44"/>
  <c r="V656" i="44"/>
  <c r="W656" i="44" s="1"/>
  <c r="X655" i="44"/>
  <c r="V655" i="44"/>
  <c r="Z655" i="44" s="1"/>
  <c r="X654" i="44"/>
  <c r="V654" i="44"/>
  <c r="Z654" i="44" s="1"/>
  <c r="X653" i="44"/>
  <c r="V653" i="44"/>
  <c r="W653" i="44" s="1"/>
  <c r="X652" i="44"/>
  <c r="V652" i="44"/>
  <c r="Z652" i="44" s="1"/>
  <c r="X651" i="44"/>
  <c r="V651" i="44"/>
  <c r="Z651" i="44" s="1"/>
  <c r="Z650" i="44"/>
  <c r="X650" i="44"/>
  <c r="V650" i="44"/>
  <c r="W650" i="44" s="1"/>
  <c r="X649" i="44"/>
  <c r="V649" i="44"/>
  <c r="Z649" i="44" s="1"/>
  <c r="X648" i="44"/>
  <c r="V648" i="44"/>
  <c r="Z648" i="44" s="1"/>
  <c r="X647" i="44"/>
  <c r="V647" i="44"/>
  <c r="W647" i="44" s="1"/>
  <c r="Z646" i="44"/>
  <c r="X645" i="44"/>
  <c r="V645" i="44"/>
  <c r="W645" i="44" s="1"/>
  <c r="X644" i="44"/>
  <c r="V644" i="44"/>
  <c r="Z644" i="44" s="1"/>
  <c r="Z643" i="44"/>
  <c r="X643" i="44"/>
  <c r="V643" i="44"/>
  <c r="W643" i="44" s="1"/>
  <c r="X642" i="44"/>
  <c r="V642" i="44"/>
  <c r="Z642" i="44" s="1"/>
  <c r="X641" i="44"/>
  <c r="V641" i="44"/>
  <c r="Z641" i="44" s="1"/>
  <c r="X640" i="44"/>
  <c r="V640" i="44"/>
  <c r="W640" i="44" s="1"/>
  <c r="Z639" i="44"/>
  <c r="X639" i="44"/>
  <c r="V639" i="44"/>
  <c r="W639" i="44" s="1"/>
  <c r="X638" i="44"/>
  <c r="V638" i="44"/>
  <c r="Z638" i="44" s="1"/>
  <c r="X637" i="44"/>
  <c r="V637" i="44"/>
  <c r="W637" i="44" s="1"/>
  <c r="X636" i="44"/>
  <c r="V636" i="44"/>
  <c r="Z636" i="44" s="1"/>
  <c r="X635" i="44"/>
  <c r="V635" i="44"/>
  <c r="Z635" i="44" s="1"/>
  <c r="X634" i="44"/>
  <c r="V634" i="44"/>
  <c r="W634" i="44" s="1"/>
  <c r="Z633" i="44"/>
  <c r="X633" i="44"/>
  <c r="V633" i="44"/>
  <c r="W633" i="44" s="1"/>
  <c r="X632" i="44"/>
  <c r="V632" i="44"/>
  <c r="Z632" i="44" s="1"/>
  <c r="X631" i="44"/>
  <c r="V631" i="44"/>
  <c r="W631" i="44" s="1"/>
  <c r="X630" i="44"/>
  <c r="V630" i="44"/>
  <c r="Z630" i="44" s="1"/>
  <c r="X629" i="44"/>
  <c r="V629" i="44"/>
  <c r="Z629" i="44" s="1"/>
  <c r="X628" i="44"/>
  <c r="V628" i="44"/>
  <c r="W628" i="44" s="1"/>
  <c r="X627" i="44"/>
  <c r="V627" i="44"/>
  <c r="Z627" i="44" s="1"/>
  <c r="X626" i="44"/>
  <c r="V626" i="44"/>
  <c r="Z626" i="44" s="1"/>
  <c r="F625" i="44"/>
  <c r="W648" i="44" l="1"/>
  <c r="Z637" i="44"/>
  <c r="W657" i="44"/>
  <c r="Z659" i="44"/>
  <c r="Z645" i="44"/>
  <c r="Z631" i="44"/>
  <c r="V660" i="44"/>
  <c r="W660" i="44" s="1"/>
  <c r="W627" i="44"/>
  <c r="W636" i="44"/>
  <c r="W642" i="44"/>
  <c r="W630" i="44"/>
  <c r="W651" i="44"/>
  <c r="Z653" i="44"/>
  <c r="Z634" i="44"/>
  <c r="Z640" i="44"/>
  <c r="Z628" i="44"/>
  <c r="Z647" i="44"/>
  <c r="W654" i="44"/>
  <c r="Z656" i="44"/>
  <c r="W649" i="44"/>
  <c r="W652" i="44"/>
  <c r="W655" i="44"/>
  <c r="W658" i="44"/>
  <c r="W626" i="44"/>
  <c r="W629" i="44"/>
  <c r="W632" i="44"/>
  <c r="W635" i="44"/>
  <c r="W638" i="44"/>
  <c r="W641" i="44"/>
  <c r="W644" i="44"/>
  <c r="V182" i="38"/>
  <c r="S182" i="38"/>
  <c r="R182" i="38"/>
  <c r="Q182" i="38"/>
  <c r="P182" i="38"/>
  <c r="O182" i="38"/>
  <c r="N182" i="38"/>
  <c r="M182" i="38"/>
  <c r="L182" i="38"/>
  <c r="K182" i="38"/>
  <c r="J182" i="38"/>
  <c r="I182" i="38"/>
  <c r="H182" i="38"/>
  <c r="V181" i="38"/>
  <c r="T181" i="38"/>
  <c r="X181" i="38" s="1"/>
  <c r="V180" i="38"/>
  <c r="T180" i="38"/>
  <c r="U180" i="38" s="1"/>
  <c r="V179" i="38"/>
  <c r="T179" i="38"/>
  <c r="U179" i="38" s="1"/>
  <c r="V178" i="38"/>
  <c r="T178" i="38"/>
  <c r="X178" i="38" s="1"/>
  <c r="V177" i="38"/>
  <c r="T177" i="38"/>
  <c r="U177" i="38" s="1"/>
  <c r="V176" i="38"/>
  <c r="T176" i="38"/>
  <c r="U176" i="38" s="1"/>
  <c r="V175" i="38"/>
  <c r="T175" i="38"/>
  <c r="X175" i="38" s="1"/>
  <c r="X174" i="38"/>
  <c r="V174" i="38"/>
  <c r="T174" i="38"/>
  <c r="U174" i="38" s="1"/>
  <c r="V173" i="38"/>
  <c r="T173" i="38"/>
  <c r="U173" i="38" s="1"/>
  <c r="V172" i="38"/>
  <c r="T172" i="38"/>
  <c r="X172" i="38" s="1"/>
  <c r="X171" i="38"/>
  <c r="X170" i="38"/>
  <c r="V170" i="38"/>
  <c r="T170" i="38"/>
  <c r="U170" i="38" s="1"/>
  <c r="V169" i="38"/>
  <c r="T169" i="38"/>
  <c r="X169" i="38" s="1"/>
  <c r="V168" i="38"/>
  <c r="T168" i="38"/>
  <c r="U168" i="38" s="1"/>
  <c r="X167" i="38"/>
  <c r="V167" i="38"/>
  <c r="T167" i="38"/>
  <c r="U167" i="38" s="1"/>
  <c r="X166" i="38"/>
  <c r="V166" i="38"/>
  <c r="T166" i="38"/>
  <c r="U166" i="38" s="1"/>
  <c r="V165" i="38"/>
  <c r="T165" i="38"/>
  <c r="U165" i="38" s="1"/>
  <c r="X164" i="38"/>
  <c r="V164" i="38"/>
  <c r="T164" i="38"/>
  <c r="U164" i="38" s="1"/>
  <c r="V163" i="38"/>
  <c r="T163" i="38"/>
  <c r="X163" i="38" s="1"/>
  <c r="V162" i="38"/>
  <c r="T162" i="38"/>
  <c r="U162" i="38" s="1"/>
  <c r="X161" i="38"/>
  <c r="V161" i="38"/>
  <c r="T161" i="38"/>
  <c r="U161" i="38" s="1"/>
  <c r="X160" i="38"/>
  <c r="V160" i="38"/>
  <c r="T160" i="38"/>
  <c r="U160" i="38" s="1"/>
  <c r="V159" i="38"/>
  <c r="T159" i="38"/>
  <c r="U159" i="38" s="1"/>
  <c r="X158" i="38"/>
  <c r="V158" i="38"/>
  <c r="T158" i="38"/>
  <c r="U158" i="38" s="1"/>
  <c r="V157" i="38"/>
  <c r="T157" i="38"/>
  <c r="X157" i="38" s="1"/>
  <c r="T156" i="38"/>
  <c r="U156" i="38" s="1"/>
  <c r="X155" i="38"/>
  <c r="V155" i="38"/>
  <c r="U155" i="38"/>
  <c r="T155" i="38"/>
  <c r="V154" i="38"/>
  <c r="T154" i="38"/>
  <c r="U154" i="38" s="1"/>
  <c r="V153" i="38"/>
  <c r="T153" i="38"/>
  <c r="U153" i="38" s="1"/>
  <c r="V152" i="38"/>
  <c r="T152" i="38"/>
  <c r="U152" i="38" s="1"/>
  <c r="V151" i="38"/>
  <c r="T151" i="38"/>
  <c r="U151" i="38" s="1"/>
  <c r="V150" i="38"/>
  <c r="T150" i="38"/>
  <c r="U150" i="38" s="1"/>
  <c r="X149" i="38"/>
  <c r="V149" i="38"/>
  <c r="U149" i="38"/>
  <c r="T149" i="38"/>
  <c r="V148" i="38"/>
  <c r="T148" i="38"/>
  <c r="U148" i="38" s="1"/>
  <c r="V147" i="38"/>
  <c r="T147" i="38"/>
  <c r="U147" i="38" s="1"/>
  <c r="V146" i="38"/>
  <c r="T146" i="38"/>
  <c r="U146" i="38" s="1"/>
  <c r="V145" i="38"/>
  <c r="T145" i="38"/>
  <c r="U145" i="38" s="1"/>
  <c r="V144" i="38"/>
  <c r="T144" i="38"/>
  <c r="U144" i="38" s="1"/>
  <c r="X143" i="38"/>
  <c r="V143" i="38"/>
  <c r="U143" i="38"/>
  <c r="T143" i="38"/>
  <c r="T142" i="38"/>
  <c r="U142" i="38" s="1"/>
  <c r="V141" i="38"/>
  <c r="T141" i="38"/>
  <c r="X141" i="38" s="1"/>
  <c r="F140" i="38"/>
  <c r="X144" i="38" l="1"/>
  <c r="X146" i="38"/>
  <c r="X150" i="38"/>
  <c r="X152" i="38"/>
  <c r="U157" i="38"/>
  <c r="U163" i="38"/>
  <c r="U169" i="38"/>
  <c r="U178" i="38"/>
  <c r="X180" i="38"/>
  <c r="U141" i="38"/>
  <c r="U172" i="38"/>
  <c r="U181" i="38"/>
  <c r="X147" i="38"/>
  <c r="X153" i="38"/>
  <c r="U175" i="38"/>
  <c r="X177" i="38"/>
  <c r="T182" i="38"/>
  <c r="U182" i="38" s="1"/>
  <c r="X176" i="38"/>
  <c r="X179" i="38"/>
  <c r="X145" i="38"/>
  <c r="X148" i="38"/>
  <c r="X151" i="38"/>
  <c r="X154" i="38"/>
  <c r="X159" i="38"/>
  <c r="X162" i="38"/>
  <c r="X165" i="38"/>
  <c r="X168" i="38"/>
  <c r="X173" i="38"/>
  <c r="W162" i="40" l="1"/>
  <c r="T162" i="40"/>
  <c r="S162" i="40"/>
  <c r="R162" i="40"/>
  <c r="Q162" i="40"/>
  <c r="P162" i="40"/>
  <c r="O162" i="40"/>
  <c r="N162" i="40"/>
  <c r="M162" i="40"/>
  <c r="L162" i="40"/>
  <c r="K162" i="40"/>
  <c r="J162" i="40"/>
  <c r="I162" i="40"/>
  <c r="H162" i="40"/>
  <c r="W161" i="40"/>
  <c r="U161" i="40"/>
  <c r="Y161" i="40" s="1"/>
  <c r="Y160" i="40"/>
  <c r="W160" i="40"/>
  <c r="U160" i="40"/>
  <c r="V160" i="40" s="1"/>
  <c r="W159" i="40"/>
  <c r="U159" i="40"/>
  <c r="Y159" i="40" s="1"/>
  <c r="W158" i="40"/>
  <c r="U158" i="40"/>
  <c r="Y158" i="40" s="1"/>
  <c r="W157" i="40"/>
  <c r="U157" i="40"/>
  <c r="V157" i="40" s="1"/>
  <c r="W156" i="40"/>
  <c r="U156" i="40"/>
  <c r="V156" i="40" s="1"/>
  <c r="W155" i="40"/>
  <c r="U155" i="40"/>
  <c r="Y155" i="40" s="1"/>
  <c r="Y154" i="40"/>
  <c r="W153" i="40"/>
  <c r="U153" i="40"/>
  <c r="V153" i="40" s="1"/>
  <c r="W152" i="40"/>
  <c r="U152" i="40"/>
  <c r="V152" i="40" s="1"/>
  <c r="W151" i="40"/>
  <c r="U151" i="40"/>
  <c r="Y151" i="40" s="1"/>
  <c r="W150" i="40"/>
  <c r="U150" i="40"/>
  <c r="V150" i="40" s="1"/>
  <c r="Y149" i="40"/>
  <c r="W149" i="40"/>
  <c r="U149" i="40"/>
  <c r="V149" i="40" s="1"/>
  <c r="W148" i="40"/>
  <c r="U148" i="40"/>
  <c r="Y148" i="40" s="1"/>
  <c r="W147" i="40"/>
  <c r="U147" i="40"/>
  <c r="Y147" i="40" s="1"/>
  <c r="W146" i="40"/>
  <c r="U146" i="40"/>
  <c r="V146" i="40" s="1"/>
  <c r="W145" i="40"/>
  <c r="U145" i="40"/>
  <c r="Y145" i="40" s="1"/>
  <c r="W144" i="40"/>
  <c r="U144" i="40"/>
  <c r="Y144" i="40" s="1"/>
  <c r="W143" i="40"/>
  <c r="U143" i="40"/>
  <c r="V143" i="40" s="1"/>
  <c r="W142" i="40"/>
  <c r="U142" i="40"/>
  <c r="Y142" i="40" s="1"/>
  <c r="W141" i="40"/>
  <c r="U141" i="40"/>
  <c r="V141" i="40" s="1"/>
  <c r="W140" i="40"/>
  <c r="U140" i="40"/>
  <c r="V140" i="40" s="1"/>
  <c r="W139" i="40"/>
  <c r="U139" i="40"/>
  <c r="V139" i="40" s="1"/>
  <c r="U138" i="40"/>
  <c r="V138" i="40" s="1"/>
  <c r="W137" i="40"/>
  <c r="U137" i="40"/>
  <c r="Y137" i="40" s="1"/>
  <c r="W136" i="40"/>
  <c r="U136" i="40"/>
  <c r="V136" i="40" s="1"/>
  <c r="W135" i="40"/>
  <c r="U135" i="40"/>
  <c r="Y135" i="40" s="1"/>
  <c r="W134" i="40"/>
  <c r="U134" i="40"/>
  <c r="Y134" i="40" s="1"/>
  <c r="W133" i="40"/>
  <c r="U133" i="40"/>
  <c r="V133" i="40" s="1"/>
  <c r="W132" i="40"/>
  <c r="U132" i="40"/>
  <c r="V132" i="40" s="1"/>
  <c r="W131" i="40"/>
  <c r="U131" i="40"/>
  <c r="V131" i="40" s="1"/>
  <c r="W130" i="40"/>
  <c r="U130" i="40"/>
  <c r="V130" i="40" s="1"/>
  <c r="W129" i="40"/>
  <c r="U129" i="40"/>
  <c r="V129" i="40" s="1"/>
  <c r="W128" i="40"/>
  <c r="U128" i="40"/>
  <c r="Y128" i="40" s="1"/>
  <c r="W127" i="40"/>
  <c r="U127" i="40"/>
  <c r="V127" i="40" s="1"/>
  <c r="W126" i="40"/>
  <c r="U126" i="40"/>
  <c r="Y126" i="40" s="1"/>
  <c r="F125" i="40"/>
  <c r="Y156" i="40" l="1"/>
  <c r="Y143" i="40"/>
  <c r="Y140" i="40"/>
  <c r="Y130" i="40"/>
  <c r="Y136" i="40"/>
  <c r="Y127" i="40"/>
  <c r="U162" i="40"/>
  <c r="V162" i="40" s="1"/>
  <c r="Y133" i="40"/>
  <c r="Y146" i="40"/>
  <c r="V159" i="40"/>
  <c r="Y152" i="40"/>
  <c r="Y157" i="40"/>
  <c r="V126" i="40"/>
  <c r="V135" i="40"/>
  <c r="V145" i="40"/>
  <c r="V155" i="40"/>
  <c r="V158" i="40"/>
  <c r="V161" i="40"/>
  <c r="V128" i="40"/>
  <c r="Y129" i="40"/>
  <c r="Y132" i="40"/>
  <c r="V134" i="40"/>
  <c r="V137" i="40"/>
  <c r="V144" i="40"/>
  <c r="V147" i="40"/>
  <c r="Y131" i="40"/>
  <c r="Y150" i="40"/>
  <c r="Y153" i="40"/>
  <c r="V142" i="40"/>
  <c r="V148" i="40"/>
  <c r="V151" i="40"/>
  <c r="V178" i="47"/>
  <c r="S178" i="47"/>
  <c r="R178" i="47"/>
  <c r="Q178" i="47"/>
  <c r="P178" i="47"/>
  <c r="O178" i="47"/>
  <c r="N178" i="47"/>
  <c r="M178" i="47"/>
  <c r="L178" i="47"/>
  <c r="K178" i="47"/>
  <c r="J178" i="47"/>
  <c r="I178" i="47"/>
  <c r="H178" i="47"/>
  <c r="V177" i="47"/>
  <c r="T177" i="47"/>
  <c r="Y176" i="47" s="1"/>
  <c r="V176" i="47"/>
  <c r="T176" i="47"/>
  <c r="U176" i="47" s="1"/>
  <c r="V175" i="47"/>
  <c r="T175" i="47"/>
  <c r="U175" i="47" s="1"/>
  <c r="Y174" i="47"/>
  <c r="V174" i="47"/>
  <c r="T174" i="47"/>
  <c r="Y173" i="47" s="1"/>
  <c r="V173" i="47"/>
  <c r="T173" i="47"/>
  <c r="U173" i="47" s="1"/>
  <c r="V172" i="47"/>
  <c r="T172" i="47"/>
  <c r="U172" i="47" s="1"/>
  <c r="V171" i="47"/>
  <c r="T171" i="47"/>
  <c r="Y170" i="47" s="1"/>
  <c r="V170" i="47"/>
  <c r="T170" i="47"/>
  <c r="U170" i="47" s="1"/>
  <c r="Y168" i="47"/>
  <c r="V168" i="47"/>
  <c r="T168" i="47"/>
  <c r="U168" i="47" s="1"/>
  <c r="Y167" i="47"/>
  <c r="V167" i="47"/>
  <c r="T167" i="47"/>
  <c r="U167" i="47" s="1"/>
  <c r="V166" i="47"/>
  <c r="T166" i="47"/>
  <c r="U166" i="47" s="1"/>
  <c r="Y165" i="47"/>
  <c r="V165" i="47"/>
  <c r="T165" i="47"/>
  <c r="U165" i="47" s="1"/>
  <c r="V164" i="47"/>
  <c r="T164" i="47"/>
  <c r="U164" i="47" s="1"/>
  <c r="V163" i="47"/>
  <c r="T163" i="47"/>
  <c r="Y163" i="47" s="1"/>
  <c r="V162" i="47"/>
  <c r="T162" i="47"/>
  <c r="U162" i="47" s="1"/>
  <c r="V161" i="47"/>
  <c r="T161" i="47"/>
  <c r="Y161" i="47" s="1"/>
  <c r="V160" i="47"/>
  <c r="T160" i="47"/>
  <c r="Y160" i="47" s="1"/>
  <c r="V159" i="47"/>
  <c r="T159" i="47"/>
  <c r="U159" i="47" s="1"/>
  <c r="Y158" i="47"/>
  <c r="V158" i="47"/>
  <c r="T158" i="47"/>
  <c r="U158" i="47" s="1"/>
  <c r="V157" i="47"/>
  <c r="T157" i="47"/>
  <c r="U157" i="47" s="1"/>
  <c r="V156" i="47"/>
  <c r="T156" i="47"/>
  <c r="U156" i="47" s="1"/>
  <c r="V155" i="47"/>
  <c r="T155" i="47"/>
  <c r="Y155" i="47" s="1"/>
  <c r="V154" i="47"/>
  <c r="T154" i="47"/>
  <c r="Y154" i="47" s="1"/>
  <c r="T153" i="47"/>
  <c r="U153" i="47" s="1"/>
  <c r="V152" i="47"/>
  <c r="T152" i="47"/>
  <c r="U152" i="47" s="1"/>
  <c r="V151" i="47"/>
  <c r="T151" i="47"/>
  <c r="U151" i="47" s="1"/>
  <c r="V150" i="47"/>
  <c r="T150" i="47"/>
  <c r="Y150" i="47" s="1"/>
  <c r="V149" i="47"/>
  <c r="T149" i="47"/>
  <c r="U149" i="47" s="1"/>
  <c r="V148" i="47"/>
  <c r="T148" i="47"/>
  <c r="U148" i="47" s="1"/>
  <c r="V147" i="47"/>
  <c r="T147" i="47"/>
  <c r="Y147" i="47" s="1"/>
  <c r="V146" i="47"/>
  <c r="T146" i="47"/>
  <c r="U146" i="47" s="1"/>
  <c r="V145" i="47"/>
  <c r="T145" i="47"/>
  <c r="U145" i="47" s="1"/>
  <c r="V144" i="47"/>
  <c r="T144" i="47"/>
  <c r="Y144" i="47" s="1"/>
  <c r="V143" i="47"/>
  <c r="T143" i="47"/>
  <c r="U143" i="47" s="1"/>
  <c r="V142" i="47"/>
  <c r="T142" i="47"/>
  <c r="Y142" i="47" s="1"/>
  <c r="V141" i="47"/>
  <c r="T141" i="47"/>
  <c r="U141" i="47" s="1"/>
  <c r="V140" i="47"/>
  <c r="T140" i="47"/>
  <c r="U140" i="47" s="1"/>
  <c r="T139" i="47"/>
  <c r="U139" i="47" s="1"/>
  <c r="V138" i="47"/>
  <c r="T138" i="47"/>
  <c r="U138" i="47" s="1"/>
  <c r="F137" i="47"/>
  <c r="Y156" i="47" l="1"/>
  <c r="Y164" i="47"/>
  <c r="Y166" i="47"/>
  <c r="Y145" i="47"/>
  <c r="Y162" i="47"/>
  <c r="Y162" i="40"/>
  <c r="Y171" i="47"/>
  <c r="Y143" i="47"/>
  <c r="Y149" i="47"/>
  <c r="U142" i="47"/>
  <c r="U155" i="47"/>
  <c r="U161" i="47"/>
  <c r="Y140" i="47"/>
  <c r="Y148" i="47"/>
  <c r="T178" i="47"/>
  <c r="U178" i="47" s="1"/>
  <c r="Y146" i="47"/>
  <c r="Y159" i="47"/>
  <c r="Y138" i="47"/>
  <c r="Y169" i="47"/>
  <c r="U171" i="47"/>
  <c r="Y172" i="47"/>
  <c r="U174" i="47"/>
  <c r="Y175" i="47"/>
  <c r="U177" i="47"/>
  <c r="U147" i="47"/>
  <c r="U150" i="47"/>
  <c r="U154" i="47"/>
  <c r="U160" i="47"/>
  <c r="U163" i="47"/>
  <c r="Y141" i="47"/>
  <c r="Y157" i="47"/>
  <c r="U144" i="47"/>
  <c r="V922" i="45"/>
  <c r="S922" i="45"/>
  <c r="R922" i="45"/>
  <c r="Q922" i="45"/>
  <c r="P922" i="45"/>
  <c r="O922" i="45"/>
  <c r="N922" i="45"/>
  <c r="M922" i="45"/>
  <c r="L922" i="45"/>
  <c r="K922" i="45"/>
  <c r="J922" i="45"/>
  <c r="I922" i="45"/>
  <c r="H922" i="45"/>
  <c r="V921" i="45"/>
  <c r="T921" i="45"/>
  <c r="U921" i="45" s="1"/>
  <c r="V920" i="45"/>
  <c r="T920" i="45"/>
  <c r="X920" i="45" s="1"/>
  <c r="V919" i="45"/>
  <c r="T919" i="45"/>
  <c r="X919" i="45" s="1"/>
  <c r="V918" i="45"/>
  <c r="T918" i="45"/>
  <c r="U918" i="45" s="1"/>
  <c r="V917" i="45"/>
  <c r="T917" i="45"/>
  <c r="U917" i="45" s="1"/>
  <c r="V916" i="45"/>
  <c r="T916" i="45"/>
  <c r="U916" i="45" s="1"/>
  <c r="V915" i="45"/>
  <c r="T915" i="45"/>
  <c r="U915" i="45" s="1"/>
  <c r="V914" i="45"/>
  <c r="T914" i="45"/>
  <c r="X914" i="45" s="1"/>
  <c r="V913" i="45"/>
  <c r="T913" i="45"/>
  <c r="X913" i="45" s="1"/>
  <c r="X912" i="45"/>
  <c r="V911" i="45"/>
  <c r="T911" i="45"/>
  <c r="X911" i="45" s="1"/>
  <c r="V910" i="45"/>
  <c r="T910" i="45"/>
  <c r="U910" i="45" s="1"/>
  <c r="V909" i="45"/>
  <c r="T909" i="45"/>
  <c r="X909" i="45" s="1"/>
  <c r="V908" i="45"/>
  <c r="T908" i="45"/>
  <c r="X908" i="45" s="1"/>
  <c r="V907" i="45"/>
  <c r="T907" i="45"/>
  <c r="U907" i="45" s="1"/>
  <c r="V906" i="45"/>
  <c r="T906" i="45"/>
  <c r="X906" i="45" s="1"/>
  <c r="V905" i="45"/>
  <c r="T905" i="45"/>
  <c r="X905" i="45" s="1"/>
  <c r="V904" i="45"/>
  <c r="T904" i="45"/>
  <c r="U904" i="45" s="1"/>
  <c r="V903" i="45"/>
  <c r="U903" i="45"/>
  <c r="T903" i="45"/>
  <c r="X903" i="45" s="1"/>
  <c r="V902" i="45"/>
  <c r="T902" i="45"/>
  <c r="X902" i="45" s="1"/>
  <c r="V901" i="45"/>
  <c r="T901" i="45"/>
  <c r="U901" i="45" s="1"/>
  <c r="V900" i="45"/>
  <c r="T900" i="45"/>
  <c r="X900" i="45" s="1"/>
  <c r="V899" i="45"/>
  <c r="T899" i="45"/>
  <c r="X899" i="45" s="1"/>
  <c r="V898" i="45"/>
  <c r="T898" i="45"/>
  <c r="U898" i="45" s="1"/>
  <c r="V897" i="45"/>
  <c r="T897" i="45"/>
  <c r="X897" i="45" s="1"/>
  <c r="V896" i="45"/>
  <c r="T896" i="45"/>
  <c r="X896" i="45" s="1"/>
  <c r="V895" i="45"/>
  <c r="T895" i="45"/>
  <c r="U895" i="45" s="1"/>
  <c r="V894" i="45"/>
  <c r="T894" i="45"/>
  <c r="X894" i="45" s="1"/>
  <c r="V893" i="45"/>
  <c r="T893" i="45"/>
  <c r="X893" i="45" s="1"/>
  <c r="V892" i="45"/>
  <c r="T892" i="45"/>
  <c r="U892" i="45" s="1"/>
  <c r="V891" i="45"/>
  <c r="T891" i="45"/>
  <c r="X891" i="45" s="1"/>
  <c r="V890" i="45"/>
  <c r="T890" i="45"/>
  <c r="X890" i="45" s="1"/>
  <c r="X889" i="45"/>
  <c r="V889" i="45"/>
  <c r="T889" i="45"/>
  <c r="U889" i="45" s="1"/>
  <c r="V888" i="45"/>
  <c r="T888" i="45"/>
  <c r="U888" i="45" s="1"/>
  <c r="V887" i="45"/>
  <c r="T887" i="45"/>
  <c r="X887" i="45" s="1"/>
  <c r="V886" i="45"/>
  <c r="T886" i="45"/>
  <c r="U886" i="45" s="1"/>
  <c r="V885" i="45"/>
  <c r="T885" i="45"/>
  <c r="X885" i="45" s="1"/>
  <c r="T884" i="45"/>
  <c r="U884" i="45" s="1"/>
  <c r="V883" i="45"/>
  <c r="T883" i="45"/>
  <c r="U883" i="45" s="1"/>
  <c r="F882" i="45"/>
  <c r="X898" i="45" l="1"/>
  <c r="X907" i="45"/>
  <c r="X917" i="45"/>
  <c r="X921" i="45"/>
  <c r="U894" i="45"/>
  <c r="X892" i="45"/>
  <c r="U897" i="45"/>
  <c r="X901" i="45"/>
  <c r="U906" i="45"/>
  <c r="X915" i="45"/>
  <c r="U914" i="45"/>
  <c r="U920" i="45"/>
  <c r="T922" i="45"/>
  <c r="U922" i="45" s="1"/>
  <c r="U891" i="45"/>
  <c r="X895" i="45"/>
  <c r="U900" i="45"/>
  <c r="X904" i="45"/>
  <c r="U909" i="45"/>
  <c r="X886" i="45"/>
  <c r="X918" i="45"/>
  <c r="X910" i="45"/>
  <c r="U885" i="45"/>
  <c r="U913" i="45"/>
  <c r="U919" i="45"/>
  <c r="X883" i="45"/>
  <c r="U887" i="45"/>
  <c r="X888" i="45"/>
  <c r="U890" i="45"/>
  <c r="U893" i="45"/>
  <c r="U896" i="45"/>
  <c r="U899" i="45"/>
  <c r="U902" i="45"/>
  <c r="U905" i="45"/>
  <c r="U908" i="45"/>
  <c r="U911" i="45"/>
  <c r="X916" i="45"/>
  <c r="X621" i="44"/>
  <c r="U621" i="44"/>
  <c r="T621" i="44"/>
  <c r="S621" i="44"/>
  <c r="R621" i="44"/>
  <c r="Q621" i="44"/>
  <c r="P621" i="44"/>
  <c r="O621" i="44"/>
  <c r="N621" i="44"/>
  <c r="M621" i="44"/>
  <c r="L621" i="44"/>
  <c r="K621" i="44"/>
  <c r="J621" i="44"/>
  <c r="I621" i="44"/>
  <c r="H621" i="44"/>
  <c r="X620" i="44"/>
  <c r="V620" i="44"/>
  <c r="W620" i="44" s="1"/>
  <c r="X619" i="44"/>
  <c r="V619" i="44"/>
  <c r="Z619" i="44" s="1"/>
  <c r="X618" i="44"/>
  <c r="V618" i="44"/>
  <c r="Z618" i="44" s="1"/>
  <c r="X617" i="44"/>
  <c r="V617" i="44"/>
  <c r="W617" i="44" s="1"/>
  <c r="X616" i="44"/>
  <c r="V616" i="44"/>
  <c r="Z616" i="44" s="1"/>
  <c r="X615" i="44"/>
  <c r="V615" i="44"/>
  <c r="Z615" i="44" s="1"/>
  <c r="X614" i="44"/>
  <c r="V614" i="44"/>
  <c r="W614" i="44" s="1"/>
  <c r="X613" i="44"/>
  <c r="V613" i="44"/>
  <c r="Z613" i="44" s="1"/>
  <c r="X612" i="44"/>
  <c r="V612" i="44"/>
  <c r="Z612" i="44" s="1"/>
  <c r="X611" i="44"/>
  <c r="V611" i="44"/>
  <c r="W611" i="44" s="1"/>
  <c r="X610" i="44"/>
  <c r="V610" i="44"/>
  <c r="Z610" i="44" s="1"/>
  <c r="X609" i="44"/>
  <c r="V609" i="44"/>
  <c r="Z609" i="44" s="1"/>
  <c r="X608" i="44"/>
  <c r="V608" i="44"/>
  <c r="W608" i="44" s="1"/>
  <c r="Z607" i="44"/>
  <c r="Z606" i="44"/>
  <c r="X606" i="44"/>
  <c r="V606" i="44"/>
  <c r="W606" i="44" s="1"/>
  <c r="X605" i="44"/>
  <c r="V605" i="44"/>
  <c r="W605" i="44" s="1"/>
  <c r="X604" i="44"/>
  <c r="V604" i="44"/>
  <c r="Z604" i="44" s="1"/>
  <c r="X603" i="44"/>
  <c r="V603" i="44"/>
  <c r="W603" i="44" s="1"/>
  <c r="X602" i="44"/>
  <c r="V602" i="44"/>
  <c r="Z602" i="44" s="1"/>
  <c r="X601" i="44"/>
  <c r="V601" i="44"/>
  <c r="Z601" i="44" s="1"/>
  <c r="Z600" i="44"/>
  <c r="X600" i="44"/>
  <c r="V600" i="44"/>
  <c r="W600" i="44" s="1"/>
  <c r="X599" i="44"/>
  <c r="V599" i="44"/>
  <c r="W599" i="44" s="1"/>
  <c r="X598" i="44"/>
  <c r="V598" i="44"/>
  <c r="Z598" i="44" s="1"/>
  <c r="X597" i="44"/>
  <c r="V597" i="44"/>
  <c r="W597" i="44" s="1"/>
  <c r="X596" i="44"/>
  <c r="V596" i="44"/>
  <c r="Z596" i="44" s="1"/>
  <c r="X595" i="44"/>
  <c r="V595" i="44"/>
  <c r="Z595" i="44" s="1"/>
  <c r="X594" i="44"/>
  <c r="V594" i="44"/>
  <c r="W594" i="44" s="1"/>
  <c r="X593" i="44"/>
  <c r="V593" i="44"/>
  <c r="W593" i="44" s="1"/>
  <c r="X592" i="44"/>
  <c r="V592" i="44"/>
  <c r="Z592" i="44" s="1"/>
  <c r="X591" i="44"/>
  <c r="V591" i="44"/>
  <c r="W591" i="44" s="1"/>
  <c r="X590" i="44"/>
  <c r="V590" i="44"/>
  <c r="W590" i="44" s="1"/>
  <c r="X589" i="44"/>
  <c r="V589" i="44"/>
  <c r="Z589" i="44" s="1"/>
  <c r="X588" i="44"/>
  <c r="V588" i="44"/>
  <c r="W588" i="44" s="1"/>
  <c r="X587" i="44"/>
  <c r="V587" i="44"/>
  <c r="W587" i="44" s="1"/>
  <c r="F586" i="44"/>
  <c r="W613" i="44" l="1"/>
  <c r="V621" i="44"/>
  <c r="W621" i="44" s="1"/>
  <c r="W619" i="44"/>
  <c r="Z611" i="44"/>
  <c r="W610" i="44"/>
  <c r="Z603" i="44"/>
  <c r="Z617" i="44"/>
  <c r="W616" i="44"/>
  <c r="Z614" i="44"/>
  <c r="Z620" i="44"/>
  <c r="Z608" i="44"/>
  <c r="Z591" i="44"/>
  <c r="Z594" i="44"/>
  <c r="Z597" i="44"/>
  <c r="Z588" i="44"/>
  <c r="W618" i="44"/>
  <c r="Z605" i="44"/>
  <c r="W596" i="44"/>
  <c r="W602" i="44"/>
  <c r="W609" i="44"/>
  <c r="W612" i="44"/>
  <c r="W615" i="44"/>
  <c r="Z587" i="44"/>
  <c r="W589" i="44"/>
  <c r="Z590" i="44"/>
  <c r="W592" i="44"/>
  <c r="Z593" i="44"/>
  <c r="W595" i="44"/>
  <c r="W598" i="44"/>
  <c r="Z599" i="44"/>
  <c r="W601" i="44"/>
  <c r="W604" i="44"/>
  <c r="X582" i="44" l="1"/>
  <c r="U582" i="44"/>
  <c r="T582" i="44"/>
  <c r="S582" i="44"/>
  <c r="R582" i="44"/>
  <c r="Q582" i="44"/>
  <c r="P582" i="44"/>
  <c r="O582" i="44"/>
  <c r="N582" i="44"/>
  <c r="M582" i="44"/>
  <c r="L582" i="44"/>
  <c r="K582" i="44"/>
  <c r="J582" i="44"/>
  <c r="I582" i="44"/>
  <c r="H582" i="44"/>
  <c r="X581" i="44"/>
  <c r="V581" i="44"/>
  <c r="Z581" i="44" s="1"/>
  <c r="X580" i="44"/>
  <c r="V580" i="44"/>
  <c r="W580" i="44" s="1"/>
  <c r="X579" i="44"/>
  <c r="V579" i="44"/>
  <c r="W579" i="44" s="1"/>
  <c r="X578" i="44"/>
  <c r="V578" i="44"/>
  <c r="Z578" i="44" s="1"/>
  <c r="X577" i="44"/>
  <c r="V577" i="44"/>
  <c r="W577" i="44" s="1"/>
  <c r="X576" i="44"/>
  <c r="V576" i="44"/>
  <c r="W576" i="44" s="1"/>
  <c r="X575" i="44"/>
  <c r="V575" i="44"/>
  <c r="Z575" i="44" s="1"/>
  <c r="X574" i="44"/>
  <c r="V574" i="44"/>
  <c r="W574" i="44" s="1"/>
  <c r="X573" i="44"/>
  <c r="V573" i="44"/>
  <c r="W573" i="44" s="1"/>
  <c r="X572" i="44"/>
  <c r="V572" i="44"/>
  <c r="Z572" i="44" s="1"/>
  <c r="X571" i="44"/>
  <c r="V571" i="44"/>
  <c r="W571" i="44" s="1"/>
  <c r="X570" i="44"/>
  <c r="V570" i="44"/>
  <c r="W570" i="44" s="1"/>
  <c r="X569" i="44"/>
  <c r="V569" i="44"/>
  <c r="Z569" i="44" s="1"/>
  <c r="Z568" i="44"/>
  <c r="X567" i="44"/>
  <c r="V567" i="44"/>
  <c r="W567" i="44" s="1"/>
  <c r="Z566" i="44"/>
  <c r="X566" i="44"/>
  <c r="V566" i="44"/>
  <c r="W566" i="44" s="1"/>
  <c r="X565" i="44"/>
  <c r="V565" i="44"/>
  <c r="Z565" i="44" s="1"/>
  <c r="X564" i="44"/>
  <c r="V564" i="44"/>
  <c r="W564" i="44" s="1"/>
  <c r="X563" i="44"/>
  <c r="V563" i="44"/>
  <c r="W563" i="44" s="1"/>
  <c r="X562" i="44"/>
  <c r="V562" i="44"/>
  <c r="Z562" i="44" s="1"/>
  <c r="X561" i="44"/>
  <c r="V561" i="44"/>
  <c r="W561" i="44" s="1"/>
  <c r="X560" i="44"/>
  <c r="V560" i="44"/>
  <c r="Z560" i="44" s="1"/>
  <c r="X559" i="44"/>
  <c r="V559" i="44"/>
  <c r="Z559" i="44" s="1"/>
  <c r="Z558" i="44"/>
  <c r="X558" i="44"/>
  <c r="V558" i="44"/>
  <c r="W558" i="44" s="1"/>
  <c r="X557" i="44"/>
  <c r="V557" i="44"/>
  <c r="Z557" i="44" s="1"/>
  <c r="X556" i="44"/>
  <c r="V556" i="44"/>
  <c r="Z556" i="44" s="1"/>
  <c r="X555" i="44"/>
  <c r="V555" i="44"/>
  <c r="W555" i="44" s="1"/>
  <c r="X554" i="44"/>
  <c r="V554" i="44"/>
  <c r="W554" i="44" s="1"/>
  <c r="X553" i="44"/>
  <c r="V553" i="44"/>
  <c r="Z553" i="44" s="1"/>
  <c r="X552" i="44"/>
  <c r="V552" i="44"/>
  <c r="W552" i="44" s="1"/>
  <c r="X551" i="44"/>
  <c r="V551" i="44"/>
  <c r="Z551" i="44" s="1"/>
  <c r="X550" i="44"/>
  <c r="V550" i="44"/>
  <c r="Z550" i="44" s="1"/>
  <c r="X549" i="44"/>
  <c r="V549" i="44"/>
  <c r="W549" i="44" s="1"/>
  <c r="Z548" i="44"/>
  <c r="X548" i="44"/>
  <c r="V548" i="44"/>
  <c r="W548" i="44" s="1"/>
  <c r="F547" i="44"/>
  <c r="T871" i="45"/>
  <c r="T877" i="45"/>
  <c r="Z554" i="44" l="1"/>
  <c r="W565" i="44"/>
  <c r="Z563" i="44"/>
  <c r="Z567" i="44"/>
  <c r="Z580" i="44"/>
  <c r="W559" i="44"/>
  <c r="Z571" i="44"/>
  <c r="Z574" i="44"/>
  <c r="Z577" i="44"/>
  <c r="W560" i="44"/>
  <c r="W562" i="44"/>
  <c r="Z564" i="44"/>
  <c r="V582" i="44"/>
  <c r="W582" i="44" s="1"/>
  <c r="W553" i="44"/>
  <c r="W557" i="44"/>
  <c r="Z555" i="44"/>
  <c r="W550" i="44"/>
  <c r="Z552" i="44"/>
  <c r="W556" i="44"/>
  <c r="Z561" i="44"/>
  <c r="W551" i="44"/>
  <c r="Z549" i="44"/>
  <c r="W569" i="44"/>
  <c r="Z570" i="44"/>
  <c r="W572" i="44"/>
  <c r="Z573" i="44"/>
  <c r="W575" i="44"/>
  <c r="Z576" i="44"/>
  <c r="W578" i="44"/>
  <c r="Z579" i="44"/>
  <c r="W581" i="44"/>
  <c r="V878" i="45"/>
  <c r="S878" i="45"/>
  <c r="R878" i="45"/>
  <c r="Q878" i="45"/>
  <c r="P878" i="45"/>
  <c r="O878" i="45"/>
  <c r="N878" i="45"/>
  <c r="M878" i="45"/>
  <c r="L878" i="45"/>
  <c r="K878" i="45"/>
  <c r="J878" i="45"/>
  <c r="I878" i="45"/>
  <c r="H878" i="45"/>
  <c r="V877" i="45"/>
  <c r="X877" i="45"/>
  <c r="V876" i="45"/>
  <c r="T876" i="45"/>
  <c r="X876" i="45" s="1"/>
  <c r="V875" i="45"/>
  <c r="T875" i="45"/>
  <c r="U875" i="45" s="1"/>
  <c r="V874" i="45"/>
  <c r="T874" i="45"/>
  <c r="X874" i="45" s="1"/>
  <c r="V873" i="45"/>
  <c r="T873" i="45"/>
  <c r="X873" i="45" s="1"/>
  <c r="V872" i="45"/>
  <c r="T872" i="45"/>
  <c r="U872" i="45" s="1"/>
  <c r="X871" i="45"/>
  <c r="V871" i="45"/>
  <c r="U871" i="45"/>
  <c r="V870" i="45"/>
  <c r="T870" i="45"/>
  <c r="X870" i="45" s="1"/>
  <c r="V869" i="45"/>
  <c r="T869" i="45"/>
  <c r="X869" i="45" s="1"/>
  <c r="X868" i="45"/>
  <c r="V867" i="45"/>
  <c r="T867" i="45"/>
  <c r="X867" i="45" s="1"/>
  <c r="V866" i="45"/>
  <c r="T866" i="45"/>
  <c r="X866" i="45" s="1"/>
  <c r="V865" i="45"/>
  <c r="T865" i="45"/>
  <c r="U865" i="45" s="1"/>
  <c r="V864" i="45"/>
  <c r="T864" i="45"/>
  <c r="X864" i="45" s="1"/>
  <c r="V863" i="45"/>
  <c r="T863" i="45"/>
  <c r="X863" i="45" s="1"/>
  <c r="V862" i="45"/>
  <c r="T862" i="45"/>
  <c r="U862" i="45" s="1"/>
  <c r="V861" i="45"/>
  <c r="T861" i="45"/>
  <c r="X861" i="45" s="1"/>
  <c r="V860" i="45"/>
  <c r="T860" i="45"/>
  <c r="X860" i="45" s="1"/>
  <c r="V859" i="45"/>
  <c r="T859" i="45"/>
  <c r="U859" i="45" s="1"/>
  <c r="V858" i="45"/>
  <c r="T858" i="45"/>
  <c r="X858" i="45" s="1"/>
  <c r="V857" i="45"/>
  <c r="T857" i="45"/>
  <c r="X857" i="45" s="1"/>
  <c r="V856" i="45"/>
  <c r="T856" i="45"/>
  <c r="U856" i="45" s="1"/>
  <c r="V855" i="45"/>
  <c r="T855" i="45"/>
  <c r="X855" i="45" s="1"/>
  <c r="V854" i="45"/>
  <c r="T854" i="45"/>
  <c r="X854" i="45" s="1"/>
  <c r="V853" i="45"/>
  <c r="T853" i="45"/>
  <c r="U853" i="45" s="1"/>
  <c r="V852" i="45"/>
  <c r="T852" i="45"/>
  <c r="X852" i="45" s="1"/>
  <c r="V851" i="45"/>
  <c r="T851" i="45"/>
  <c r="X851" i="45" s="1"/>
  <c r="V850" i="45"/>
  <c r="T850" i="45"/>
  <c r="U850" i="45" s="1"/>
  <c r="V849" i="45"/>
  <c r="T849" i="45"/>
  <c r="X849" i="45" s="1"/>
  <c r="V848" i="45"/>
  <c r="T848" i="45"/>
  <c r="X848" i="45" s="1"/>
  <c r="V847" i="45"/>
  <c r="T847" i="45"/>
  <c r="U847" i="45" s="1"/>
  <c r="V846" i="45"/>
  <c r="T846" i="45"/>
  <c r="X846" i="45" s="1"/>
  <c r="V845" i="45"/>
  <c r="T845" i="45"/>
  <c r="X845" i="45" s="1"/>
  <c r="X844" i="45"/>
  <c r="V844" i="45"/>
  <c r="T844" i="45"/>
  <c r="U844" i="45" s="1"/>
  <c r="V843" i="45"/>
  <c r="T843" i="45"/>
  <c r="X843" i="45" s="1"/>
  <c r="V842" i="45"/>
  <c r="T842" i="45"/>
  <c r="X842" i="45" s="1"/>
  <c r="V841" i="45"/>
  <c r="T841" i="45"/>
  <c r="U841" i="45" s="1"/>
  <c r="T840" i="45"/>
  <c r="U840" i="45" s="1"/>
  <c r="V839" i="45"/>
  <c r="T839" i="45"/>
  <c r="U839" i="45" s="1"/>
  <c r="F838" i="45"/>
  <c r="X862" i="45" l="1"/>
  <c r="X859" i="45"/>
  <c r="X841" i="45"/>
  <c r="U870" i="45"/>
  <c r="X847" i="45"/>
  <c r="X850" i="45"/>
  <c r="U869" i="45"/>
  <c r="X872" i="45"/>
  <c r="T878" i="45"/>
  <c r="U878" i="45" s="1"/>
  <c r="X853" i="45"/>
  <c r="X875" i="45"/>
  <c r="X856" i="45"/>
  <c r="X839" i="45"/>
  <c r="X865" i="45"/>
  <c r="U843" i="45"/>
  <c r="U846" i="45"/>
  <c r="U849" i="45"/>
  <c r="U858" i="45"/>
  <c r="U852" i="45"/>
  <c r="U855" i="45"/>
  <c r="U861" i="45"/>
  <c r="U864" i="45"/>
  <c r="U867" i="45"/>
  <c r="U874" i="45"/>
  <c r="U877" i="45"/>
  <c r="U842" i="45"/>
  <c r="U845" i="45"/>
  <c r="U848" i="45"/>
  <c r="U851" i="45"/>
  <c r="U854" i="45"/>
  <c r="U857" i="45"/>
  <c r="U860" i="45"/>
  <c r="U863" i="45"/>
  <c r="U866" i="45"/>
  <c r="U873" i="45"/>
  <c r="U876" i="45"/>
  <c r="V834" i="45"/>
  <c r="S834" i="45"/>
  <c r="R834" i="45"/>
  <c r="Q834" i="45"/>
  <c r="P834" i="45"/>
  <c r="O834" i="45"/>
  <c r="N834" i="45"/>
  <c r="M834" i="45"/>
  <c r="L834" i="45"/>
  <c r="K834" i="45"/>
  <c r="J834" i="45"/>
  <c r="I834" i="45"/>
  <c r="H834" i="45"/>
  <c r="V833" i="45"/>
  <c r="T833" i="45"/>
  <c r="X833" i="45" s="1"/>
  <c r="X832" i="45"/>
  <c r="V832" i="45"/>
  <c r="T832" i="45"/>
  <c r="U832" i="45" s="1"/>
  <c r="V831" i="45"/>
  <c r="T831" i="45"/>
  <c r="U831" i="45" s="1"/>
  <c r="V830" i="45"/>
  <c r="T830" i="45"/>
  <c r="X830" i="45" s="1"/>
  <c r="X829" i="45"/>
  <c r="V829" i="45"/>
  <c r="T829" i="45"/>
  <c r="U829" i="45" s="1"/>
  <c r="V828" i="45"/>
  <c r="T828" i="45"/>
  <c r="U828" i="45" s="1"/>
  <c r="X827" i="45"/>
  <c r="V827" i="45"/>
  <c r="U827" i="45"/>
  <c r="V826" i="45"/>
  <c r="T826" i="45"/>
  <c r="X826" i="45" s="1"/>
  <c r="V825" i="45"/>
  <c r="T825" i="45"/>
  <c r="X825" i="45" s="1"/>
  <c r="X824" i="45"/>
  <c r="V823" i="45"/>
  <c r="T823" i="45"/>
  <c r="X823" i="45" s="1"/>
  <c r="X822" i="45"/>
  <c r="V822" i="45"/>
  <c r="T822" i="45"/>
  <c r="U822" i="45" s="1"/>
  <c r="V821" i="45"/>
  <c r="T821" i="45"/>
  <c r="U821" i="45" s="1"/>
  <c r="V820" i="45"/>
  <c r="T820" i="45"/>
  <c r="X820" i="45" s="1"/>
  <c r="X819" i="45"/>
  <c r="V819" i="45"/>
  <c r="T819" i="45"/>
  <c r="U819" i="45" s="1"/>
  <c r="V818" i="45"/>
  <c r="T818" i="45"/>
  <c r="U818" i="45" s="1"/>
  <c r="V817" i="45"/>
  <c r="T817" i="45"/>
  <c r="X817" i="45" s="1"/>
  <c r="X816" i="45"/>
  <c r="V816" i="45"/>
  <c r="T816" i="45"/>
  <c r="U816" i="45" s="1"/>
  <c r="V815" i="45"/>
  <c r="T815" i="45"/>
  <c r="U815" i="45" s="1"/>
  <c r="V814" i="45"/>
  <c r="T814" i="45"/>
  <c r="X814" i="45" s="1"/>
  <c r="V813" i="45"/>
  <c r="T813" i="45"/>
  <c r="U813" i="45" s="1"/>
  <c r="V812" i="45"/>
  <c r="T812" i="45"/>
  <c r="U812" i="45" s="1"/>
  <c r="V811" i="45"/>
  <c r="T811" i="45"/>
  <c r="X811" i="45" s="1"/>
  <c r="V810" i="45"/>
  <c r="T810" i="45"/>
  <c r="X810" i="45" s="1"/>
  <c r="V809" i="45"/>
  <c r="T809" i="45"/>
  <c r="U809" i="45" s="1"/>
  <c r="V808" i="45"/>
  <c r="T808" i="45"/>
  <c r="X808" i="45" s="1"/>
  <c r="V807" i="45"/>
  <c r="T807" i="45"/>
  <c r="X807" i="45" s="1"/>
  <c r="V806" i="45"/>
  <c r="T806" i="45"/>
  <c r="U806" i="45" s="1"/>
  <c r="V805" i="45"/>
  <c r="T805" i="45"/>
  <c r="X805" i="45" s="1"/>
  <c r="V804" i="45"/>
  <c r="T804" i="45"/>
  <c r="X804" i="45" s="1"/>
  <c r="V803" i="45"/>
  <c r="T803" i="45"/>
  <c r="U803" i="45" s="1"/>
  <c r="V802" i="45"/>
  <c r="T802" i="45"/>
  <c r="X802" i="45" s="1"/>
  <c r="V801" i="45"/>
  <c r="T801" i="45"/>
  <c r="X801" i="45" s="1"/>
  <c r="V800" i="45"/>
  <c r="T800" i="45"/>
  <c r="U800" i="45" s="1"/>
  <c r="V799" i="45"/>
  <c r="T799" i="45"/>
  <c r="X799" i="45" s="1"/>
  <c r="V798" i="45"/>
  <c r="T798" i="45"/>
  <c r="X798" i="45" s="1"/>
  <c r="V797" i="45"/>
  <c r="T797" i="45"/>
  <c r="X797" i="45" s="1"/>
  <c r="T796" i="45"/>
  <c r="U796" i="45" s="1"/>
  <c r="V795" i="45"/>
  <c r="T795" i="45"/>
  <c r="U795" i="45" s="1"/>
  <c r="F794" i="45"/>
  <c r="U826" i="45" l="1"/>
  <c r="X813" i="45"/>
  <c r="T834" i="45"/>
  <c r="U834" i="45" s="1"/>
  <c r="U797" i="45"/>
  <c r="U825" i="45"/>
  <c r="X795" i="45"/>
  <c r="U799" i="45"/>
  <c r="X800" i="45"/>
  <c r="U802" i="45"/>
  <c r="X803" i="45"/>
  <c r="U805" i="45"/>
  <c r="X806" i="45"/>
  <c r="U808" i="45"/>
  <c r="X809" i="45"/>
  <c r="U811" i="45"/>
  <c r="X812" i="45"/>
  <c r="U814" i="45"/>
  <c r="X815" i="45"/>
  <c r="U817" i="45"/>
  <c r="X818" i="45"/>
  <c r="U820" i="45"/>
  <c r="X821" i="45"/>
  <c r="U823" i="45"/>
  <c r="X828" i="45"/>
  <c r="U830" i="45"/>
  <c r="X831" i="45"/>
  <c r="U833" i="45"/>
  <c r="U798" i="45"/>
  <c r="U801" i="45"/>
  <c r="U804" i="45"/>
  <c r="U807" i="45"/>
  <c r="U810" i="45"/>
  <c r="X543" i="44" l="1"/>
  <c r="U543" i="44"/>
  <c r="T543" i="44"/>
  <c r="S543" i="44"/>
  <c r="R543" i="44"/>
  <c r="Q543" i="44"/>
  <c r="P543" i="44"/>
  <c r="O543" i="44"/>
  <c r="N543" i="44"/>
  <c r="M543" i="44"/>
  <c r="L543" i="44"/>
  <c r="K543" i="44"/>
  <c r="J543" i="44"/>
  <c r="I543" i="44"/>
  <c r="H543" i="44"/>
  <c r="X542" i="44"/>
  <c r="V542" i="44"/>
  <c r="W542" i="44" s="1"/>
  <c r="X541" i="44"/>
  <c r="V541" i="44"/>
  <c r="W541" i="44" s="1"/>
  <c r="X540" i="44"/>
  <c r="V540" i="44"/>
  <c r="W540" i="44" s="1"/>
  <c r="X539" i="44"/>
  <c r="V539" i="44"/>
  <c r="W539" i="44" s="1"/>
  <c r="X538" i="44"/>
  <c r="V538" i="44"/>
  <c r="W538" i="44" s="1"/>
  <c r="X537" i="44"/>
  <c r="V537" i="44"/>
  <c r="Z537" i="44" s="1"/>
  <c r="X536" i="44"/>
  <c r="V536" i="44"/>
  <c r="W536" i="44" s="1"/>
  <c r="X535" i="44"/>
  <c r="V535" i="44"/>
  <c r="W535" i="44" s="1"/>
  <c r="X534" i="44"/>
  <c r="V534" i="44"/>
  <c r="W534" i="44" s="1"/>
  <c r="X533" i="44"/>
  <c r="V533" i="44"/>
  <c r="W533" i="44" s="1"/>
  <c r="X532" i="44"/>
  <c r="V532" i="44"/>
  <c r="W532" i="44" s="1"/>
  <c r="X531" i="44"/>
  <c r="V531" i="44"/>
  <c r="Z531" i="44" s="1"/>
  <c r="X530" i="44"/>
  <c r="V530" i="44"/>
  <c r="W530" i="44" s="1"/>
  <c r="Z529" i="44"/>
  <c r="X528" i="44"/>
  <c r="V528" i="44"/>
  <c r="W528" i="44" s="1"/>
  <c r="X527" i="44"/>
  <c r="V527" i="44"/>
  <c r="W527" i="44" s="1"/>
  <c r="X526" i="44"/>
  <c r="V526" i="44"/>
  <c r="Z526" i="44" s="1"/>
  <c r="X525" i="44"/>
  <c r="V525" i="44"/>
  <c r="W525" i="44" s="1"/>
  <c r="X524" i="44"/>
  <c r="V524" i="44"/>
  <c r="W524" i="44" s="1"/>
  <c r="X523" i="44"/>
  <c r="V523" i="44"/>
  <c r="Z523" i="44" s="1"/>
  <c r="X522" i="44"/>
  <c r="V522" i="44"/>
  <c r="W522" i="44" s="1"/>
  <c r="X521" i="44"/>
  <c r="V521" i="44"/>
  <c r="W521" i="44" s="1"/>
  <c r="X520" i="44"/>
  <c r="V520" i="44"/>
  <c r="Z520" i="44" s="1"/>
  <c r="X519" i="44"/>
  <c r="V519" i="44"/>
  <c r="W519" i="44" s="1"/>
  <c r="X518" i="44"/>
  <c r="V518" i="44"/>
  <c r="W518" i="44" s="1"/>
  <c r="X517" i="44"/>
  <c r="V517" i="44"/>
  <c r="Z517" i="44" s="1"/>
  <c r="X516" i="44"/>
  <c r="V516" i="44"/>
  <c r="W516" i="44" s="1"/>
  <c r="Z515" i="44"/>
  <c r="X515" i="44"/>
  <c r="V515" i="44"/>
  <c r="W515" i="44" s="1"/>
  <c r="X514" i="44"/>
  <c r="V514" i="44"/>
  <c r="Z514" i="44" s="1"/>
  <c r="X513" i="44"/>
  <c r="V513" i="44"/>
  <c r="W513" i="44" s="1"/>
  <c r="X512" i="44"/>
  <c r="V512" i="44"/>
  <c r="W512" i="44" s="1"/>
  <c r="X511" i="44"/>
  <c r="V511" i="44"/>
  <c r="Z511" i="44" s="1"/>
  <c r="X510" i="44"/>
  <c r="V510" i="44"/>
  <c r="W510" i="44" s="1"/>
  <c r="X509" i="44"/>
  <c r="V509" i="44"/>
  <c r="W509" i="44" s="1"/>
  <c r="F508" i="44"/>
  <c r="Z532" i="44" l="1"/>
  <c r="Z518" i="44"/>
  <c r="Z540" i="44"/>
  <c r="Z534" i="44"/>
  <c r="Z527" i="44"/>
  <c r="Z538" i="44"/>
  <c r="W531" i="44"/>
  <c r="W537" i="44"/>
  <c r="W526" i="44"/>
  <c r="V543" i="44"/>
  <c r="W543" i="44" s="1"/>
  <c r="Z509" i="44"/>
  <c r="Z535" i="44"/>
  <c r="Z541" i="44"/>
  <c r="Z512" i="44"/>
  <c r="W520" i="44"/>
  <c r="Z524" i="44"/>
  <c r="W523" i="44"/>
  <c r="Z521" i="44"/>
  <c r="Z530" i="44"/>
  <c r="Z533" i="44"/>
  <c r="Z536" i="44"/>
  <c r="Z539" i="44"/>
  <c r="Z542" i="44"/>
  <c r="Z510" i="44"/>
  <c r="Z513" i="44"/>
  <c r="Z516" i="44"/>
  <c r="Z519" i="44"/>
  <c r="Z522" i="44"/>
  <c r="Z525" i="44"/>
  <c r="Z528" i="44"/>
  <c r="W514" i="44"/>
  <c r="W511" i="44"/>
  <c r="W517" i="44"/>
  <c r="F750" i="45"/>
  <c r="T751" i="45"/>
  <c r="U751" i="45" s="1"/>
  <c r="V751" i="45"/>
  <c r="T752" i="45"/>
  <c r="U752" i="45" s="1"/>
  <c r="T753" i="45"/>
  <c r="U753" i="45" s="1"/>
  <c r="V753" i="45"/>
  <c r="T754" i="45"/>
  <c r="X754" i="45" s="1"/>
  <c r="V754" i="45"/>
  <c r="T755" i="45"/>
  <c r="U755" i="45" s="1"/>
  <c r="V755" i="45"/>
  <c r="T756" i="45"/>
  <c r="U756" i="45" s="1"/>
  <c r="V756" i="45"/>
  <c r="T757" i="45"/>
  <c r="X757" i="45" s="1"/>
  <c r="U757" i="45"/>
  <c r="V757" i="45"/>
  <c r="T758" i="45"/>
  <c r="U758" i="45" s="1"/>
  <c r="V758" i="45"/>
  <c r="X758" i="45"/>
  <c r="T759" i="45"/>
  <c r="U759" i="45" s="1"/>
  <c r="V759" i="45"/>
  <c r="T760" i="45"/>
  <c r="U760" i="45" s="1"/>
  <c r="V760" i="45"/>
  <c r="X760" i="45"/>
  <c r="T761" i="45"/>
  <c r="U761" i="45" s="1"/>
  <c r="V761" i="45"/>
  <c r="T762" i="45"/>
  <c r="U762" i="45" s="1"/>
  <c r="V762" i="45"/>
  <c r="T763" i="45"/>
  <c r="U763" i="45" s="1"/>
  <c r="V763" i="45"/>
  <c r="T764" i="45"/>
  <c r="X764" i="45" s="1"/>
  <c r="U764" i="45"/>
  <c r="V764" i="45"/>
  <c r="T765" i="45"/>
  <c r="U765" i="45" s="1"/>
  <c r="V765" i="45"/>
  <c r="T766" i="45"/>
  <c r="U766" i="45" s="1"/>
  <c r="V766" i="45"/>
  <c r="T767" i="45"/>
  <c r="X767" i="45" s="1"/>
  <c r="U767" i="45"/>
  <c r="V767" i="45"/>
  <c r="T768" i="45"/>
  <c r="U768" i="45" s="1"/>
  <c r="V768" i="45"/>
  <c r="T769" i="45"/>
  <c r="X769" i="45" s="1"/>
  <c r="U769" i="45"/>
  <c r="V769" i="45"/>
  <c r="T770" i="45"/>
  <c r="U770" i="45"/>
  <c r="V770" i="45"/>
  <c r="X770" i="45"/>
  <c r="T771" i="45"/>
  <c r="U771" i="45" s="1"/>
  <c r="V771" i="45"/>
  <c r="T772" i="45"/>
  <c r="U772" i="45"/>
  <c r="V772" i="45"/>
  <c r="X772" i="45"/>
  <c r="T773" i="45"/>
  <c r="U773" i="45" s="1"/>
  <c r="V773" i="45"/>
  <c r="T774" i="45"/>
  <c r="U774" i="45" s="1"/>
  <c r="V774" i="45"/>
  <c r="T775" i="45"/>
  <c r="X775" i="45" s="1"/>
  <c r="U775" i="45"/>
  <c r="V775" i="45"/>
  <c r="T776" i="45"/>
  <c r="U776" i="45"/>
  <c r="V776" i="45"/>
  <c r="X776" i="45"/>
  <c r="T777" i="45"/>
  <c r="U777" i="45" s="1"/>
  <c r="V777" i="45"/>
  <c r="T778" i="45"/>
  <c r="U778" i="45"/>
  <c r="V778" i="45"/>
  <c r="X778" i="45"/>
  <c r="T779" i="45"/>
  <c r="U779" i="45" s="1"/>
  <c r="V779" i="45"/>
  <c r="X780" i="45"/>
  <c r="T781" i="45"/>
  <c r="U781" i="45" s="1"/>
  <c r="V781" i="45"/>
  <c r="T782" i="45"/>
  <c r="X782" i="45" s="1"/>
  <c r="V782" i="45"/>
  <c r="U783" i="45"/>
  <c r="V783" i="45"/>
  <c r="X783" i="45"/>
  <c r="T784" i="45"/>
  <c r="U784" i="45" s="1"/>
  <c r="V784" i="45"/>
  <c r="T785" i="45"/>
  <c r="U785" i="45"/>
  <c r="V785" i="45"/>
  <c r="X785" i="45"/>
  <c r="T786" i="45"/>
  <c r="X786" i="45" s="1"/>
  <c r="V786" i="45"/>
  <c r="T787" i="45"/>
  <c r="U787" i="45" s="1"/>
  <c r="V787" i="45"/>
  <c r="T788" i="45"/>
  <c r="U788" i="45" s="1"/>
  <c r="V788" i="45"/>
  <c r="T789" i="45"/>
  <c r="U789" i="45" s="1"/>
  <c r="V789" i="45"/>
  <c r="H790" i="45"/>
  <c r="I790" i="45"/>
  <c r="J790" i="45"/>
  <c r="K790" i="45"/>
  <c r="L790" i="45"/>
  <c r="M790" i="45"/>
  <c r="N790" i="45"/>
  <c r="O790" i="45"/>
  <c r="P790" i="45"/>
  <c r="Q790" i="45"/>
  <c r="R790" i="45"/>
  <c r="S790" i="45"/>
  <c r="V790" i="45"/>
  <c r="X779" i="45" l="1"/>
  <c r="X766" i="45"/>
  <c r="X773" i="45"/>
  <c r="X788" i="45"/>
  <c r="U786" i="45"/>
  <c r="X789" i="45"/>
  <c r="U782" i="45"/>
  <c r="T790" i="45"/>
  <c r="U790" i="45" s="1"/>
  <c r="X763" i="45"/>
  <c r="X761" i="45"/>
  <c r="X755" i="45"/>
  <c r="U754" i="45"/>
  <c r="X781" i="45"/>
  <c r="X751" i="45"/>
  <c r="X787" i="45"/>
  <c r="X784" i="45"/>
  <c r="X777" i="45"/>
  <c r="X774" i="45"/>
  <c r="X771" i="45"/>
  <c r="X768" i="45"/>
  <c r="X765" i="45"/>
  <c r="X762" i="45"/>
  <c r="X759" i="45"/>
  <c r="X756" i="45"/>
  <c r="X753" i="45"/>
  <c r="K548" i="42" l="1"/>
  <c r="J548" i="42"/>
  <c r="G502" i="42" s="1"/>
  <c r="N547" i="42"/>
  <c r="L547" i="42"/>
  <c r="P547" i="42" s="1"/>
  <c r="P546" i="42"/>
  <c r="M546" i="42"/>
  <c r="P545" i="42"/>
  <c r="N545" i="42"/>
  <c r="M545" i="42"/>
  <c r="N544" i="42"/>
  <c r="L544" i="42"/>
  <c r="M544" i="42" s="1"/>
  <c r="P543" i="42"/>
  <c r="N543" i="42"/>
  <c r="M543" i="42"/>
  <c r="N542" i="42"/>
  <c r="L542" i="42"/>
  <c r="M542" i="42" s="1"/>
  <c r="N541" i="42"/>
  <c r="L541" i="42"/>
  <c r="P541" i="42" s="1"/>
  <c r="N540" i="42"/>
  <c r="L540" i="42"/>
  <c r="P540" i="42" s="1"/>
  <c r="N539" i="42"/>
  <c r="L539" i="42"/>
  <c r="M539" i="42" s="1"/>
  <c r="N538" i="42"/>
  <c r="L538" i="42"/>
  <c r="M538" i="42" s="1"/>
  <c r="N537" i="42"/>
  <c r="L537" i="42"/>
  <c r="P537" i="42" s="1"/>
  <c r="P536" i="42"/>
  <c r="N536" i="42"/>
  <c r="M536" i="42"/>
  <c r="P535" i="42"/>
  <c r="N535" i="42"/>
  <c r="M535" i="42"/>
  <c r="N534" i="42"/>
  <c r="L534" i="42"/>
  <c r="M534" i="42" s="1"/>
  <c r="P533" i="42"/>
  <c r="N533" i="42"/>
  <c r="M533" i="42"/>
  <c r="N532" i="42"/>
  <c r="L532" i="42"/>
  <c r="M532" i="42" s="1"/>
  <c r="P531" i="42"/>
  <c r="N530" i="42"/>
  <c r="L530" i="42"/>
  <c r="M530" i="42" s="1"/>
  <c r="N529" i="42"/>
  <c r="L529" i="42"/>
  <c r="M529" i="42" s="1"/>
  <c r="N528" i="42"/>
  <c r="L528" i="42"/>
  <c r="M528" i="42" s="1"/>
  <c r="N527" i="42"/>
  <c r="L527" i="42"/>
  <c r="M527" i="42" s="1"/>
  <c r="N526" i="42"/>
  <c r="L526" i="42"/>
  <c r="M526" i="42" s="1"/>
  <c r="N525" i="42"/>
  <c r="L525" i="42"/>
  <c r="M525" i="42" s="1"/>
  <c r="N524" i="42"/>
  <c r="L524" i="42"/>
  <c r="M524" i="42" s="1"/>
  <c r="N523" i="42"/>
  <c r="L523" i="42"/>
  <c r="M523" i="42" s="1"/>
  <c r="P522" i="42"/>
  <c r="N521" i="42"/>
  <c r="L521" i="42"/>
  <c r="P521" i="42" s="1"/>
  <c r="N520" i="42"/>
  <c r="L520" i="42"/>
  <c r="M520" i="42" s="1"/>
  <c r="N519" i="42"/>
  <c r="L519" i="42"/>
  <c r="M519" i="42" s="1"/>
  <c r="N518" i="42"/>
  <c r="L518" i="42"/>
  <c r="P518" i="42" s="1"/>
  <c r="N517" i="42"/>
  <c r="L517" i="42"/>
  <c r="M517" i="42" s="1"/>
  <c r="N516" i="42"/>
  <c r="L516" i="42"/>
  <c r="M516" i="42" s="1"/>
  <c r="N515" i="42"/>
  <c r="L515" i="42"/>
  <c r="P515" i="42" s="1"/>
  <c r="N514" i="42"/>
  <c r="L514" i="42"/>
  <c r="M514" i="42" s="1"/>
  <c r="N513" i="42"/>
  <c r="L513" i="42"/>
  <c r="M513" i="42" s="1"/>
  <c r="N512" i="42"/>
  <c r="L512" i="42"/>
  <c r="P512" i="42" s="1"/>
  <c r="N511" i="42"/>
  <c r="L511" i="42"/>
  <c r="M511" i="42" s="1"/>
  <c r="N510" i="42"/>
  <c r="L510" i="42"/>
  <c r="M510" i="42" s="1"/>
  <c r="N509" i="42"/>
  <c r="L509" i="42"/>
  <c r="P509" i="42" s="1"/>
  <c r="N508" i="42"/>
  <c r="L508" i="42"/>
  <c r="M508" i="42" s="1"/>
  <c r="N507" i="42"/>
  <c r="I548" i="42"/>
  <c r="P506" i="42"/>
  <c r="N506" i="42"/>
  <c r="L506" i="42"/>
  <c r="M506" i="42" s="1"/>
  <c r="N505" i="42"/>
  <c r="L505" i="42"/>
  <c r="N504" i="42"/>
  <c r="L504" i="42"/>
  <c r="M504" i="42" s="1"/>
  <c r="N503" i="42"/>
  <c r="L503" i="42"/>
  <c r="P503" i="42" s="1"/>
  <c r="F502" i="42"/>
  <c r="P516" i="42" l="1"/>
  <c r="P527" i="42"/>
  <c r="P534" i="42"/>
  <c r="P529" i="42"/>
  <c r="P542" i="42"/>
  <c r="P544" i="42"/>
  <c r="P513" i="42"/>
  <c r="P523" i="42"/>
  <c r="M521" i="42"/>
  <c r="P538" i="42"/>
  <c r="M541" i="42"/>
  <c r="P504" i="42"/>
  <c r="P519" i="42"/>
  <c r="M503" i="42"/>
  <c r="P524" i="42"/>
  <c r="P526" i="42"/>
  <c r="P530" i="42"/>
  <c r="P539" i="42"/>
  <c r="P510" i="42"/>
  <c r="M509" i="42"/>
  <c r="M518" i="42"/>
  <c r="M505" i="42"/>
  <c r="M537" i="42"/>
  <c r="M540" i="42"/>
  <c r="M547" i="42"/>
  <c r="P505" i="42"/>
  <c r="L507" i="42"/>
  <c r="P525" i="42"/>
  <c r="P528" i="42"/>
  <c r="P508" i="42"/>
  <c r="P511" i="42"/>
  <c r="P514" i="42"/>
  <c r="P517" i="42"/>
  <c r="P520" i="42"/>
  <c r="P532" i="42"/>
  <c r="M515" i="42"/>
  <c r="M512" i="42"/>
  <c r="E28" i="43"/>
  <c r="M507" i="42" l="1"/>
  <c r="P507" i="42"/>
  <c r="L548" i="42"/>
  <c r="M548" i="42" s="1"/>
  <c r="W163" i="53"/>
  <c r="T163" i="53"/>
  <c r="S163" i="53"/>
  <c r="R163" i="53"/>
  <c r="Q163" i="53"/>
  <c r="P163" i="53"/>
  <c r="O163" i="53"/>
  <c r="N163" i="53"/>
  <c r="M163" i="53"/>
  <c r="L163" i="53"/>
  <c r="K163" i="53"/>
  <c r="J163" i="53"/>
  <c r="I163" i="53"/>
  <c r="H163" i="53"/>
  <c r="U163" i="53" s="1"/>
  <c r="Y163" i="53" s="1"/>
  <c r="W162" i="53"/>
  <c r="U162" i="53"/>
  <c r="Y162" i="53" s="1"/>
  <c r="W161" i="53"/>
  <c r="U161" i="53"/>
  <c r="V161" i="53" s="1"/>
  <c r="W160" i="53"/>
  <c r="U160" i="53"/>
  <c r="V160" i="53" s="1"/>
  <c r="W159" i="53"/>
  <c r="U159" i="53"/>
  <c r="Y159" i="53" s="1"/>
  <c r="W158" i="53"/>
  <c r="U158" i="53"/>
  <c r="V158" i="53" s="1"/>
  <c r="W157" i="53"/>
  <c r="U157" i="53"/>
  <c r="Y157" i="53" s="1"/>
  <c r="W156" i="53"/>
  <c r="U156" i="53"/>
  <c r="Y156" i="53" s="1"/>
  <c r="Y155" i="53"/>
  <c r="W154" i="53"/>
  <c r="U154" i="53"/>
  <c r="Y154" i="53" s="1"/>
  <c r="W153" i="53"/>
  <c r="U153" i="53"/>
  <c r="V153" i="53" s="1"/>
  <c r="W152" i="53"/>
  <c r="U152" i="53"/>
  <c r="Y152" i="53" s="1"/>
  <c r="W151" i="53"/>
  <c r="U151" i="53"/>
  <c r="Y151" i="53" s="1"/>
  <c r="W150" i="53"/>
  <c r="U150" i="53"/>
  <c r="V150" i="53" s="1"/>
  <c r="W149" i="53"/>
  <c r="U149" i="53"/>
  <c r="Y149" i="53" s="1"/>
  <c r="W148" i="53"/>
  <c r="U148" i="53"/>
  <c r="Y148" i="53" s="1"/>
  <c r="W147" i="53"/>
  <c r="U147" i="53"/>
  <c r="V147" i="53" s="1"/>
  <c r="W146" i="53"/>
  <c r="U146" i="53"/>
  <c r="Y146" i="53" s="1"/>
  <c r="W145" i="53"/>
  <c r="U145" i="53"/>
  <c r="Y145" i="53" s="1"/>
  <c r="W144" i="53"/>
  <c r="U144" i="53"/>
  <c r="V144" i="53" s="1"/>
  <c r="W143" i="53"/>
  <c r="U143" i="53"/>
  <c r="Y143" i="53" s="1"/>
  <c r="W142" i="53"/>
  <c r="U142" i="53"/>
  <c r="V142" i="53" s="1"/>
  <c r="W141" i="53"/>
  <c r="U141" i="53"/>
  <c r="Y141" i="53" s="1"/>
  <c r="W140" i="53"/>
  <c r="U140" i="53"/>
  <c r="V140" i="53" s="1"/>
  <c r="W139" i="53"/>
  <c r="U139" i="53"/>
  <c r="V139" i="53" s="1"/>
  <c r="W138" i="53"/>
  <c r="U138" i="53"/>
  <c r="Y138" i="53" s="1"/>
  <c r="W137" i="53"/>
  <c r="U137" i="53"/>
  <c r="Y137" i="53" s="1"/>
  <c r="W136" i="53"/>
  <c r="U136" i="53"/>
  <c r="V136" i="53" s="1"/>
  <c r="W135" i="53"/>
  <c r="U135" i="53"/>
  <c r="Y135" i="53" s="1"/>
  <c r="W134" i="53"/>
  <c r="U134" i="53"/>
  <c r="Y134" i="53" s="1"/>
  <c r="W133" i="53"/>
  <c r="U133" i="53"/>
  <c r="V133" i="53" s="1"/>
  <c r="W132" i="53"/>
  <c r="U132" i="53"/>
  <c r="Y132" i="53" s="1"/>
  <c r="W131" i="53"/>
  <c r="U131" i="53"/>
  <c r="Y131" i="53" s="1"/>
  <c r="W130" i="53"/>
  <c r="U130" i="53"/>
  <c r="V130" i="53" s="1"/>
  <c r="W129" i="53"/>
  <c r="U129" i="53"/>
  <c r="Y129" i="53" s="1"/>
  <c r="U128" i="53"/>
  <c r="V128" i="53" s="1"/>
  <c r="W127" i="53"/>
  <c r="U127" i="53"/>
  <c r="Y127" i="53" s="1"/>
  <c r="F126" i="53"/>
  <c r="Y133" i="53" l="1"/>
  <c r="Y160" i="53"/>
  <c r="Y158" i="53"/>
  <c r="Y153" i="53"/>
  <c r="V141" i="53"/>
  <c r="Y136" i="53"/>
  <c r="V157" i="53"/>
  <c r="Y139" i="53"/>
  <c r="Y144" i="53"/>
  <c r="Y161" i="53"/>
  <c r="Y147" i="53"/>
  <c r="Y130" i="53"/>
  <c r="Y150" i="53"/>
  <c r="V127" i="53"/>
  <c r="V129" i="53"/>
  <c r="V132" i="53"/>
  <c r="V135" i="53"/>
  <c r="V138" i="53"/>
  <c r="V143" i="53"/>
  <c r="V146" i="53"/>
  <c r="V149" i="53"/>
  <c r="V152" i="53"/>
  <c r="V163" i="53"/>
  <c r="V156" i="53"/>
  <c r="V159" i="53"/>
  <c r="V162" i="53"/>
  <c r="V131" i="53"/>
  <c r="V134" i="53"/>
  <c r="V137" i="53"/>
  <c r="V145" i="53"/>
  <c r="V148" i="53"/>
  <c r="V151" i="53"/>
  <c r="V154" i="53"/>
  <c r="W121" i="40"/>
  <c r="T121" i="40"/>
  <c r="S121" i="40"/>
  <c r="R121" i="40"/>
  <c r="Q121" i="40"/>
  <c r="P121" i="40"/>
  <c r="O121" i="40"/>
  <c r="N121" i="40"/>
  <c r="M121" i="40"/>
  <c r="L121" i="40"/>
  <c r="K121" i="40"/>
  <c r="J121" i="40"/>
  <c r="I121" i="40"/>
  <c r="H121" i="40"/>
  <c r="W120" i="40"/>
  <c r="U120" i="40"/>
  <c r="Y120" i="40" s="1"/>
  <c r="W119" i="40"/>
  <c r="U119" i="40"/>
  <c r="V119" i="40" s="1"/>
  <c r="W118" i="40"/>
  <c r="U118" i="40"/>
  <c r="V118" i="40" s="1"/>
  <c r="W117" i="40"/>
  <c r="U117" i="40"/>
  <c r="Y117" i="40" s="1"/>
  <c r="W116" i="40"/>
  <c r="U116" i="40"/>
  <c r="V116" i="40" s="1"/>
  <c r="W115" i="40"/>
  <c r="U115" i="40"/>
  <c r="Y115" i="40" s="1"/>
  <c r="W114" i="40"/>
  <c r="U114" i="40"/>
  <c r="Y114" i="40" s="1"/>
  <c r="Y113" i="40"/>
  <c r="W112" i="40"/>
  <c r="U112" i="40"/>
  <c r="V112" i="40" s="1"/>
  <c r="W111" i="40"/>
  <c r="U111" i="40"/>
  <c r="V111" i="40" s="1"/>
  <c r="W110" i="40"/>
  <c r="U110" i="40"/>
  <c r="Y110" i="40" s="1"/>
  <c r="W109" i="40"/>
  <c r="U109" i="40"/>
  <c r="V109" i="40" s="1"/>
  <c r="W108" i="40"/>
  <c r="U108" i="40"/>
  <c r="V108" i="40" s="1"/>
  <c r="W107" i="40"/>
  <c r="U107" i="40"/>
  <c r="Y107" i="40" s="1"/>
  <c r="Y106" i="40"/>
  <c r="W106" i="40"/>
  <c r="U106" i="40"/>
  <c r="V106" i="40" s="1"/>
  <c r="W105" i="40"/>
  <c r="U105" i="40"/>
  <c r="Y105" i="40" s="1"/>
  <c r="W104" i="40"/>
  <c r="U104" i="40"/>
  <c r="Y104" i="40" s="1"/>
  <c r="W103" i="40"/>
  <c r="U103" i="40"/>
  <c r="V103" i="40" s="1"/>
  <c r="W102" i="40"/>
  <c r="U102" i="40"/>
  <c r="V102" i="40" s="1"/>
  <c r="W101" i="40"/>
  <c r="U101" i="40"/>
  <c r="Y101" i="40" s="1"/>
  <c r="W100" i="40"/>
  <c r="U100" i="40"/>
  <c r="V100" i="40" s="1"/>
  <c r="W99" i="40"/>
  <c r="U99" i="40"/>
  <c r="V99" i="40" s="1"/>
  <c r="W98" i="40"/>
  <c r="U98" i="40"/>
  <c r="V98" i="40" s="1"/>
  <c r="U97" i="40"/>
  <c r="V97" i="40" s="1"/>
  <c r="W96" i="40"/>
  <c r="U96" i="40"/>
  <c r="V96" i="40" s="1"/>
  <c r="W95" i="40"/>
  <c r="U95" i="40"/>
  <c r="Y95" i="40" s="1"/>
  <c r="W94" i="40"/>
  <c r="U94" i="40"/>
  <c r="Y94" i="40" s="1"/>
  <c r="W93" i="40"/>
  <c r="U93" i="40"/>
  <c r="V93" i="40" s="1"/>
  <c r="W92" i="40"/>
  <c r="U92" i="40"/>
  <c r="V92" i="40" s="1"/>
  <c r="W91" i="40"/>
  <c r="U91" i="40"/>
  <c r="Y91" i="40" s="1"/>
  <c r="W90" i="40"/>
  <c r="U90" i="40"/>
  <c r="V90" i="40" s="1"/>
  <c r="W89" i="40"/>
  <c r="U89" i="40"/>
  <c r="Y89" i="40" s="1"/>
  <c r="W88" i="40"/>
  <c r="U88" i="40"/>
  <c r="Y88" i="40" s="1"/>
  <c r="W87" i="40"/>
  <c r="U87" i="40"/>
  <c r="V87" i="40" s="1"/>
  <c r="W86" i="40"/>
  <c r="U86" i="40"/>
  <c r="V86" i="40" s="1"/>
  <c r="W85" i="40"/>
  <c r="U85" i="40"/>
  <c r="Y85" i="40" s="1"/>
  <c r="F84" i="40"/>
  <c r="Y112" i="40" l="1"/>
  <c r="Y96" i="40"/>
  <c r="Y116" i="40"/>
  <c r="Y103" i="40"/>
  <c r="Y111" i="40"/>
  <c r="Y109" i="40"/>
  <c r="V117" i="40"/>
  <c r="Y93" i="40"/>
  <c r="Y119" i="40"/>
  <c r="V120" i="40"/>
  <c r="Y90" i="40"/>
  <c r="Y87" i="40"/>
  <c r="Y86" i="40"/>
  <c r="Y92" i="40"/>
  <c r="V89" i="40"/>
  <c r="V95" i="40"/>
  <c r="Y102" i="40"/>
  <c r="Y108" i="40"/>
  <c r="V105" i="40"/>
  <c r="V114" i="40"/>
  <c r="U121" i="40"/>
  <c r="Y121" i="40" s="1"/>
  <c r="Y99" i="40"/>
  <c r="Y118" i="40"/>
  <c r="V115" i="40"/>
  <c r="V85" i="40"/>
  <c r="V88" i="40"/>
  <c r="V91" i="40"/>
  <c r="V94" i="40"/>
  <c r="V101" i="40"/>
  <c r="V104" i="40"/>
  <c r="V107" i="40"/>
  <c r="V110" i="40"/>
  <c r="X504" i="44"/>
  <c r="U504" i="44"/>
  <c r="T504" i="44"/>
  <c r="S504" i="44"/>
  <c r="R504" i="44"/>
  <c r="Q504" i="44"/>
  <c r="P504" i="44"/>
  <c r="O504" i="44"/>
  <c r="N504" i="44"/>
  <c r="M504" i="44"/>
  <c r="L504" i="44"/>
  <c r="K504" i="44"/>
  <c r="J504" i="44"/>
  <c r="I504" i="44"/>
  <c r="H504" i="44"/>
  <c r="X503" i="44"/>
  <c r="V503" i="44"/>
  <c r="W503" i="44" s="1"/>
  <c r="X502" i="44"/>
  <c r="V502" i="44"/>
  <c r="Z502" i="44" s="1"/>
  <c r="X501" i="44"/>
  <c r="V501" i="44"/>
  <c r="Z501" i="44" s="1"/>
  <c r="X500" i="44"/>
  <c r="V500" i="44"/>
  <c r="W500" i="44" s="1"/>
  <c r="X499" i="44"/>
  <c r="V499" i="44"/>
  <c r="W499" i="44" s="1"/>
  <c r="Z498" i="44"/>
  <c r="X498" i="44"/>
  <c r="V498" i="44"/>
  <c r="W498" i="44" s="1"/>
  <c r="X497" i="44"/>
  <c r="V497" i="44"/>
  <c r="W497" i="44" s="1"/>
  <c r="X496" i="44"/>
  <c r="V496" i="44"/>
  <c r="Z496" i="44" s="1"/>
  <c r="X495" i="44"/>
  <c r="V495" i="44"/>
  <c r="Z495" i="44" s="1"/>
  <c r="X494" i="44"/>
  <c r="V494" i="44"/>
  <c r="W494" i="44" s="1"/>
  <c r="Z493" i="44"/>
  <c r="X493" i="44"/>
  <c r="V493" i="44"/>
  <c r="W493" i="44" s="1"/>
  <c r="X492" i="44"/>
  <c r="V492" i="44"/>
  <c r="Z492" i="44" s="1"/>
  <c r="X491" i="44"/>
  <c r="V491" i="44"/>
  <c r="W491" i="44" s="1"/>
  <c r="Z490" i="44"/>
  <c r="X489" i="44"/>
  <c r="V489" i="44"/>
  <c r="Z489" i="44" s="1"/>
  <c r="X488" i="44"/>
  <c r="V488" i="44"/>
  <c r="W488" i="44" s="1"/>
  <c r="X487" i="44"/>
  <c r="V487" i="44"/>
  <c r="Z487" i="44" s="1"/>
  <c r="X486" i="44"/>
  <c r="V486" i="44"/>
  <c r="Z486" i="44" s="1"/>
  <c r="X485" i="44"/>
  <c r="V485" i="44"/>
  <c r="W485" i="44" s="1"/>
  <c r="X484" i="44"/>
  <c r="V484" i="44"/>
  <c r="Z484" i="44" s="1"/>
  <c r="X483" i="44"/>
  <c r="V483" i="44"/>
  <c r="W483" i="44" s="1"/>
  <c r="X482" i="44"/>
  <c r="V482" i="44"/>
  <c r="W482" i="44" s="1"/>
  <c r="X481" i="44"/>
  <c r="V481" i="44"/>
  <c r="Z481" i="44" s="1"/>
  <c r="X480" i="44"/>
  <c r="V480" i="44"/>
  <c r="Z480" i="44" s="1"/>
  <c r="X479" i="44"/>
  <c r="V479" i="44"/>
  <c r="W479" i="44" s="1"/>
  <c r="X478" i="44"/>
  <c r="V478" i="44"/>
  <c r="Z478" i="44" s="1"/>
  <c r="X477" i="44"/>
  <c r="V477" i="44"/>
  <c r="Z477" i="44" s="1"/>
  <c r="X476" i="44"/>
  <c r="V476" i="44"/>
  <c r="W476" i="44" s="1"/>
  <c r="X475" i="44"/>
  <c r="V475" i="44"/>
  <c r="Z475" i="44" s="1"/>
  <c r="X474" i="44"/>
  <c r="V474" i="44"/>
  <c r="W474" i="44" s="1"/>
  <c r="X473" i="44"/>
  <c r="V473" i="44"/>
  <c r="W473" i="44" s="1"/>
  <c r="X472" i="44"/>
  <c r="W472" i="44"/>
  <c r="V472" i="44"/>
  <c r="Z472" i="44" s="1"/>
  <c r="X471" i="44"/>
  <c r="V471" i="44"/>
  <c r="Z471" i="44" s="1"/>
  <c r="X470" i="44"/>
  <c r="V470" i="44"/>
  <c r="W470" i="44" s="1"/>
  <c r="F469" i="44"/>
  <c r="W501" i="44" l="1"/>
  <c r="W492" i="44"/>
  <c r="W484" i="44"/>
  <c r="Z470" i="44"/>
  <c r="Z476" i="44"/>
  <c r="W487" i="44"/>
  <c r="Z479" i="44"/>
  <c r="W475" i="44"/>
  <c r="Z473" i="44"/>
  <c r="W478" i="44"/>
  <c r="W495" i="44"/>
  <c r="Z485" i="44"/>
  <c r="Z499" i="44"/>
  <c r="Z482" i="44"/>
  <c r="W481" i="44"/>
  <c r="Z488" i="44"/>
  <c r="V121" i="40"/>
  <c r="V504" i="44"/>
  <c r="W504" i="44" s="1"/>
  <c r="W471" i="44"/>
  <c r="W477" i="44"/>
  <c r="W480" i="44"/>
  <c r="W486" i="44"/>
  <c r="W489" i="44"/>
  <c r="Z491" i="44"/>
  <c r="Z494" i="44"/>
  <c r="W496" i="44"/>
  <c r="Z497" i="44"/>
  <c r="Z500" i="44"/>
  <c r="W502" i="44"/>
  <c r="Z503" i="44"/>
  <c r="Z474" i="44"/>
  <c r="Z483" i="44"/>
  <c r="I457" i="42" l="1"/>
  <c r="L497" i="42" l="1"/>
  <c r="P497" i="42" s="1"/>
  <c r="L489" i="42"/>
  <c r="M489" i="42" s="1"/>
  <c r="K498" i="42"/>
  <c r="J498" i="42"/>
  <c r="G452" i="42" s="1"/>
  <c r="I498" i="42"/>
  <c r="N497" i="42"/>
  <c r="M497" i="42"/>
  <c r="P496" i="42"/>
  <c r="M496" i="42"/>
  <c r="P495" i="42"/>
  <c r="N495" i="42"/>
  <c r="M495" i="42"/>
  <c r="N494" i="42"/>
  <c r="L494" i="42"/>
  <c r="P494" i="42" s="1"/>
  <c r="P493" i="42"/>
  <c r="N493" i="42"/>
  <c r="M493" i="42"/>
  <c r="N492" i="42"/>
  <c r="L492" i="42"/>
  <c r="P492" i="42" s="1"/>
  <c r="N491" i="42"/>
  <c r="L491" i="42"/>
  <c r="M491" i="42" s="1"/>
  <c r="N490" i="42"/>
  <c r="L490" i="42"/>
  <c r="P490" i="42" s="1"/>
  <c r="N489" i="42"/>
  <c r="N488" i="42"/>
  <c r="L488" i="42"/>
  <c r="M488" i="42" s="1"/>
  <c r="N487" i="42"/>
  <c r="L487" i="42"/>
  <c r="P487" i="42" s="1"/>
  <c r="P486" i="42"/>
  <c r="N486" i="42"/>
  <c r="M486" i="42"/>
  <c r="P485" i="42"/>
  <c r="N485" i="42"/>
  <c r="M485" i="42"/>
  <c r="N484" i="42"/>
  <c r="L484" i="42"/>
  <c r="P484" i="42" s="1"/>
  <c r="P483" i="42"/>
  <c r="N483" i="42"/>
  <c r="M483" i="42"/>
  <c r="N482" i="42"/>
  <c r="L482" i="42"/>
  <c r="M482" i="42" s="1"/>
  <c r="P481" i="42"/>
  <c r="N480" i="42"/>
  <c r="L480" i="42"/>
  <c r="M480" i="42" s="1"/>
  <c r="N479" i="42"/>
  <c r="L479" i="42"/>
  <c r="M479" i="42" s="1"/>
  <c r="N478" i="42"/>
  <c r="L478" i="42"/>
  <c r="P478" i="42" s="1"/>
  <c r="N477" i="42"/>
  <c r="L477" i="42"/>
  <c r="P477" i="42" s="1"/>
  <c r="N476" i="42"/>
  <c r="L476" i="42"/>
  <c r="P476" i="42" s="1"/>
  <c r="N475" i="42"/>
  <c r="L475" i="42"/>
  <c r="P475" i="42" s="1"/>
  <c r="N474" i="42"/>
  <c r="L474" i="42"/>
  <c r="P474" i="42" s="1"/>
  <c r="N473" i="42"/>
  <c r="L473" i="42"/>
  <c r="P473" i="42" s="1"/>
  <c r="P472" i="42"/>
  <c r="N471" i="42"/>
  <c r="L471" i="42"/>
  <c r="M471" i="42" s="1"/>
  <c r="N470" i="42"/>
  <c r="L470" i="42"/>
  <c r="M470" i="42" s="1"/>
  <c r="N469" i="42"/>
  <c r="L469" i="42"/>
  <c r="M469" i="42" s="1"/>
  <c r="N468" i="42"/>
  <c r="L468" i="42"/>
  <c r="P468" i="42" s="1"/>
  <c r="N467" i="42"/>
  <c r="L467" i="42"/>
  <c r="M467" i="42" s="1"/>
  <c r="N466" i="42"/>
  <c r="L466" i="42"/>
  <c r="P466" i="42" s="1"/>
  <c r="N465" i="42"/>
  <c r="L465" i="42"/>
  <c r="P465" i="42" s="1"/>
  <c r="N464" i="42"/>
  <c r="L464" i="42"/>
  <c r="M464" i="42" s="1"/>
  <c r="N463" i="42"/>
  <c r="L463" i="42"/>
  <c r="P463" i="42" s="1"/>
  <c r="N462" i="42"/>
  <c r="L462" i="42"/>
  <c r="P462" i="42" s="1"/>
  <c r="N461" i="42"/>
  <c r="L461" i="42"/>
  <c r="M461" i="42" s="1"/>
  <c r="N460" i="42"/>
  <c r="L460" i="42"/>
  <c r="P460" i="42" s="1"/>
  <c r="N459" i="42"/>
  <c r="L459" i="42"/>
  <c r="P459" i="42" s="1"/>
  <c r="N458" i="42"/>
  <c r="L458" i="42"/>
  <c r="M458" i="42" s="1"/>
  <c r="N457" i="42"/>
  <c r="L457" i="42"/>
  <c r="P457" i="42" s="1"/>
  <c r="N456" i="42"/>
  <c r="L456" i="42"/>
  <c r="P456" i="42" s="1"/>
  <c r="N455" i="42"/>
  <c r="L455" i="42"/>
  <c r="P455" i="42" s="1"/>
  <c r="N454" i="42"/>
  <c r="L454" i="42"/>
  <c r="M454" i="42" s="1"/>
  <c r="N453" i="42"/>
  <c r="L453" i="42"/>
  <c r="M453" i="42" s="1"/>
  <c r="F452" i="42"/>
  <c r="M474" i="42" l="1"/>
  <c r="M463" i="42"/>
  <c r="P469" i="42"/>
  <c r="P480" i="42"/>
  <c r="P454" i="42"/>
  <c r="M457" i="42"/>
  <c r="P489" i="42"/>
  <c r="P467" i="42"/>
  <c r="M477" i="42"/>
  <c r="M494" i="42"/>
  <c r="M460" i="42"/>
  <c r="M466" i="42"/>
  <c r="M484" i="42"/>
  <c r="P482" i="42"/>
  <c r="P458" i="42"/>
  <c r="P464" i="42"/>
  <c r="P470" i="42"/>
  <c r="M492" i="42"/>
  <c r="P461" i="42"/>
  <c r="M456" i="42"/>
  <c r="M473" i="42"/>
  <c r="M476" i="42"/>
  <c r="M459" i="42"/>
  <c r="M462" i="42"/>
  <c r="M465" i="42"/>
  <c r="M468" i="42"/>
  <c r="L498" i="42"/>
  <c r="M498" i="42" s="1"/>
  <c r="P453" i="42"/>
  <c r="M455" i="42"/>
  <c r="M475" i="42"/>
  <c r="M478" i="42"/>
  <c r="P479" i="42"/>
  <c r="M487" i="42"/>
  <c r="P488" i="42"/>
  <c r="M490" i="42"/>
  <c r="P491" i="42"/>
  <c r="P471" i="42"/>
  <c r="V746" i="45" l="1"/>
  <c r="S746" i="45"/>
  <c r="R746" i="45"/>
  <c r="Q746" i="45"/>
  <c r="P746" i="45"/>
  <c r="O746" i="45"/>
  <c r="N746" i="45"/>
  <c r="M746" i="45"/>
  <c r="L746" i="45"/>
  <c r="K746" i="45"/>
  <c r="J746" i="45"/>
  <c r="I746" i="45"/>
  <c r="H746" i="45"/>
  <c r="V745" i="45"/>
  <c r="T745" i="45"/>
  <c r="U745" i="45" s="1"/>
  <c r="V744" i="45"/>
  <c r="T744" i="45"/>
  <c r="X744" i="45" s="1"/>
  <c r="V743" i="45"/>
  <c r="T743" i="45"/>
  <c r="U743" i="45" s="1"/>
  <c r="V742" i="45"/>
  <c r="T742" i="45"/>
  <c r="U742" i="45" s="1"/>
  <c r="V741" i="45"/>
  <c r="T741" i="45"/>
  <c r="X741" i="45" s="1"/>
  <c r="V740" i="45"/>
  <c r="T740" i="45"/>
  <c r="U740" i="45" s="1"/>
  <c r="X739" i="45"/>
  <c r="V739" i="45"/>
  <c r="U739" i="45"/>
  <c r="V738" i="45"/>
  <c r="T738" i="45"/>
  <c r="X738" i="45" s="1"/>
  <c r="V737" i="45"/>
  <c r="T737" i="45"/>
  <c r="X737" i="45" s="1"/>
  <c r="X736" i="45"/>
  <c r="V735" i="45"/>
  <c r="T735" i="45"/>
  <c r="U735" i="45" s="1"/>
  <c r="V734" i="45"/>
  <c r="T734" i="45"/>
  <c r="X734" i="45" s="1"/>
  <c r="V733" i="45"/>
  <c r="T733" i="45"/>
  <c r="U733" i="45" s="1"/>
  <c r="V732" i="45"/>
  <c r="T732" i="45"/>
  <c r="U732" i="45" s="1"/>
  <c r="V731" i="45"/>
  <c r="T731" i="45"/>
  <c r="X731" i="45" s="1"/>
  <c r="V730" i="45"/>
  <c r="T730" i="45"/>
  <c r="U730" i="45" s="1"/>
  <c r="V729" i="45"/>
  <c r="T729" i="45"/>
  <c r="U729" i="45" s="1"/>
  <c r="V728" i="45"/>
  <c r="T728" i="45"/>
  <c r="U728" i="45" s="1"/>
  <c r="V727" i="45"/>
  <c r="T727" i="45"/>
  <c r="X727" i="45" s="1"/>
  <c r="V726" i="45"/>
  <c r="T726" i="45"/>
  <c r="U726" i="45" s="1"/>
  <c r="V725" i="45"/>
  <c r="T725" i="45"/>
  <c r="X725" i="45" s="1"/>
  <c r="V724" i="45"/>
  <c r="T724" i="45"/>
  <c r="U724" i="45" s="1"/>
  <c r="V723" i="45"/>
  <c r="T723" i="45"/>
  <c r="U723" i="45" s="1"/>
  <c r="V722" i="45"/>
  <c r="T722" i="45"/>
  <c r="U722" i="45" s="1"/>
  <c r="V721" i="45"/>
  <c r="T721" i="45"/>
  <c r="U721" i="45" s="1"/>
  <c r="V720" i="45"/>
  <c r="T720" i="45"/>
  <c r="U720" i="45" s="1"/>
  <c r="V719" i="45"/>
  <c r="T719" i="45"/>
  <c r="X719" i="45" s="1"/>
  <c r="V718" i="45"/>
  <c r="T718" i="45"/>
  <c r="U718" i="45" s="1"/>
  <c r="V717" i="45"/>
  <c r="T717" i="45"/>
  <c r="U717" i="45" s="1"/>
  <c r="V716" i="45"/>
  <c r="T716" i="45"/>
  <c r="X716" i="45" s="1"/>
  <c r="V715" i="45"/>
  <c r="T715" i="45"/>
  <c r="X715" i="45" s="1"/>
  <c r="V714" i="45"/>
  <c r="T714" i="45"/>
  <c r="U714" i="45" s="1"/>
  <c r="V713" i="45"/>
  <c r="T713" i="45"/>
  <c r="X713" i="45" s="1"/>
  <c r="V712" i="45"/>
  <c r="T712" i="45"/>
  <c r="U712" i="45" s="1"/>
  <c r="V711" i="45"/>
  <c r="T711" i="45"/>
  <c r="U711" i="45" s="1"/>
  <c r="V710" i="45"/>
  <c r="T710" i="45"/>
  <c r="U710" i="45" s="1"/>
  <c r="V709" i="45"/>
  <c r="T709" i="45"/>
  <c r="U709" i="45" s="1"/>
  <c r="T708" i="45"/>
  <c r="U708" i="45" s="1"/>
  <c r="V707" i="45"/>
  <c r="T707" i="45"/>
  <c r="U707" i="45" s="1"/>
  <c r="F706" i="45"/>
  <c r="X722" i="45" l="1"/>
  <c r="U741" i="45"/>
  <c r="X728" i="45"/>
  <c r="U734" i="45"/>
  <c r="U716" i="45"/>
  <c r="X710" i="45"/>
  <c r="X714" i="45"/>
  <c r="X720" i="45"/>
  <c r="X726" i="45"/>
  <c r="X732" i="45"/>
  <c r="X745" i="45"/>
  <c r="U713" i="45"/>
  <c r="U719" i="45"/>
  <c r="U725" i="45"/>
  <c r="U731" i="45"/>
  <c r="U744" i="45"/>
  <c r="T746" i="45"/>
  <c r="U746" i="45" s="1"/>
  <c r="U738" i="45"/>
  <c r="X711" i="45"/>
  <c r="X717" i="45"/>
  <c r="X723" i="45"/>
  <c r="X729" i="45"/>
  <c r="X735" i="45"/>
  <c r="X742" i="45"/>
  <c r="U715" i="45"/>
  <c r="U727" i="45"/>
  <c r="U737" i="45"/>
  <c r="X707" i="45"/>
  <c r="X709" i="45"/>
  <c r="X712" i="45"/>
  <c r="X718" i="45"/>
  <c r="X721" i="45"/>
  <c r="X724" i="45"/>
  <c r="X730" i="45"/>
  <c r="X733" i="45"/>
  <c r="X740" i="45"/>
  <c r="X743" i="45"/>
  <c r="V133" i="47" l="1"/>
  <c r="S133" i="47"/>
  <c r="R133" i="47"/>
  <c r="Q133" i="47"/>
  <c r="P133" i="47"/>
  <c r="O133" i="47"/>
  <c r="N133" i="47"/>
  <c r="M133" i="47"/>
  <c r="L133" i="47"/>
  <c r="K133" i="47"/>
  <c r="J133" i="47"/>
  <c r="I133" i="47"/>
  <c r="H133" i="47"/>
  <c r="V132" i="47"/>
  <c r="T132" i="47"/>
  <c r="U132" i="47" s="1"/>
  <c r="V131" i="47"/>
  <c r="T131" i="47"/>
  <c r="Y130" i="47" s="1"/>
  <c r="V130" i="47"/>
  <c r="T130" i="47"/>
  <c r="U130" i="47" s="1"/>
  <c r="V129" i="47"/>
  <c r="T129" i="47"/>
  <c r="U129" i="47" s="1"/>
  <c r="V128" i="47"/>
  <c r="T128" i="47"/>
  <c r="Y127" i="47" s="1"/>
  <c r="V127" i="47"/>
  <c r="T127" i="47"/>
  <c r="U127" i="47" s="1"/>
  <c r="V126" i="47"/>
  <c r="T126" i="47"/>
  <c r="U126" i="47" s="1"/>
  <c r="V125" i="47"/>
  <c r="T125" i="47"/>
  <c r="Y124" i="47" s="1"/>
  <c r="Y123" i="47"/>
  <c r="V123" i="47"/>
  <c r="T123" i="47"/>
  <c r="Y122" i="47" s="1"/>
  <c r="V122" i="47"/>
  <c r="T122" i="47"/>
  <c r="U122" i="47" s="1"/>
  <c r="V121" i="47"/>
  <c r="T121" i="47"/>
  <c r="U121" i="47" s="1"/>
  <c r="V120" i="47"/>
  <c r="T120" i="47"/>
  <c r="U120" i="47" s="1"/>
  <c r="V119" i="47"/>
  <c r="T119" i="47"/>
  <c r="U119" i="47" s="1"/>
  <c r="V118" i="47"/>
  <c r="T118" i="47"/>
  <c r="U118" i="47" s="1"/>
  <c r="V117" i="47"/>
  <c r="T117" i="47"/>
  <c r="Y117" i="47" s="1"/>
  <c r="V116" i="47"/>
  <c r="T116" i="47"/>
  <c r="U116" i="47" s="1"/>
  <c r="V115" i="47"/>
  <c r="T115" i="47"/>
  <c r="U115" i="47" s="1"/>
  <c r="V114" i="47"/>
  <c r="T114" i="47"/>
  <c r="Y114" i="47" s="1"/>
  <c r="V113" i="47"/>
  <c r="T113" i="47"/>
  <c r="U113" i="47" s="1"/>
  <c r="V112" i="47"/>
  <c r="T112" i="47"/>
  <c r="U112" i="47" s="1"/>
  <c r="V111" i="47"/>
  <c r="T111" i="47"/>
  <c r="Y111" i="47" s="1"/>
  <c r="V110" i="47"/>
  <c r="T110" i="47"/>
  <c r="U110" i="47" s="1"/>
  <c r="V109" i="47"/>
  <c r="T109" i="47"/>
  <c r="U109" i="47" s="1"/>
  <c r="T108" i="47"/>
  <c r="U108" i="47" s="1"/>
  <c r="V107" i="47"/>
  <c r="T107" i="47"/>
  <c r="U107" i="47" s="1"/>
  <c r="V106" i="47"/>
  <c r="T106" i="47"/>
  <c r="U106" i="47" s="1"/>
  <c r="V105" i="47"/>
  <c r="T105" i="47"/>
  <c r="U105" i="47" s="1"/>
  <c r="V104" i="47"/>
  <c r="T104" i="47"/>
  <c r="Y104" i="47" s="1"/>
  <c r="V103" i="47"/>
  <c r="T103" i="47"/>
  <c r="U103" i="47" s="1"/>
  <c r="V102" i="47"/>
  <c r="T102" i="47"/>
  <c r="U102" i="47" s="1"/>
  <c r="V101" i="47"/>
  <c r="T101" i="47"/>
  <c r="Y101" i="47" s="1"/>
  <c r="V100" i="47"/>
  <c r="T100" i="47"/>
  <c r="U100" i="47" s="1"/>
  <c r="V99" i="47"/>
  <c r="T99" i="47"/>
  <c r="U99" i="47" s="1"/>
  <c r="V98" i="47"/>
  <c r="T98" i="47"/>
  <c r="Y98" i="47" s="1"/>
  <c r="V97" i="47"/>
  <c r="T97" i="47"/>
  <c r="U97" i="47" s="1"/>
  <c r="V96" i="47"/>
  <c r="T96" i="47"/>
  <c r="U96" i="47" s="1"/>
  <c r="V95" i="47"/>
  <c r="T95" i="47"/>
  <c r="U95" i="47" s="1"/>
  <c r="T94" i="47"/>
  <c r="U94" i="47" s="1"/>
  <c r="V93" i="47"/>
  <c r="T93" i="47"/>
  <c r="U93" i="47" s="1"/>
  <c r="F92" i="47"/>
  <c r="Y100" i="47" l="1"/>
  <c r="Y109" i="47"/>
  <c r="Y120" i="47"/>
  <c r="Y126" i="47"/>
  <c r="Y115" i="47"/>
  <c r="Y102" i="47"/>
  <c r="Y121" i="47"/>
  <c r="Y119" i="47"/>
  <c r="Y113" i="47"/>
  <c r="Y96" i="47"/>
  <c r="Y128" i="47"/>
  <c r="U128" i="47"/>
  <c r="Y97" i="47"/>
  <c r="Y99" i="47"/>
  <c r="Y103" i="47"/>
  <c r="Y105" i="47"/>
  <c r="U125" i="47"/>
  <c r="U131" i="47"/>
  <c r="Y110" i="47"/>
  <c r="Y112" i="47"/>
  <c r="Y116" i="47"/>
  <c r="Y118" i="47"/>
  <c r="Y125" i="47"/>
  <c r="Y129" i="47"/>
  <c r="Y131" i="47"/>
  <c r="T133" i="47"/>
  <c r="U98" i="47"/>
  <c r="U101" i="47"/>
  <c r="U104" i="47"/>
  <c r="U111" i="47"/>
  <c r="U114" i="47"/>
  <c r="U117" i="47"/>
  <c r="U123" i="47"/>
  <c r="Y93" i="47"/>
  <c r="Y95" i="47"/>
  <c r="I407" i="42"/>
  <c r="K448" i="42" l="1"/>
  <c r="J448" i="42"/>
  <c r="G402" i="42" s="1"/>
  <c r="I448" i="42"/>
  <c r="P447" i="42"/>
  <c r="N447" i="42"/>
  <c r="M447" i="42"/>
  <c r="P446" i="42"/>
  <c r="M446" i="42"/>
  <c r="P445" i="42"/>
  <c r="N445" i="42"/>
  <c r="M445" i="42"/>
  <c r="N444" i="42"/>
  <c r="L444" i="42"/>
  <c r="P444" i="42" s="1"/>
  <c r="P443" i="42"/>
  <c r="N443" i="42"/>
  <c r="M443" i="42"/>
  <c r="N442" i="42"/>
  <c r="L442" i="42"/>
  <c r="M442" i="42" s="1"/>
  <c r="N441" i="42"/>
  <c r="L441" i="42"/>
  <c r="M441" i="42" s="1"/>
  <c r="N440" i="42"/>
  <c r="L440" i="42"/>
  <c r="P440" i="42" s="1"/>
  <c r="N439" i="42"/>
  <c r="L439" i="42"/>
  <c r="M439" i="42" s="1"/>
  <c r="N438" i="42"/>
  <c r="L438" i="42"/>
  <c r="M438" i="42" s="1"/>
  <c r="N437" i="42"/>
  <c r="L437" i="42"/>
  <c r="P437" i="42" s="1"/>
  <c r="P436" i="42"/>
  <c r="N436" i="42"/>
  <c r="M436" i="42"/>
  <c r="P435" i="42"/>
  <c r="N435" i="42"/>
  <c r="M435" i="42"/>
  <c r="N434" i="42"/>
  <c r="L434" i="42"/>
  <c r="M434" i="42" s="1"/>
  <c r="N433" i="42"/>
  <c r="M433" i="42"/>
  <c r="N432" i="42"/>
  <c r="L432" i="42"/>
  <c r="P432" i="42" s="1"/>
  <c r="P431" i="42"/>
  <c r="P430" i="42"/>
  <c r="N430" i="42"/>
  <c r="L430" i="42"/>
  <c r="M430" i="42" s="1"/>
  <c r="N429" i="42"/>
  <c r="L429" i="42"/>
  <c r="P429" i="42" s="1"/>
  <c r="N428" i="42"/>
  <c r="L428" i="42"/>
  <c r="P428" i="42" s="1"/>
  <c r="N427" i="42"/>
  <c r="L427" i="42"/>
  <c r="M427" i="42" s="1"/>
  <c r="N426" i="42"/>
  <c r="L426" i="42"/>
  <c r="P426" i="42" s="1"/>
  <c r="N425" i="42"/>
  <c r="M425" i="42"/>
  <c r="L425" i="42"/>
  <c r="P425" i="42" s="1"/>
  <c r="N424" i="42"/>
  <c r="L424" i="42"/>
  <c r="M424" i="42" s="1"/>
  <c r="N423" i="42"/>
  <c r="L423" i="42"/>
  <c r="M423" i="42" s="1"/>
  <c r="P422" i="42"/>
  <c r="N421" i="42"/>
  <c r="L421" i="42"/>
  <c r="M421" i="42" s="1"/>
  <c r="N420" i="42"/>
  <c r="L420" i="42"/>
  <c r="P420" i="42" s="1"/>
  <c r="N419" i="42"/>
  <c r="L419" i="42"/>
  <c r="M419" i="42" s="1"/>
  <c r="N418" i="42"/>
  <c r="L418" i="42"/>
  <c r="M418" i="42" s="1"/>
  <c r="N417" i="42"/>
  <c r="L417" i="42"/>
  <c r="P417" i="42" s="1"/>
  <c r="N416" i="42"/>
  <c r="L416" i="42"/>
  <c r="M416" i="42" s="1"/>
  <c r="N415" i="42"/>
  <c r="L415" i="42"/>
  <c r="M415" i="42" s="1"/>
  <c r="N414" i="42"/>
  <c r="L414" i="42"/>
  <c r="P414" i="42" s="1"/>
  <c r="N413" i="42"/>
  <c r="L413" i="42"/>
  <c r="M413" i="42" s="1"/>
  <c r="N412" i="42"/>
  <c r="L412" i="42"/>
  <c r="M412" i="42" s="1"/>
  <c r="N411" i="42"/>
  <c r="L411" i="42"/>
  <c r="P411" i="42" s="1"/>
  <c r="N410" i="42"/>
  <c r="L410" i="42"/>
  <c r="M410" i="42" s="1"/>
  <c r="N409" i="42"/>
  <c r="L409" i="42"/>
  <c r="M409" i="42" s="1"/>
  <c r="N408" i="42"/>
  <c r="L408" i="42"/>
  <c r="P408" i="42" s="1"/>
  <c r="N407" i="42"/>
  <c r="L407" i="42"/>
  <c r="M407" i="42" s="1"/>
  <c r="N406" i="42"/>
  <c r="L406" i="42"/>
  <c r="M406" i="42" s="1"/>
  <c r="N405" i="42"/>
  <c r="L405" i="42"/>
  <c r="P405" i="42" s="1"/>
  <c r="N404" i="42"/>
  <c r="L404" i="42"/>
  <c r="M404" i="42" s="1"/>
  <c r="N403" i="42"/>
  <c r="L403" i="42"/>
  <c r="F402" i="42"/>
  <c r="P423" i="42" l="1"/>
  <c r="P410" i="42"/>
  <c r="P407" i="42"/>
  <c r="L448" i="42"/>
  <c r="M448" i="42" s="1"/>
  <c r="M429" i="42"/>
  <c r="P427" i="42"/>
  <c r="P434" i="42"/>
  <c r="P413" i="42"/>
  <c r="P416" i="42"/>
  <c r="M426" i="42"/>
  <c r="P439" i="42"/>
  <c r="M444" i="42"/>
  <c r="P419" i="42"/>
  <c r="P424" i="42"/>
  <c r="M428" i="42"/>
  <c r="P442" i="42"/>
  <c r="P404" i="42"/>
  <c r="P403" i="42"/>
  <c r="M405" i="42"/>
  <c r="P406" i="42"/>
  <c r="M408" i="42"/>
  <c r="P409" i="42"/>
  <c r="M411" i="42"/>
  <c r="P412" i="42"/>
  <c r="M414" i="42"/>
  <c r="P415" i="42"/>
  <c r="M417" i="42"/>
  <c r="P418" i="42"/>
  <c r="M420" i="42"/>
  <c r="P421" i="42"/>
  <c r="M432" i="42"/>
  <c r="P433" i="42"/>
  <c r="M437" i="42"/>
  <c r="P438" i="42"/>
  <c r="M440" i="42"/>
  <c r="P441" i="42"/>
  <c r="M403" i="42"/>
  <c r="V702" i="45"/>
  <c r="S702" i="45"/>
  <c r="R702" i="45"/>
  <c r="Q702" i="45"/>
  <c r="P702" i="45"/>
  <c r="O702" i="45"/>
  <c r="N702" i="45"/>
  <c r="M702" i="45"/>
  <c r="L702" i="45"/>
  <c r="K702" i="45"/>
  <c r="J702" i="45"/>
  <c r="I702" i="45"/>
  <c r="H702" i="45"/>
  <c r="V701" i="45"/>
  <c r="T701" i="45"/>
  <c r="U701" i="45" s="1"/>
  <c r="V700" i="45"/>
  <c r="T700" i="45"/>
  <c r="U700" i="45" s="1"/>
  <c r="V699" i="45"/>
  <c r="T699" i="45"/>
  <c r="U699" i="45" s="1"/>
  <c r="V698" i="45"/>
  <c r="T698" i="45"/>
  <c r="U698" i="45" s="1"/>
  <c r="V697" i="45"/>
  <c r="T697" i="45"/>
  <c r="X697" i="45" s="1"/>
  <c r="V696" i="45"/>
  <c r="T696" i="45"/>
  <c r="X696" i="45" s="1"/>
  <c r="X695" i="45"/>
  <c r="V695" i="45"/>
  <c r="U695" i="45"/>
  <c r="V694" i="45"/>
  <c r="T694" i="45"/>
  <c r="X694" i="45" s="1"/>
  <c r="V693" i="45"/>
  <c r="T693" i="45"/>
  <c r="X693" i="45" s="1"/>
  <c r="X692" i="45"/>
  <c r="V691" i="45"/>
  <c r="T691" i="45"/>
  <c r="U691" i="45" s="1"/>
  <c r="V690" i="45"/>
  <c r="T690" i="45"/>
  <c r="X690" i="45" s="1"/>
  <c r="V689" i="45"/>
  <c r="T689" i="45"/>
  <c r="U689" i="45" s="1"/>
  <c r="V688" i="45"/>
  <c r="T688" i="45"/>
  <c r="U688" i="45" s="1"/>
  <c r="V687" i="45"/>
  <c r="T687" i="45"/>
  <c r="U687" i="45" s="1"/>
  <c r="V686" i="45"/>
  <c r="T686" i="45"/>
  <c r="U686" i="45" s="1"/>
  <c r="V685" i="45"/>
  <c r="T685" i="45"/>
  <c r="U685" i="45" s="1"/>
  <c r="V684" i="45"/>
  <c r="T684" i="45"/>
  <c r="U684" i="45" s="1"/>
  <c r="V683" i="45"/>
  <c r="T683" i="45"/>
  <c r="U683" i="45" s="1"/>
  <c r="V682" i="45"/>
  <c r="T682" i="45"/>
  <c r="U682" i="45" s="1"/>
  <c r="V681" i="45"/>
  <c r="T681" i="45"/>
  <c r="U681" i="45" s="1"/>
  <c r="V680" i="45"/>
  <c r="T680" i="45"/>
  <c r="U680" i="45" s="1"/>
  <c r="V679" i="45"/>
  <c r="T679" i="45"/>
  <c r="U679" i="45" s="1"/>
  <c r="V678" i="45"/>
  <c r="T678" i="45"/>
  <c r="X678" i="45" s="1"/>
  <c r="V677" i="45"/>
  <c r="T677" i="45"/>
  <c r="U677" i="45" s="1"/>
  <c r="V676" i="45"/>
  <c r="T676" i="45"/>
  <c r="U676" i="45" s="1"/>
  <c r="V675" i="45"/>
  <c r="T675" i="45"/>
  <c r="U675" i="45" s="1"/>
  <c r="V674" i="45"/>
  <c r="T674" i="45"/>
  <c r="X674" i="45" s="1"/>
  <c r="V673" i="45"/>
  <c r="T673" i="45"/>
  <c r="U673" i="45" s="1"/>
  <c r="V672" i="45"/>
  <c r="T672" i="45"/>
  <c r="U672" i="45" s="1"/>
  <c r="V671" i="45"/>
  <c r="T671" i="45"/>
  <c r="X671" i="45" s="1"/>
  <c r="V670" i="45"/>
  <c r="T670" i="45"/>
  <c r="U670" i="45" s="1"/>
  <c r="V669" i="45"/>
  <c r="T669" i="45"/>
  <c r="U669" i="45" s="1"/>
  <c r="V668" i="45"/>
  <c r="T668" i="45"/>
  <c r="U668" i="45" s="1"/>
  <c r="V667" i="45"/>
  <c r="T667" i="45"/>
  <c r="U667" i="45" s="1"/>
  <c r="V666" i="45"/>
  <c r="T666" i="45"/>
  <c r="X666" i="45" s="1"/>
  <c r="V665" i="45"/>
  <c r="T665" i="45"/>
  <c r="U665" i="45" s="1"/>
  <c r="T664" i="45"/>
  <c r="U664" i="45" s="1"/>
  <c r="V663" i="45"/>
  <c r="T663" i="45"/>
  <c r="X663" i="45" s="1"/>
  <c r="F662" i="45"/>
  <c r="R7" i="41" l="1"/>
  <c r="R13" i="41"/>
  <c r="R14" i="41"/>
  <c r="R15" i="41"/>
  <c r="R5" i="41"/>
  <c r="R17" i="41"/>
  <c r="R8" i="41"/>
  <c r="R9" i="41"/>
  <c r="R10" i="41"/>
  <c r="R11" i="41"/>
  <c r="R6" i="41"/>
  <c r="R12" i="41"/>
  <c r="R18" i="41"/>
  <c r="R19" i="41"/>
  <c r="R20" i="41"/>
  <c r="R21" i="41"/>
  <c r="R16" i="41"/>
  <c r="X684" i="45"/>
  <c r="U678" i="45"/>
  <c r="X691" i="45"/>
  <c r="U697" i="45"/>
  <c r="X682" i="45"/>
  <c r="U690" i="45"/>
  <c r="X688" i="45"/>
  <c r="X672" i="45"/>
  <c r="X698" i="45"/>
  <c r="U694" i="45"/>
  <c r="X701" i="45"/>
  <c r="X676" i="45"/>
  <c r="X670" i="45"/>
  <c r="U666" i="45"/>
  <c r="X667" i="45"/>
  <c r="X669" i="45"/>
  <c r="X673" i="45"/>
  <c r="X675" i="45"/>
  <c r="X679" i="45"/>
  <c r="X681" i="45"/>
  <c r="X685" i="45"/>
  <c r="X687" i="45"/>
  <c r="X700" i="45"/>
  <c r="T702" i="45"/>
  <c r="U702" i="45" s="1"/>
  <c r="U663" i="45"/>
  <c r="U671" i="45"/>
  <c r="U674" i="45"/>
  <c r="U696" i="45"/>
  <c r="U693" i="45"/>
  <c r="X665" i="45"/>
  <c r="X668" i="45"/>
  <c r="X677" i="45"/>
  <c r="X680" i="45"/>
  <c r="X683" i="45"/>
  <c r="X686" i="45"/>
  <c r="X689" i="45"/>
  <c r="X699" i="45"/>
  <c r="X465" i="44" l="1"/>
  <c r="U465" i="44"/>
  <c r="T465" i="44"/>
  <c r="S465" i="44"/>
  <c r="R465" i="44"/>
  <c r="Q465" i="44"/>
  <c r="P465" i="44"/>
  <c r="O465" i="44"/>
  <c r="N465" i="44"/>
  <c r="M465" i="44"/>
  <c r="L465" i="44"/>
  <c r="K465" i="44"/>
  <c r="J465" i="44"/>
  <c r="I465" i="44"/>
  <c r="H465" i="44"/>
  <c r="X464" i="44"/>
  <c r="V464" i="44"/>
  <c r="W464" i="44" s="1"/>
  <c r="X463" i="44"/>
  <c r="V463" i="44"/>
  <c r="Z463" i="44" s="1"/>
  <c r="X462" i="44"/>
  <c r="V462" i="44"/>
  <c r="W462" i="44" s="1"/>
  <c r="X461" i="44"/>
  <c r="V461" i="44"/>
  <c r="W461" i="44" s="1"/>
  <c r="X460" i="44"/>
  <c r="V460" i="44"/>
  <c r="Z460" i="44" s="1"/>
  <c r="X459" i="44"/>
  <c r="V459" i="44"/>
  <c r="W459" i="44" s="1"/>
  <c r="X458" i="44"/>
  <c r="V458" i="44"/>
  <c r="W458" i="44" s="1"/>
  <c r="X457" i="44"/>
  <c r="V457" i="44"/>
  <c r="Z457" i="44" s="1"/>
  <c r="X456" i="44"/>
  <c r="V456" i="44"/>
  <c r="W456" i="44" s="1"/>
  <c r="X455" i="44"/>
  <c r="V455" i="44"/>
  <c r="W455" i="44" s="1"/>
  <c r="X454" i="44"/>
  <c r="V454" i="44"/>
  <c r="Z454" i="44" s="1"/>
  <c r="X453" i="44"/>
  <c r="V453" i="44"/>
  <c r="W453" i="44" s="1"/>
  <c r="X452" i="44"/>
  <c r="V452" i="44"/>
  <c r="W452" i="44" s="1"/>
  <c r="Z451" i="44"/>
  <c r="X450" i="44"/>
  <c r="V450" i="44"/>
  <c r="W450" i="44" s="1"/>
  <c r="X449" i="44"/>
  <c r="V449" i="44"/>
  <c r="W449" i="44" s="1"/>
  <c r="X448" i="44"/>
  <c r="V448" i="44"/>
  <c r="Z448" i="44" s="1"/>
  <c r="X447" i="44"/>
  <c r="V447" i="44"/>
  <c r="W447" i="44" s="1"/>
  <c r="X446" i="44"/>
  <c r="V446" i="44"/>
  <c r="W446" i="44" s="1"/>
  <c r="X445" i="44"/>
  <c r="V445" i="44"/>
  <c r="Z445" i="44" s="1"/>
  <c r="X444" i="44"/>
  <c r="V444" i="44"/>
  <c r="W444" i="44" s="1"/>
  <c r="X443" i="44"/>
  <c r="V443" i="44"/>
  <c r="W443" i="44" s="1"/>
  <c r="X442" i="44"/>
  <c r="V442" i="44"/>
  <c r="Z442" i="44" s="1"/>
  <c r="X441" i="44"/>
  <c r="V441" i="44"/>
  <c r="W441" i="44" s="1"/>
  <c r="X440" i="44"/>
  <c r="V440" i="44"/>
  <c r="W440" i="44" s="1"/>
  <c r="X439" i="44"/>
  <c r="V439" i="44"/>
  <c r="Z439" i="44" s="1"/>
  <c r="X438" i="44"/>
  <c r="V438" i="44"/>
  <c r="W438" i="44" s="1"/>
  <c r="X437" i="44"/>
  <c r="V437" i="44"/>
  <c r="W437" i="44" s="1"/>
  <c r="X436" i="44"/>
  <c r="V436" i="44"/>
  <c r="Z436" i="44" s="1"/>
  <c r="X435" i="44"/>
  <c r="V435" i="44"/>
  <c r="W435" i="44" s="1"/>
  <c r="X434" i="44"/>
  <c r="V434" i="44"/>
  <c r="W434" i="44" s="1"/>
  <c r="X433" i="44"/>
  <c r="V433" i="44"/>
  <c r="Z433" i="44" s="1"/>
  <c r="X432" i="44"/>
  <c r="V432" i="44"/>
  <c r="W432" i="44" s="1"/>
  <c r="X431" i="44"/>
  <c r="V431" i="44"/>
  <c r="W431" i="44" s="1"/>
  <c r="F430" i="44"/>
  <c r="W442" i="44" l="1"/>
  <c r="Z437" i="44"/>
  <c r="W448" i="44"/>
  <c r="W460" i="44"/>
  <c r="Z462" i="44"/>
  <c r="W463" i="44"/>
  <c r="Z453" i="44"/>
  <c r="Z459" i="44"/>
  <c r="Z449" i="44"/>
  <c r="W457" i="44"/>
  <c r="W454" i="44"/>
  <c r="Z456" i="44"/>
  <c r="Z440" i="44"/>
  <c r="Z446" i="44"/>
  <c r="W433" i="44"/>
  <c r="W445" i="44"/>
  <c r="Z443" i="44"/>
  <c r="Z431" i="44"/>
  <c r="V465" i="44"/>
  <c r="W465" i="44" s="1"/>
  <c r="Z434" i="44"/>
  <c r="W439" i="44"/>
  <c r="W436" i="44"/>
  <c r="Z450" i="44"/>
  <c r="Z452" i="44"/>
  <c r="Z455" i="44"/>
  <c r="Z458" i="44"/>
  <c r="Z461" i="44"/>
  <c r="Z464" i="44"/>
  <c r="Z432" i="44"/>
  <c r="Z435" i="44"/>
  <c r="Z438" i="44"/>
  <c r="Z441" i="44"/>
  <c r="Z444" i="44"/>
  <c r="Z447" i="44"/>
  <c r="L353" i="42"/>
  <c r="P353" i="42" s="1"/>
  <c r="I398" i="42"/>
  <c r="K398" i="42"/>
  <c r="J398" i="42"/>
  <c r="G352" i="42" s="1"/>
  <c r="P397" i="42"/>
  <c r="N397" i="42"/>
  <c r="M397" i="42"/>
  <c r="P396" i="42"/>
  <c r="M396" i="42"/>
  <c r="N395" i="42"/>
  <c r="P395" i="42"/>
  <c r="N394" i="42"/>
  <c r="L394" i="42"/>
  <c r="M394" i="42" s="1"/>
  <c r="N393" i="42"/>
  <c r="M393" i="42"/>
  <c r="N392" i="42"/>
  <c r="L392" i="42"/>
  <c r="P392" i="42" s="1"/>
  <c r="N391" i="42"/>
  <c r="L391" i="42"/>
  <c r="M391" i="42" s="1"/>
  <c r="N390" i="42"/>
  <c r="L390" i="42"/>
  <c r="P390" i="42" s="1"/>
  <c r="N389" i="42"/>
  <c r="L389" i="42"/>
  <c r="P389" i="42" s="1"/>
  <c r="N388" i="42"/>
  <c r="L388" i="42"/>
  <c r="M388" i="42" s="1"/>
  <c r="N387" i="42"/>
  <c r="L387" i="42"/>
  <c r="M387" i="42" s="1"/>
  <c r="P386" i="42"/>
  <c r="N386" i="42"/>
  <c r="M386" i="42"/>
  <c r="P385" i="42"/>
  <c r="N385" i="42"/>
  <c r="M385" i="42"/>
  <c r="N384" i="42"/>
  <c r="L384" i="42"/>
  <c r="P384" i="42" s="1"/>
  <c r="N383" i="42"/>
  <c r="L383" i="42"/>
  <c r="M383" i="42" s="1"/>
  <c r="N382" i="42"/>
  <c r="L382" i="42"/>
  <c r="P382" i="42" s="1"/>
  <c r="P381" i="42"/>
  <c r="N380" i="42"/>
  <c r="L380" i="42"/>
  <c r="P380" i="42" s="1"/>
  <c r="N379" i="42"/>
  <c r="L379" i="42"/>
  <c r="P379" i="42" s="1"/>
  <c r="N378" i="42"/>
  <c r="L378" i="42"/>
  <c r="M378" i="42" s="1"/>
  <c r="N377" i="42"/>
  <c r="L377" i="42"/>
  <c r="M377" i="42" s="1"/>
  <c r="N376" i="42"/>
  <c r="L376" i="42"/>
  <c r="P376" i="42" s="1"/>
  <c r="N375" i="42"/>
  <c r="L375" i="42"/>
  <c r="P375" i="42" s="1"/>
  <c r="N374" i="42"/>
  <c r="L374" i="42"/>
  <c r="M374" i="42" s="1"/>
  <c r="N373" i="42"/>
  <c r="L373" i="42"/>
  <c r="P373" i="42" s="1"/>
  <c r="P372" i="42"/>
  <c r="N371" i="42"/>
  <c r="L371" i="42"/>
  <c r="M371" i="42" s="1"/>
  <c r="N370" i="42"/>
  <c r="L370" i="42"/>
  <c r="P370" i="42" s="1"/>
  <c r="N369" i="42"/>
  <c r="L369" i="42"/>
  <c r="P369" i="42" s="1"/>
  <c r="N368" i="42"/>
  <c r="L368" i="42"/>
  <c r="M368" i="42" s="1"/>
  <c r="N367" i="42"/>
  <c r="L367" i="42"/>
  <c r="M367" i="42" s="1"/>
  <c r="N366" i="42"/>
  <c r="L366" i="42"/>
  <c r="P366" i="42" s="1"/>
  <c r="N365" i="42"/>
  <c r="L365" i="42"/>
  <c r="M365" i="42" s="1"/>
  <c r="N364" i="42"/>
  <c r="L364" i="42"/>
  <c r="P364" i="42" s="1"/>
  <c r="N363" i="42"/>
  <c r="L363" i="42"/>
  <c r="M363" i="42" s="1"/>
  <c r="N362" i="42"/>
  <c r="L362" i="42"/>
  <c r="M362" i="42" s="1"/>
  <c r="N361" i="42"/>
  <c r="L361" i="42"/>
  <c r="P361" i="42" s="1"/>
  <c r="N360" i="42"/>
  <c r="L360" i="42"/>
  <c r="P360" i="42" s="1"/>
  <c r="N359" i="42"/>
  <c r="L359" i="42"/>
  <c r="P359" i="42" s="1"/>
  <c r="N358" i="42"/>
  <c r="L358" i="42"/>
  <c r="M358" i="42" s="1"/>
  <c r="N357" i="42"/>
  <c r="N356" i="42"/>
  <c r="L356" i="42"/>
  <c r="P356" i="42" s="1"/>
  <c r="N355" i="42"/>
  <c r="L355" i="42"/>
  <c r="P355" i="42" s="1"/>
  <c r="N354" i="42"/>
  <c r="L354" i="42"/>
  <c r="M354" i="42" s="1"/>
  <c r="N353" i="42"/>
  <c r="F352" i="42"/>
  <c r="P365" i="42" l="1"/>
  <c r="P371" i="42"/>
  <c r="P383" i="42"/>
  <c r="M364" i="42"/>
  <c r="P378" i="42"/>
  <c r="P358" i="42"/>
  <c r="P393" i="42"/>
  <c r="P387" i="42"/>
  <c r="P391" i="42"/>
  <c r="P362" i="42"/>
  <c r="P367" i="42"/>
  <c r="M370" i="42"/>
  <c r="M355" i="42"/>
  <c r="M359" i="42"/>
  <c r="M361" i="42"/>
  <c r="M382" i="42"/>
  <c r="M390" i="42"/>
  <c r="M375" i="42"/>
  <c r="P368" i="42"/>
  <c r="P388" i="42"/>
  <c r="P394" i="42"/>
  <c r="L357" i="42"/>
  <c r="L398" i="42" s="1"/>
  <c r="M398" i="42" s="1"/>
  <c r="M380" i="42"/>
  <c r="M360" i="42"/>
  <c r="M369" i="42"/>
  <c r="M384" i="42"/>
  <c r="M395" i="42"/>
  <c r="M353" i="42"/>
  <c r="P354" i="42"/>
  <c r="M356" i="42"/>
  <c r="M373" i="42"/>
  <c r="P374" i="42"/>
  <c r="M376" i="42"/>
  <c r="P377" i="42"/>
  <c r="M379" i="42"/>
  <c r="M366" i="42"/>
  <c r="M389" i="42"/>
  <c r="M392" i="42"/>
  <c r="P363" i="42"/>
  <c r="V136" i="38"/>
  <c r="S136" i="38"/>
  <c r="R136" i="38"/>
  <c r="Q136" i="38"/>
  <c r="P136" i="38"/>
  <c r="O136" i="38"/>
  <c r="N136" i="38"/>
  <c r="M136" i="38"/>
  <c r="L136" i="38"/>
  <c r="K136" i="38"/>
  <c r="J136" i="38"/>
  <c r="I136" i="38"/>
  <c r="H136" i="38"/>
  <c r="V135" i="38"/>
  <c r="T135" i="38"/>
  <c r="U135" i="38" s="1"/>
  <c r="V134" i="38"/>
  <c r="T134" i="38"/>
  <c r="X134" i="38" s="1"/>
  <c r="V133" i="38"/>
  <c r="T133" i="38"/>
  <c r="U133" i="38" s="1"/>
  <c r="V132" i="38"/>
  <c r="T132" i="38"/>
  <c r="U132" i="38" s="1"/>
  <c r="V131" i="38"/>
  <c r="T131" i="38"/>
  <c r="X131" i="38" s="1"/>
  <c r="V130" i="38"/>
  <c r="T130" i="38"/>
  <c r="U130" i="38" s="1"/>
  <c r="V129" i="38"/>
  <c r="T129" i="38"/>
  <c r="U129" i="38" s="1"/>
  <c r="V128" i="38"/>
  <c r="T128" i="38"/>
  <c r="X128" i="38" s="1"/>
  <c r="V127" i="38"/>
  <c r="T127" i="38"/>
  <c r="U127" i="38" s="1"/>
  <c r="V126" i="38"/>
  <c r="T126" i="38"/>
  <c r="U126" i="38" s="1"/>
  <c r="X125" i="38"/>
  <c r="V124" i="38"/>
  <c r="T124" i="38"/>
  <c r="U124" i="38" s="1"/>
  <c r="V123" i="38"/>
  <c r="T123" i="38"/>
  <c r="X123" i="38" s="1"/>
  <c r="V122" i="38"/>
  <c r="T122" i="38"/>
  <c r="X122" i="38" s="1"/>
  <c r="V121" i="38"/>
  <c r="T121" i="38"/>
  <c r="U121" i="38" s="1"/>
  <c r="V120" i="38"/>
  <c r="T120" i="38"/>
  <c r="X120" i="38" s="1"/>
  <c r="V119" i="38"/>
  <c r="T119" i="38"/>
  <c r="U119" i="38" s="1"/>
  <c r="V118" i="38"/>
  <c r="T118" i="38"/>
  <c r="U118" i="38" s="1"/>
  <c r="V117" i="38"/>
  <c r="T117" i="38"/>
  <c r="U117" i="38" s="1"/>
  <c r="V116" i="38"/>
  <c r="T116" i="38"/>
  <c r="X116" i="38" s="1"/>
  <c r="X115" i="38"/>
  <c r="V115" i="38"/>
  <c r="T115" i="38"/>
  <c r="U115" i="38" s="1"/>
  <c r="V114" i="38"/>
  <c r="T114" i="38"/>
  <c r="U114" i="38" s="1"/>
  <c r="V113" i="38"/>
  <c r="T113" i="38"/>
  <c r="X113" i="38" s="1"/>
  <c r="V112" i="38"/>
  <c r="T112" i="38"/>
  <c r="U112" i="38" s="1"/>
  <c r="V111" i="38"/>
  <c r="T111" i="38"/>
  <c r="X111" i="38" s="1"/>
  <c r="T110" i="38"/>
  <c r="U110" i="38" s="1"/>
  <c r="V109" i="38"/>
  <c r="T109" i="38"/>
  <c r="U109" i="38" s="1"/>
  <c r="V108" i="38"/>
  <c r="T108" i="38"/>
  <c r="X108" i="38" s="1"/>
  <c r="V107" i="38"/>
  <c r="T107" i="38"/>
  <c r="U107" i="38" s="1"/>
  <c r="V106" i="38"/>
  <c r="T106" i="38"/>
  <c r="X106" i="38" s="1"/>
  <c r="V105" i="38"/>
  <c r="T105" i="38"/>
  <c r="X105" i="38" s="1"/>
  <c r="X104" i="38"/>
  <c r="V104" i="38"/>
  <c r="T104" i="38"/>
  <c r="U104" i="38" s="1"/>
  <c r="V103" i="38"/>
  <c r="T103" i="38"/>
  <c r="X103" i="38" s="1"/>
  <c r="V102" i="38"/>
  <c r="T102" i="38"/>
  <c r="X102" i="38" s="1"/>
  <c r="V101" i="38"/>
  <c r="T101" i="38"/>
  <c r="U101" i="38" s="1"/>
  <c r="V100" i="38"/>
  <c r="T100" i="38"/>
  <c r="X100" i="38" s="1"/>
  <c r="V99" i="38"/>
  <c r="T99" i="38"/>
  <c r="X99" i="38" s="1"/>
  <c r="V98" i="38"/>
  <c r="T98" i="38"/>
  <c r="U98" i="38" s="1"/>
  <c r="V97" i="38"/>
  <c r="T97" i="38"/>
  <c r="U97" i="38" s="1"/>
  <c r="T96" i="38"/>
  <c r="U96" i="38" s="1"/>
  <c r="V95" i="38"/>
  <c r="T95" i="38"/>
  <c r="X95" i="38" s="1"/>
  <c r="F94" i="38"/>
  <c r="U102" i="38" l="1"/>
  <c r="X119" i="38"/>
  <c r="U131" i="38"/>
  <c r="X107" i="38"/>
  <c r="X126" i="38"/>
  <c r="U122" i="38"/>
  <c r="X118" i="38"/>
  <c r="X124" i="38"/>
  <c r="X129" i="38"/>
  <c r="X135" i="38"/>
  <c r="U113" i="38"/>
  <c r="X98" i="38"/>
  <c r="U134" i="38"/>
  <c r="U128" i="38"/>
  <c r="X101" i="38"/>
  <c r="X112" i="38"/>
  <c r="X121" i="38"/>
  <c r="X132" i="38"/>
  <c r="U99" i="38"/>
  <c r="U116" i="38"/>
  <c r="U105" i="38"/>
  <c r="T136" i="38"/>
  <c r="U136" i="38" s="1"/>
  <c r="M357" i="42"/>
  <c r="P357" i="42"/>
  <c r="U108" i="38"/>
  <c r="X97" i="38"/>
  <c r="X109" i="38"/>
  <c r="X114" i="38"/>
  <c r="X117" i="38"/>
  <c r="X127" i="38"/>
  <c r="X130" i="38"/>
  <c r="X133" i="38"/>
  <c r="U95" i="38"/>
  <c r="U100" i="38"/>
  <c r="U103" i="38"/>
  <c r="U106" i="38"/>
  <c r="U111" i="38"/>
  <c r="U120" i="38"/>
  <c r="U123" i="38"/>
  <c r="H658" i="45" l="1"/>
  <c r="V658" i="45" l="1"/>
  <c r="S658" i="45"/>
  <c r="R658" i="45"/>
  <c r="Q658" i="45"/>
  <c r="P658" i="45"/>
  <c r="O658" i="45"/>
  <c r="N658" i="45"/>
  <c r="M658" i="45"/>
  <c r="L658" i="45"/>
  <c r="K658" i="45"/>
  <c r="J658" i="45"/>
  <c r="I658" i="45"/>
  <c r="V657" i="45"/>
  <c r="T657" i="45"/>
  <c r="U657" i="45" s="1"/>
  <c r="V656" i="45"/>
  <c r="T656" i="45"/>
  <c r="U656" i="45" s="1"/>
  <c r="V655" i="45"/>
  <c r="T655" i="45"/>
  <c r="X655" i="45" s="1"/>
  <c r="V654" i="45"/>
  <c r="T654" i="45"/>
  <c r="U654" i="45" s="1"/>
  <c r="V653" i="45"/>
  <c r="T653" i="45"/>
  <c r="U653" i="45" s="1"/>
  <c r="V652" i="45"/>
  <c r="T652" i="45"/>
  <c r="U652" i="45" s="1"/>
  <c r="X651" i="45"/>
  <c r="V651" i="45"/>
  <c r="U651" i="45"/>
  <c r="V650" i="45"/>
  <c r="T650" i="45"/>
  <c r="X650" i="45" s="1"/>
  <c r="V649" i="45"/>
  <c r="T649" i="45"/>
  <c r="U649" i="45" s="1"/>
  <c r="X648" i="45"/>
  <c r="V647" i="45"/>
  <c r="T647" i="45"/>
  <c r="U647" i="45" s="1"/>
  <c r="V646" i="45"/>
  <c r="T646" i="45"/>
  <c r="U646" i="45" s="1"/>
  <c r="V645" i="45"/>
  <c r="T645" i="45"/>
  <c r="X645" i="45" s="1"/>
  <c r="V644" i="45"/>
  <c r="T644" i="45"/>
  <c r="U644" i="45" s="1"/>
  <c r="V643" i="45"/>
  <c r="T643" i="45"/>
  <c r="U643" i="45" s="1"/>
  <c r="V642" i="45"/>
  <c r="T642" i="45"/>
  <c r="X642" i="45" s="1"/>
  <c r="V641" i="45"/>
  <c r="T641" i="45"/>
  <c r="U641" i="45" s="1"/>
  <c r="V640" i="45"/>
  <c r="T640" i="45"/>
  <c r="U640" i="45" s="1"/>
  <c r="V639" i="45"/>
  <c r="T639" i="45"/>
  <c r="X639" i="45" s="1"/>
  <c r="V638" i="45"/>
  <c r="T638" i="45"/>
  <c r="U638" i="45" s="1"/>
  <c r="V637" i="45"/>
  <c r="T637" i="45"/>
  <c r="X637" i="45" s="1"/>
  <c r="V636" i="45"/>
  <c r="T636" i="45"/>
  <c r="U636" i="45" s="1"/>
  <c r="V635" i="45"/>
  <c r="T635" i="45"/>
  <c r="U635" i="45" s="1"/>
  <c r="V634" i="45"/>
  <c r="T634" i="45"/>
  <c r="U634" i="45" s="1"/>
  <c r="V633" i="45"/>
  <c r="T633" i="45"/>
  <c r="X633" i="45" s="1"/>
  <c r="V632" i="45"/>
  <c r="T632" i="45"/>
  <c r="U632" i="45" s="1"/>
  <c r="V631" i="45"/>
  <c r="T631" i="45"/>
  <c r="U631" i="45" s="1"/>
  <c r="V630" i="45"/>
  <c r="T630" i="45"/>
  <c r="X630" i="45" s="1"/>
  <c r="V629" i="45"/>
  <c r="T629" i="45"/>
  <c r="U629" i="45" s="1"/>
  <c r="V628" i="45"/>
  <c r="T628" i="45"/>
  <c r="X628" i="45" s="1"/>
  <c r="V627" i="45"/>
  <c r="T627" i="45"/>
  <c r="X627" i="45" s="1"/>
  <c r="V626" i="45"/>
  <c r="T626" i="45"/>
  <c r="U626" i="45" s="1"/>
  <c r="V625" i="45"/>
  <c r="T625" i="45"/>
  <c r="U625" i="45" s="1"/>
  <c r="V624" i="45"/>
  <c r="T624" i="45"/>
  <c r="U624" i="45" s="1"/>
  <c r="V623" i="45"/>
  <c r="T623" i="45"/>
  <c r="U623" i="45" s="1"/>
  <c r="V622" i="45"/>
  <c r="T622" i="45"/>
  <c r="U622" i="45" s="1"/>
  <c r="V621" i="45"/>
  <c r="T621" i="45"/>
  <c r="X621" i="45" s="1"/>
  <c r="T620" i="45"/>
  <c r="U620" i="45" s="1"/>
  <c r="V619" i="45"/>
  <c r="T619" i="45"/>
  <c r="U619" i="45" s="1"/>
  <c r="F618" i="45"/>
  <c r="X626" i="45" l="1"/>
  <c r="X641" i="45"/>
  <c r="X654" i="45"/>
  <c r="T658" i="45"/>
  <c r="U658" i="45" s="1"/>
  <c r="X644" i="45"/>
  <c r="X623" i="45"/>
  <c r="X649" i="45"/>
  <c r="X629" i="45"/>
  <c r="X647" i="45"/>
  <c r="U650" i="45"/>
  <c r="X657" i="45"/>
  <c r="X632" i="45"/>
  <c r="X635" i="45"/>
  <c r="X638" i="45"/>
  <c r="U621" i="45"/>
  <c r="X622" i="45"/>
  <c r="X625" i="45"/>
  <c r="U627" i="45"/>
  <c r="U630" i="45"/>
  <c r="X631" i="45"/>
  <c r="U633" i="45"/>
  <c r="X634" i="45"/>
  <c r="U639" i="45"/>
  <c r="X640" i="45"/>
  <c r="U642" i="45"/>
  <c r="X643" i="45"/>
  <c r="U645" i="45"/>
  <c r="X646" i="45"/>
  <c r="X653" i="45"/>
  <c r="U655" i="45"/>
  <c r="X656" i="45"/>
  <c r="X619" i="45"/>
  <c r="X624" i="45"/>
  <c r="X636" i="45"/>
  <c r="X652" i="45"/>
  <c r="U628" i="45"/>
  <c r="U637" i="45"/>
  <c r="X426" i="44"/>
  <c r="U426" i="44"/>
  <c r="T426" i="44"/>
  <c r="S426" i="44"/>
  <c r="R426" i="44"/>
  <c r="Q426" i="44"/>
  <c r="P426" i="44"/>
  <c r="O426" i="44"/>
  <c r="N426" i="44"/>
  <c r="M426" i="44"/>
  <c r="L426" i="44"/>
  <c r="K426" i="44"/>
  <c r="J426" i="44"/>
  <c r="I426" i="44"/>
  <c r="H426" i="44"/>
  <c r="X425" i="44"/>
  <c r="V425" i="44"/>
  <c r="Z425" i="44" s="1"/>
  <c r="X424" i="44"/>
  <c r="V424" i="44"/>
  <c r="Z424" i="44" s="1"/>
  <c r="X423" i="44"/>
  <c r="V423" i="44"/>
  <c r="W423" i="44" s="1"/>
  <c r="X422" i="44"/>
  <c r="V422" i="44"/>
  <c r="Z422" i="44" s="1"/>
  <c r="X421" i="44"/>
  <c r="V421" i="44"/>
  <c r="Z421" i="44" s="1"/>
  <c r="X420" i="44"/>
  <c r="V420" i="44"/>
  <c r="W420" i="44" s="1"/>
  <c r="X419" i="44"/>
  <c r="V419" i="44"/>
  <c r="W419" i="44" s="1"/>
  <c r="X418" i="44"/>
  <c r="V418" i="44"/>
  <c r="Z418" i="44" s="1"/>
  <c r="X417" i="44"/>
  <c r="V417" i="44"/>
  <c r="W417" i="44" s="1"/>
  <c r="X416" i="44"/>
  <c r="V416" i="44"/>
  <c r="Z416" i="44" s="1"/>
  <c r="X415" i="44"/>
  <c r="V415" i="44"/>
  <c r="Z415" i="44" s="1"/>
  <c r="X414" i="44"/>
  <c r="V414" i="44"/>
  <c r="W414" i="44" s="1"/>
  <c r="X413" i="44"/>
  <c r="V413" i="44"/>
  <c r="Z413" i="44" s="1"/>
  <c r="Z412" i="44"/>
  <c r="X411" i="44"/>
  <c r="V411" i="44"/>
  <c r="W411" i="44" s="1"/>
  <c r="X410" i="44"/>
  <c r="V410" i="44"/>
  <c r="W410" i="44" s="1"/>
  <c r="X409" i="44"/>
  <c r="V409" i="44"/>
  <c r="W409" i="44" s="1"/>
  <c r="X408" i="44"/>
  <c r="V408" i="44"/>
  <c r="Z408" i="44" s="1"/>
  <c r="X407" i="44"/>
  <c r="V407" i="44"/>
  <c r="W407" i="44" s="1"/>
  <c r="X406" i="44"/>
  <c r="V406" i="44"/>
  <c r="Z406" i="44" s="1"/>
  <c r="X405" i="44"/>
  <c r="V405" i="44"/>
  <c r="W405" i="44" s="1"/>
  <c r="X404" i="44"/>
  <c r="V404" i="44"/>
  <c r="W404" i="44" s="1"/>
  <c r="X403" i="44"/>
  <c r="V403" i="44"/>
  <c r="W403" i="44" s="1"/>
  <c r="X402" i="44"/>
  <c r="V402" i="44"/>
  <c r="W402" i="44" s="1"/>
  <c r="X401" i="44"/>
  <c r="V401" i="44"/>
  <c r="W401" i="44" s="1"/>
  <c r="X400" i="44"/>
  <c r="V400" i="44"/>
  <c r="W400" i="44" s="1"/>
  <c r="X399" i="44"/>
  <c r="V399" i="44"/>
  <c r="Z399" i="44" s="1"/>
  <c r="Z398" i="44"/>
  <c r="X398" i="44"/>
  <c r="V398" i="44"/>
  <c r="W398" i="44" s="1"/>
  <c r="X397" i="44"/>
  <c r="V397" i="44"/>
  <c r="Z397" i="44" s="1"/>
  <c r="X396" i="44"/>
  <c r="V396" i="44"/>
  <c r="Z396" i="44" s="1"/>
  <c r="X395" i="44"/>
  <c r="V395" i="44"/>
  <c r="W395" i="44" s="1"/>
  <c r="X394" i="44"/>
  <c r="V394" i="44"/>
  <c r="Z394" i="44" s="1"/>
  <c r="X393" i="44"/>
  <c r="V393" i="44"/>
  <c r="W393" i="44" s="1"/>
  <c r="X392" i="44"/>
  <c r="V392" i="44"/>
  <c r="W392" i="44" s="1"/>
  <c r="F391" i="44"/>
  <c r="Z417" i="44" l="1"/>
  <c r="Z400" i="44"/>
  <c r="W397" i="44"/>
  <c r="Z420" i="44"/>
  <c r="Z407" i="44"/>
  <c r="Z409" i="44"/>
  <c r="Z423" i="44"/>
  <c r="R5" i="48"/>
  <c r="R11" i="48"/>
  <c r="R16" i="48"/>
  <c r="R24" i="48"/>
  <c r="R6" i="48"/>
  <c r="R9" i="48"/>
  <c r="R29" i="48"/>
  <c r="R8" i="48"/>
  <c r="R15" i="48"/>
  <c r="R19" i="48"/>
  <c r="R25" i="48"/>
  <c r="R12" i="48"/>
  <c r="R10" i="48"/>
  <c r="R14" i="48"/>
  <c r="R20" i="48"/>
  <c r="R26" i="48"/>
  <c r="R17" i="48"/>
  <c r="R28" i="48"/>
  <c r="R7" i="48"/>
  <c r="R13" i="48"/>
  <c r="R21" i="48"/>
  <c r="R27" i="48"/>
  <c r="R22" i="48"/>
  <c r="R18" i="48"/>
  <c r="R23" i="48"/>
  <c r="Z410" i="44"/>
  <c r="Z403" i="44"/>
  <c r="Z401" i="44"/>
  <c r="Z414" i="44"/>
  <c r="W406" i="44"/>
  <c r="Z404" i="44"/>
  <c r="Z395" i="44"/>
  <c r="W394" i="44"/>
  <c r="Z392" i="44"/>
  <c r="V426" i="44"/>
  <c r="W426" i="44" s="1"/>
  <c r="W413" i="44"/>
  <c r="W416" i="44"/>
  <c r="W422" i="44"/>
  <c r="W425" i="44"/>
  <c r="W396" i="44"/>
  <c r="W399" i="44"/>
  <c r="W408" i="44"/>
  <c r="W415" i="44"/>
  <c r="W418" i="44"/>
  <c r="Z419" i="44"/>
  <c r="W424" i="44"/>
  <c r="Z393" i="44"/>
  <c r="Z402" i="44"/>
  <c r="Z405" i="44"/>
  <c r="Z411" i="44"/>
  <c r="W421" i="44"/>
  <c r="F574" i="45"/>
  <c r="R7" i="43" l="1"/>
  <c r="R15" i="43"/>
  <c r="R19" i="43"/>
  <c r="R5" i="43"/>
  <c r="R11" i="43"/>
  <c r="R10" i="43"/>
  <c r="R20" i="43"/>
  <c r="R8" i="43"/>
  <c r="R16" i="43"/>
  <c r="R21" i="43"/>
  <c r="R13" i="43"/>
  <c r="R24" i="43"/>
  <c r="R14" i="43"/>
  <c r="R17" i="43"/>
  <c r="R22" i="43"/>
  <c r="R18" i="43"/>
  <c r="R12" i="43"/>
  <c r="R9" i="43"/>
  <c r="R23" i="43"/>
  <c r="R6" i="43"/>
  <c r="V614" i="45"/>
  <c r="S614" i="45"/>
  <c r="R614" i="45"/>
  <c r="Q614" i="45"/>
  <c r="P614" i="45"/>
  <c r="O614" i="45"/>
  <c r="N614" i="45"/>
  <c r="M614" i="45"/>
  <c r="L614" i="45"/>
  <c r="K614" i="45"/>
  <c r="J614" i="45"/>
  <c r="I614" i="45"/>
  <c r="H614" i="45"/>
  <c r="V613" i="45"/>
  <c r="T613" i="45"/>
  <c r="X613" i="45" s="1"/>
  <c r="V612" i="45"/>
  <c r="T612" i="45"/>
  <c r="U612" i="45" s="1"/>
  <c r="V611" i="45"/>
  <c r="T611" i="45"/>
  <c r="U611" i="45" s="1"/>
  <c r="V610" i="45"/>
  <c r="T610" i="45"/>
  <c r="X610" i="45" s="1"/>
  <c r="V609" i="45"/>
  <c r="T609" i="45"/>
  <c r="U609" i="45" s="1"/>
  <c r="V608" i="45"/>
  <c r="T608" i="45"/>
  <c r="U608" i="45" s="1"/>
  <c r="X607" i="45"/>
  <c r="V607" i="45"/>
  <c r="U607" i="45"/>
  <c r="V606" i="45"/>
  <c r="T606" i="45"/>
  <c r="X606" i="45" s="1"/>
  <c r="V605" i="45"/>
  <c r="T605" i="45"/>
  <c r="X605" i="45" s="1"/>
  <c r="X604" i="45"/>
  <c r="V603" i="45"/>
  <c r="T603" i="45"/>
  <c r="X603" i="45" s="1"/>
  <c r="V602" i="45"/>
  <c r="T602" i="45"/>
  <c r="U602" i="45" s="1"/>
  <c r="V601" i="45"/>
  <c r="T601" i="45"/>
  <c r="U601" i="45" s="1"/>
  <c r="V600" i="45"/>
  <c r="T600" i="45"/>
  <c r="X600" i="45" s="1"/>
  <c r="V599" i="45"/>
  <c r="T599" i="45"/>
  <c r="U599" i="45" s="1"/>
  <c r="V598" i="45"/>
  <c r="T598" i="45"/>
  <c r="U598" i="45" s="1"/>
  <c r="V597" i="45"/>
  <c r="T597" i="45"/>
  <c r="X597" i="45" s="1"/>
  <c r="V596" i="45"/>
  <c r="T596" i="45"/>
  <c r="U596" i="45" s="1"/>
  <c r="V595" i="45"/>
  <c r="T595" i="45"/>
  <c r="U595" i="45" s="1"/>
  <c r="V594" i="45"/>
  <c r="T594" i="45"/>
  <c r="X594" i="45" s="1"/>
  <c r="V593" i="45"/>
  <c r="T593" i="45"/>
  <c r="U593" i="45" s="1"/>
  <c r="V592" i="45"/>
  <c r="T592" i="45"/>
  <c r="U592" i="45" s="1"/>
  <c r="V591" i="45"/>
  <c r="T591" i="45"/>
  <c r="X591" i="45" s="1"/>
  <c r="V590" i="45"/>
  <c r="T590" i="45"/>
  <c r="U590" i="45" s="1"/>
  <c r="V589" i="45"/>
  <c r="T589" i="45"/>
  <c r="U589" i="45" s="1"/>
  <c r="V588" i="45"/>
  <c r="T588" i="45"/>
  <c r="X588" i="45" s="1"/>
  <c r="V587" i="45"/>
  <c r="T587" i="45"/>
  <c r="U587" i="45" s="1"/>
  <c r="V586" i="45"/>
  <c r="T586" i="45"/>
  <c r="U586" i="45" s="1"/>
  <c r="V585" i="45"/>
  <c r="T585" i="45"/>
  <c r="X585" i="45" s="1"/>
  <c r="V584" i="45"/>
  <c r="T584" i="45"/>
  <c r="X584" i="45" s="1"/>
  <c r="V583" i="45"/>
  <c r="T583" i="45"/>
  <c r="U583" i="45" s="1"/>
  <c r="V582" i="45"/>
  <c r="T582" i="45"/>
  <c r="X582" i="45" s="1"/>
  <c r="V581" i="45"/>
  <c r="T581" i="45"/>
  <c r="X581" i="45" s="1"/>
  <c r="V580" i="45"/>
  <c r="T580" i="45"/>
  <c r="X580" i="45" s="1"/>
  <c r="V579" i="45"/>
  <c r="T579" i="45"/>
  <c r="X579" i="45" s="1"/>
  <c r="V578" i="45"/>
  <c r="T578" i="45"/>
  <c r="X578" i="45" s="1"/>
  <c r="V577" i="45"/>
  <c r="T577" i="45"/>
  <c r="X577" i="45" s="1"/>
  <c r="T576" i="45"/>
  <c r="U576" i="45" s="1"/>
  <c r="V575" i="45"/>
  <c r="T575" i="45"/>
  <c r="U575" i="45" s="1"/>
  <c r="X612" i="45" l="1"/>
  <c r="X596" i="45"/>
  <c r="X599" i="45"/>
  <c r="X602" i="45"/>
  <c r="X587" i="45"/>
  <c r="X590" i="45"/>
  <c r="X593" i="45"/>
  <c r="X609" i="45"/>
  <c r="T614" i="45"/>
  <c r="U614" i="45" s="1"/>
  <c r="U606" i="45"/>
  <c r="U577" i="45"/>
  <c r="U580" i="45"/>
  <c r="U605" i="45"/>
  <c r="X575" i="45"/>
  <c r="U579" i="45"/>
  <c r="U582" i="45"/>
  <c r="X583" i="45"/>
  <c r="U585" i="45"/>
  <c r="X586" i="45"/>
  <c r="U588" i="45"/>
  <c r="X589" i="45"/>
  <c r="U591" i="45"/>
  <c r="X592" i="45"/>
  <c r="U594" i="45"/>
  <c r="X595" i="45"/>
  <c r="U597" i="45"/>
  <c r="X598" i="45"/>
  <c r="U600" i="45"/>
  <c r="X601" i="45"/>
  <c r="U603" i="45"/>
  <c r="X608" i="45"/>
  <c r="U610" i="45"/>
  <c r="X611" i="45"/>
  <c r="U613" i="45"/>
  <c r="U578" i="45"/>
  <c r="U581" i="45"/>
  <c r="U584" i="45"/>
  <c r="V570" i="45" l="1"/>
  <c r="S570" i="45"/>
  <c r="R570" i="45"/>
  <c r="Q570" i="45"/>
  <c r="P570" i="45"/>
  <c r="O570" i="45"/>
  <c r="N570" i="45"/>
  <c r="M570" i="45"/>
  <c r="L570" i="45"/>
  <c r="K570" i="45"/>
  <c r="J570" i="45"/>
  <c r="I570" i="45"/>
  <c r="H570" i="45"/>
  <c r="V569" i="45"/>
  <c r="T569" i="45"/>
  <c r="U569" i="45" s="1"/>
  <c r="V568" i="45"/>
  <c r="T568" i="45"/>
  <c r="X568" i="45" s="1"/>
  <c r="V567" i="45"/>
  <c r="T567" i="45"/>
  <c r="U567" i="45" s="1"/>
  <c r="V566" i="45"/>
  <c r="T566" i="45"/>
  <c r="X566" i="45" s="1"/>
  <c r="V565" i="45"/>
  <c r="T565" i="45"/>
  <c r="X565" i="45" s="1"/>
  <c r="V564" i="45"/>
  <c r="T564" i="45"/>
  <c r="U564" i="45" s="1"/>
  <c r="X563" i="45"/>
  <c r="V563" i="45"/>
  <c r="U563" i="45"/>
  <c r="V562" i="45"/>
  <c r="T562" i="45"/>
  <c r="X562" i="45" s="1"/>
  <c r="V561" i="45"/>
  <c r="T561" i="45"/>
  <c r="X561" i="45" s="1"/>
  <c r="X560" i="45"/>
  <c r="V559" i="45"/>
  <c r="T559" i="45"/>
  <c r="X559" i="45" s="1"/>
  <c r="V558" i="45"/>
  <c r="T558" i="45"/>
  <c r="X558" i="45" s="1"/>
  <c r="V557" i="45"/>
  <c r="T557" i="45"/>
  <c r="U557" i="45" s="1"/>
  <c r="V556" i="45"/>
  <c r="T556" i="45"/>
  <c r="U556" i="45" s="1"/>
  <c r="V555" i="45"/>
  <c r="T555" i="45"/>
  <c r="U555" i="45" s="1"/>
  <c r="V554" i="45"/>
  <c r="T554" i="45"/>
  <c r="U554" i="45" s="1"/>
  <c r="V553" i="45"/>
  <c r="T553" i="45"/>
  <c r="U553" i="45" s="1"/>
  <c r="V552" i="45"/>
  <c r="T552" i="45"/>
  <c r="U552" i="45" s="1"/>
  <c r="V551" i="45"/>
  <c r="T551" i="45"/>
  <c r="U551" i="45" s="1"/>
  <c r="V550" i="45"/>
  <c r="T550" i="45"/>
  <c r="U550" i="45" s="1"/>
  <c r="V549" i="45"/>
  <c r="T549" i="45"/>
  <c r="U549" i="45" s="1"/>
  <c r="V548" i="45"/>
  <c r="T548" i="45"/>
  <c r="U548" i="45" s="1"/>
  <c r="V547" i="45"/>
  <c r="T547" i="45"/>
  <c r="X547" i="45" s="1"/>
  <c r="V546" i="45"/>
  <c r="T546" i="45"/>
  <c r="U546" i="45" s="1"/>
  <c r="V545" i="45"/>
  <c r="T545" i="45"/>
  <c r="U545" i="45" s="1"/>
  <c r="V544" i="45"/>
  <c r="T544" i="45"/>
  <c r="X544" i="45" s="1"/>
  <c r="V543" i="45"/>
  <c r="T543" i="45"/>
  <c r="U543" i="45" s="1"/>
  <c r="V542" i="45"/>
  <c r="T542" i="45"/>
  <c r="U542" i="45" s="1"/>
  <c r="V541" i="45"/>
  <c r="T541" i="45"/>
  <c r="U541" i="45" s="1"/>
  <c r="V540" i="45"/>
  <c r="T540" i="45"/>
  <c r="U540" i="45" s="1"/>
  <c r="V539" i="45"/>
  <c r="T539" i="45"/>
  <c r="U539" i="45" s="1"/>
  <c r="V538" i="45"/>
  <c r="T538" i="45"/>
  <c r="X538" i="45" s="1"/>
  <c r="V537" i="45"/>
  <c r="T537" i="45"/>
  <c r="U537" i="45" s="1"/>
  <c r="V536" i="45"/>
  <c r="T536" i="45"/>
  <c r="U536" i="45" s="1"/>
  <c r="V535" i="45"/>
  <c r="T535" i="45"/>
  <c r="X535" i="45" s="1"/>
  <c r="V534" i="45"/>
  <c r="T534" i="45"/>
  <c r="X534" i="45" s="1"/>
  <c r="V533" i="45"/>
  <c r="T533" i="45"/>
  <c r="U533" i="45" s="1"/>
  <c r="T532" i="45"/>
  <c r="U532" i="45" s="1"/>
  <c r="V531" i="45"/>
  <c r="T531" i="45"/>
  <c r="U531" i="45" s="1"/>
  <c r="F530" i="45"/>
  <c r="U561" i="45" l="1"/>
  <c r="X550" i="45"/>
  <c r="X548" i="45"/>
  <c r="X556" i="45"/>
  <c r="U559" i="45"/>
  <c r="X564" i="45"/>
  <c r="X569" i="45"/>
  <c r="X567" i="45"/>
  <c r="U566" i="45"/>
  <c r="X541" i="45"/>
  <c r="U547" i="45"/>
  <c r="X554" i="45"/>
  <c r="T570" i="45"/>
  <c r="U570" i="45" s="1"/>
  <c r="X551" i="45"/>
  <c r="X553" i="45"/>
  <c r="X557" i="45"/>
  <c r="U535" i="45"/>
  <c r="X545" i="45"/>
  <c r="X533" i="45"/>
  <c r="X539" i="45"/>
  <c r="U538" i="45"/>
  <c r="U544" i="45"/>
  <c r="X531" i="45"/>
  <c r="X536" i="45"/>
  <c r="X542" i="45"/>
  <c r="U534" i="45"/>
  <c r="U558" i="45"/>
  <c r="U565" i="45"/>
  <c r="U568" i="45"/>
  <c r="X537" i="45"/>
  <c r="X540" i="45"/>
  <c r="X543" i="45"/>
  <c r="X546" i="45"/>
  <c r="X549" i="45"/>
  <c r="X552" i="45"/>
  <c r="X555" i="45"/>
  <c r="U562" i="45"/>
  <c r="L342" i="42" l="1"/>
  <c r="M342" i="42" s="1"/>
  <c r="L343" i="42"/>
  <c r="M343" i="42" s="1"/>
  <c r="J348" i="42"/>
  <c r="G302" i="42" s="1"/>
  <c r="I307" i="42"/>
  <c r="I348" i="42"/>
  <c r="K348" i="42"/>
  <c r="P347" i="42"/>
  <c r="N347" i="42"/>
  <c r="M347" i="42"/>
  <c r="P346" i="42"/>
  <c r="M346" i="42"/>
  <c r="N345" i="42"/>
  <c r="L345" i="42"/>
  <c r="M345" i="42" s="1"/>
  <c r="N344" i="42"/>
  <c r="L344" i="42"/>
  <c r="P344" i="42" s="1"/>
  <c r="P343" i="42"/>
  <c r="N343" i="42"/>
  <c r="N342" i="42"/>
  <c r="N341" i="42"/>
  <c r="L341" i="42"/>
  <c r="P341" i="42" s="1"/>
  <c r="N340" i="42"/>
  <c r="L340" i="42"/>
  <c r="M340" i="42" s="1"/>
  <c r="N339" i="42"/>
  <c r="L339" i="42"/>
  <c r="P339" i="42" s="1"/>
  <c r="N338" i="42"/>
  <c r="L338" i="42"/>
  <c r="P338" i="42" s="1"/>
  <c r="N337" i="42"/>
  <c r="L337" i="42"/>
  <c r="M337" i="42" s="1"/>
  <c r="P336" i="42"/>
  <c r="N336" i="42"/>
  <c r="M336" i="42"/>
  <c r="P335" i="42"/>
  <c r="N335" i="42"/>
  <c r="M335" i="42"/>
  <c r="N334" i="42"/>
  <c r="L334" i="42"/>
  <c r="P334" i="42" s="1"/>
  <c r="N333" i="42"/>
  <c r="L333" i="42"/>
  <c r="P333" i="42" s="1"/>
  <c r="N332" i="42"/>
  <c r="L332" i="42"/>
  <c r="M332" i="42" s="1"/>
  <c r="P331" i="42"/>
  <c r="N330" i="42"/>
  <c r="L330" i="42"/>
  <c r="P330" i="42" s="1"/>
  <c r="N329" i="42"/>
  <c r="L329" i="42"/>
  <c r="P329" i="42" s="1"/>
  <c r="N328" i="42"/>
  <c r="L328" i="42"/>
  <c r="M328" i="42" s="1"/>
  <c r="N327" i="42"/>
  <c r="L327" i="42"/>
  <c r="M327" i="42" s="1"/>
  <c r="N326" i="42"/>
  <c r="L326" i="42"/>
  <c r="P326" i="42" s="1"/>
  <c r="N325" i="42"/>
  <c r="L325" i="42"/>
  <c r="M325" i="42" s="1"/>
  <c r="N324" i="42"/>
  <c r="L324" i="42"/>
  <c r="M324" i="42" s="1"/>
  <c r="N323" i="42"/>
  <c r="L323" i="42"/>
  <c r="P323" i="42" s="1"/>
  <c r="P322" i="42"/>
  <c r="N321" i="42"/>
  <c r="L321" i="42"/>
  <c r="N320" i="42"/>
  <c r="L320" i="42"/>
  <c r="M320" i="42" s="1"/>
  <c r="N319" i="42"/>
  <c r="L319" i="42"/>
  <c r="P319" i="42" s="1"/>
  <c r="N318" i="42"/>
  <c r="L318" i="42"/>
  <c r="P318" i="42" s="1"/>
  <c r="N317" i="42"/>
  <c r="L317" i="42"/>
  <c r="M317" i="42" s="1"/>
  <c r="N316" i="42"/>
  <c r="L316" i="42"/>
  <c r="P316" i="42" s="1"/>
  <c r="N315" i="42"/>
  <c r="L315" i="42"/>
  <c r="P315" i="42" s="1"/>
  <c r="N314" i="42"/>
  <c r="L314" i="42"/>
  <c r="M314" i="42" s="1"/>
  <c r="N313" i="42"/>
  <c r="L313" i="42"/>
  <c r="P313" i="42" s="1"/>
  <c r="N312" i="42"/>
  <c r="L312" i="42"/>
  <c r="P312" i="42" s="1"/>
  <c r="N311" i="42"/>
  <c r="L311" i="42"/>
  <c r="M311" i="42" s="1"/>
  <c r="N310" i="42"/>
  <c r="L310" i="42"/>
  <c r="P310" i="42" s="1"/>
  <c r="N309" i="42"/>
  <c r="L309" i="42"/>
  <c r="P309" i="42" s="1"/>
  <c r="N308" i="42"/>
  <c r="L308" i="42"/>
  <c r="M308" i="42" s="1"/>
  <c r="N307" i="42"/>
  <c r="N306" i="42"/>
  <c r="L306" i="42"/>
  <c r="P306" i="42" s="1"/>
  <c r="N305" i="42"/>
  <c r="L305" i="42"/>
  <c r="M305" i="42" s="1"/>
  <c r="N304" i="42"/>
  <c r="L304" i="42"/>
  <c r="P304" i="42" s="1"/>
  <c r="N303" i="42"/>
  <c r="L303" i="42"/>
  <c r="F302" i="42"/>
  <c r="P325" i="42" l="1"/>
  <c r="P305" i="42"/>
  <c r="M329" i="42"/>
  <c r="P327" i="42"/>
  <c r="P308" i="42"/>
  <c r="P321" i="42"/>
  <c r="P345" i="42"/>
  <c r="P342" i="42"/>
  <c r="L307" i="42"/>
  <c r="P307" i="42" s="1"/>
  <c r="P311" i="42"/>
  <c r="M326" i="42"/>
  <c r="P314" i="42"/>
  <c r="P324" i="42"/>
  <c r="M330" i="42"/>
  <c r="P332" i="42"/>
  <c r="P317" i="42"/>
  <c r="M323" i="42"/>
  <c r="P328" i="42"/>
  <c r="P337" i="42"/>
  <c r="P320" i="42"/>
  <c r="P340" i="42"/>
  <c r="M304" i="42"/>
  <c r="M310" i="42"/>
  <c r="M313" i="42"/>
  <c r="M316" i="42"/>
  <c r="M319" i="42"/>
  <c r="M334" i="42"/>
  <c r="M339" i="42"/>
  <c r="M344" i="42"/>
  <c r="M309" i="42"/>
  <c r="M312" i="42"/>
  <c r="M315" i="42"/>
  <c r="M318" i="42"/>
  <c r="M321" i="42"/>
  <c r="M333" i="42"/>
  <c r="M338" i="42"/>
  <c r="M341" i="42"/>
  <c r="M306" i="42"/>
  <c r="M303" i="42"/>
  <c r="P303" i="42"/>
  <c r="U519" i="45"/>
  <c r="M297" i="42"/>
  <c r="M296" i="42"/>
  <c r="M292" i="42"/>
  <c r="M286" i="42"/>
  <c r="M285" i="42"/>
  <c r="L348" i="42" l="1"/>
  <c r="M307" i="42"/>
  <c r="M348" i="42"/>
  <c r="T518" i="45"/>
  <c r="U518" i="45" s="1"/>
  <c r="V526" i="45" l="1"/>
  <c r="S526" i="45"/>
  <c r="R526" i="45"/>
  <c r="Q526" i="45"/>
  <c r="P526" i="45"/>
  <c r="O526" i="45"/>
  <c r="N526" i="45"/>
  <c r="M526" i="45"/>
  <c r="L526" i="45"/>
  <c r="K526" i="45"/>
  <c r="J526" i="45"/>
  <c r="I526" i="45"/>
  <c r="H526" i="45"/>
  <c r="V525" i="45"/>
  <c r="T525" i="45"/>
  <c r="U525" i="45" s="1"/>
  <c r="V524" i="45"/>
  <c r="T524" i="45"/>
  <c r="U524" i="45" s="1"/>
  <c r="V523" i="45"/>
  <c r="T523" i="45"/>
  <c r="U523" i="45" s="1"/>
  <c r="V522" i="45"/>
  <c r="T522" i="45"/>
  <c r="U522" i="45" s="1"/>
  <c r="V521" i="45"/>
  <c r="T521" i="45"/>
  <c r="U521" i="45" s="1"/>
  <c r="V520" i="45"/>
  <c r="T520" i="45"/>
  <c r="U520" i="45" s="1"/>
  <c r="V519" i="45"/>
  <c r="V518" i="45"/>
  <c r="V517" i="45"/>
  <c r="T517" i="45"/>
  <c r="U517" i="45" s="1"/>
  <c r="X516" i="45"/>
  <c r="V515" i="45"/>
  <c r="T515" i="45"/>
  <c r="V514" i="45"/>
  <c r="T514" i="45"/>
  <c r="U514" i="45" s="1"/>
  <c r="V513" i="45"/>
  <c r="T513" i="45"/>
  <c r="V512" i="45"/>
  <c r="T512" i="45"/>
  <c r="V511" i="45"/>
  <c r="T511" i="45"/>
  <c r="U511" i="45" s="1"/>
  <c r="V510" i="45"/>
  <c r="T510" i="45"/>
  <c r="V509" i="45"/>
  <c r="T509" i="45"/>
  <c r="V508" i="45"/>
  <c r="T508" i="45"/>
  <c r="U508" i="45" s="1"/>
  <c r="V507" i="45"/>
  <c r="T507" i="45"/>
  <c r="V506" i="45"/>
  <c r="T506" i="45"/>
  <c r="V505" i="45"/>
  <c r="T505" i="45"/>
  <c r="U505" i="45" s="1"/>
  <c r="V504" i="45"/>
  <c r="T504" i="45"/>
  <c r="V503" i="45"/>
  <c r="T503" i="45"/>
  <c r="V502" i="45"/>
  <c r="T502" i="45"/>
  <c r="U502" i="45" s="1"/>
  <c r="V501" i="45"/>
  <c r="T501" i="45"/>
  <c r="V500" i="45"/>
  <c r="T500" i="45"/>
  <c r="V499" i="45"/>
  <c r="T499" i="45"/>
  <c r="U499" i="45" s="1"/>
  <c r="V498" i="45"/>
  <c r="T498" i="45"/>
  <c r="U498" i="45" s="1"/>
  <c r="V497" i="45"/>
  <c r="T497" i="45"/>
  <c r="V496" i="45"/>
  <c r="T496" i="45"/>
  <c r="U496" i="45" s="1"/>
  <c r="V495" i="45"/>
  <c r="T495" i="45"/>
  <c r="V494" i="45"/>
  <c r="T494" i="45"/>
  <c r="V493" i="45"/>
  <c r="T493" i="45"/>
  <c r="U493" i="45" s="1"/>
  <c r="V492" i="45"/>
  <c r="T492" i="45"/>
  <c r="U492" i="45" s="1"/>
  <c r="V491" i="45"/>
  <c r="T491" i="45"/>
  <c r="U491" i="45" s="1"/>
  <c r="V490" i="45"/>
  <c r="T490" i="45"/>
  <c r="U490" i="45" s="1"/>
  <c r="V489" i="45"/>
  <c r="T489" i="45"/>
  <c r="T488" i="45"/>
  <c r="U488" i="45" s="1"/>
  <c r="V487" i="45"/>
  <c r="T487" i="45"/>
  <c r="U487" i="45" s="1"/>
  <c r="F486" i="45"/>
  <c r="X514" i="45" l="1"/>
  <c r="X521" i="45"/>
  <c r="X495" i="45"/>
  <c r="U495" i="45"/>
  <c r="X503" i="45"/>
  <c r="U503" i="45"/>
  <c r="X507" i="45"/>
  <c r="U507" i="45"/>
  <c r="X515" i="45"/>
  <c r="U515" i="45"/>
  <c r="X500" i="45"/>
  <c r="U500" i="45"/>
  <c r="X506" i="45"/>
  <c r="U506" i="45"/>
  <c r="X512" i="45"/>
  <c r="U512" i="45"/>
  <c r="X489" i="45"/>
  <c r="U489" i="45"/>
  <c r="X497" i="45"/>
  <c r="U497" i="45"/>
  <c r="X501" i="45"/>
  <c r="U501" i="45"/>
  <c r="X509" i="45"/>
  <c r="U509" i="45"/>
  <c r="X513" i="45"/>
  <c r="U513" i="45"/>
  <c r="X494" i="45"/>
  <c r="U494" i="45"/>
  <c r="X504" i="45"/>
  <c r="U504" i="45"/>
  <c r="X510" i="45"/>
  <c r="U510" i="45"/>
  <c r="X525" i="45"/>
  <c r="X522" i="45"/>
  <c r="X490" i="45"/>
  <c r="X493" i="45"/>
  <c r="X505" i="45"/>
  <c r="X508" i="45"/>
  <c r="X519" i="45"/>
  <c r="X499" i="45"/>
  <c r="X518" i="45"/>
  <c r="X524" i="45"/>
  <c r="X502" i="45"/>
  <c r="X511" i="45"/>
  <c r="X496" i="45"/>
  <c r="T526" i="45"/>
  <c r="U526" i="45" s="1"/>
  <c r="X487" i="45"/>
  <c r="X492" i="45"/>
  <c r="X498" i="45"/>
  <c r="X517" i="45"/>
  <c r="X520" i="45"/>
  <c r="X523" i="45"/>
  <c r="X491" i="45"/>
  <c r="T475" i="45"/>
  <c r="U475" i="45" s="1"/>
  <c r="T474" i="45"/>
  <c r="U474" i="45" s="1"/>
  <c r="X387" i="44" l="1"/>
  <c r="U387" i="44"/>
  <c r="T387" i="44"/>
  <c r="S387" i="44"/>
  <c r="R387" i="44"/>
  <c r="Q387" i="44"/>
  <c r="P387" i="44"/>
  <c r="O387" i="44"/>
  <c r="N387" i="44"/>
  <c r="M387" i="44"/>
  <c r="L387" i="44"/>
  <c r="K387" i="44"/>
  <c r="J387" i="44"/>
  <c r="I387" i="44"/>
  <c r="H387" i="44"/>
  <c r="X386" i="44"/>
  <c r="V386" i="44"/>
  <c r="W386" i="44" s="1"/>
  <c r="X385" i="44"/>
  <c r="V385" i="44"/>
  <c r="X384" i="44"/>
  <c r="V384" i="44"/>
  <c r="X383" i="44"/>
  <c r="V383" i="44"/>
  <c r="W383" i="44" s="1"/>
  <c r="X382" i="44"/>
  <c r="V382" i="44"/>
  <c r="X381" i="44"/>
  <c r="V381" i="44"/>
  <c r="Z380" i="44"/>
  <c r="X380" i="44"/>
  <c r="V380" i="44"/>
  <c r="W380" i="44" s="1"/>
  <c r="X379" i="44"/>
  <c r="V379" i="44"/>
  <c r="X378" i="44"/>
  <c r="V378" i="44"/>
  <c r="X377" i="44"/>
  <c r="V377" i="44"/>
  <c r="W377" i="44" s="1"/>
  <c r="X376" i="44"/>
  <c r="V376" i="44"/>
  <c r="X375" i="44"/>
  <c r="V375" i="44"/>
  <c r="X374" i="44"/>
  <c r="V374" i="44"/>
  <c r="W374" i="44" s="1"/>
  <c r="Z373" i="44"/>
  <c r="X372" i="44"/>
  <c r="V372" i="44"/>
  <c r="W372" i="44" s="1"/>
  <c r="X371" i="44"/>
  <c r="V371" i="44"/>
  <c r="X370" i="44"/>
  <c r="V370" i="44"/>
  <c r="W370" i="44" s="1"/>
  <c r="X369" i="44"/>
  <c r="V369" i="44"/>
  <c r="W369" i="44" s="1"/>
  <c r="X368" i="44"/>
  <c r="V368" i="44"/>
  <c r="X367" i="44"/>
  <c r="V367" i="44"/>
  <c r="W367" i="44" s="1"/>
  <c r="X366" i="44"/>
  <c r="V366" i="44"/>
  <c r="W366" i="44" s="1"/>
  <c r="X365" i="44"/>
  <c r="V365" i="44"/>
  <c r="X364" i="44"/>
  <c r="V364" i="44"/>
  <c r="W364" i="44" s="1"/>
  <c r="Z363" i="44"/>
  <c r="X363" i="44"/>
  <c r="V363" i="44"/>
  <c r="W363" i="44" s="1"/>
  <c r="X362" i="44"/>
  <c r="V362" i="44"/>
  <c r="Z361" i="44"/>
  <c r="X361" i="44"/>
  <c r="V361" i="44"/>
  <c r="W361" i="44" s="1"/>
  <c r="X360" i="44"/>
  <c r="V360" i="44"/>
  <c r="W360" i="44" s="1"/>
  <c r="X359" i="44"/>
  <c r="V359" i="44"/>
  <c r="X358" i="44"/>
  <c r="V358" i="44"/>
  <c r="X357" i="44"/>
  <c r="V357" i="44"/>
  <c r="W357" i="44" s="1"/>
  <c r="X356" i="44"/>
  <c r="V356" i="44"/>
  <c r="X355" i="44"/>
  <c r="V355" i="44"/>
  <c r="X354" i="44"/>
  <c r="V354" i="44"/>
  <c r="W354" i="44" s="1"/>
  <c r="X353" i="44"/>
  <c r="V353" i="44"/>
  <c r="F352" i="44"/>
  <c r="Z383" i="44" l="1"/>
  <c r="Z372" i="44"/>
  <c r="V387" i="44"/>
  <c r="W387" i="44" s="1"/>
  <c r="Z370" i="44"/>
  <c r="Z364" i="44"/>
  <c r="Z357" i="44"/>
  <c r="Z359" i="44"/>
  <c r="W359" i="44"/>
  <c r="Z368" i="44"/>
  <c r="W368" i="44"/>
  <c r="Z378" i="44"/>
  <c r="W378" i="44"/>
  <c r="Z376" i="44"/>
  <c r="W376" i="44"/>
  <c r="Z381" i="44"/>
  <c r="W381" i="44"/>
  <c r="Z354" i="44"/>
  <c r="Z362" i="44"/>
  <c r="W362" i="44"/>
  <c r="Z366" i="44"/>
  <c r="Z371" i="44"/>
  <c r="W371" i="44"/>
  <c r="Z379" i="44"/>
  <c r="W379" i="44"/>
  <c r="Z384" i="44"/>
  <c r="W384" i="44"/>
  <c r="Z386" i="44"/>
  <c r="Z355" i="44"/>
  <c r="W355" i="44"/>
  <c r="Z382" i="44"/>
  <c r="W382" i="44"/>
  <c r="Z374" i="44"/>
  <c r="Z385" i="44"/>
  <c r="W385" i="44"/>
  <c r="Z353" i="44"/>
  <c r="W353" i="44"/>
  <c r="Z358" i="44"/>
  <c r="W358" i="44"/>
  <c r="Z360" i="44"/>
  <c r="Z365" i="44"/>
  <c r="W365" i="44"/>
  <c r="Z369" i="44"/>
  <c r="Z356" i="44"/>
  <c r="W356" i="44"/>
  <c r="Z367" i="44"/>
  <c r="Z375" i="44"/>
  <c r="W375" i="44"/>
  <c r="Z377" i="44"/>
  <c r="V482" i="45"/>
  <c r="S482" i="45"/>
  <c r="R482" i="45"/>
  <c r="Q482" i="45"/>
  <c r="P482" i="45"/>
  <c r="O482" i="45"/>
  <c r="N482" i="45"/>
  <c r="M482" i="45"/>
  <c r="L482" i="45"/>
  <c r="K482" i="45"/>
  <c r="J482" i="45"/>
  <c r="I482" i="45"/>
  <c r="H482" i="45"/>
  <c r="V481" i="45"/>
  <c r="T481" i="45"/>
  <c r="V480" i="45"/>
  <c r="T480" i="45"/>
  <c r="U480" i="45" s="1"/>
  <c r="V479" i="45"/>
  <c r="T479" i="45"/>
  <c r="U479" i="45" s="1"/>
  <c r="V478" i="45"/>
  <c r="T478" i="45"/>
  <c r="V477" i="45"/>
  <c r="T477" i="45"/>
  <c r="U477" i="45" s="1"/>
  <c r="V476" i="45"/>
  <c r="T476" i="45"/>
  <c r="U476" i="45" s="1"/>
  <c r="V475" i="45"/>
  <c r="X475" i="45"/>
  <c r="V474" i="45"/>
  <c r="V473" i="45"/>
  <c r="T473" i="45"/>
  <c r="U473" i="45" s="1"/>
  <c r="X472" i="45"/>
  <c r="V471" i="45"/>
  <c r="T471" i="45"/>
  <c r="V470" i="45"/>
  <c r="T470" i="45"/>
  <c r="V469" i="45"/>
  <c r="T469" i="45"/>
  <c r="V468" i="45"/>
  <c r="T468" i="45"/>
  <c r="V467" i="45"/>
  <c r="T467" i="45"/>
  <c r="V466" i="45"/>
  <c r="T466" i="45"/>
  <c r="U466" i="45" s="1"/>
  <c r="V465" i="45"/>
  <c r="T465" i="45"/>
  <c r="U465" i="45" s="1"/>
  <c r="V464" i="45"/>
  <c r="T464" i="45"/>
  <c r="V463" i="45"/>
  <c r="T463" i="45"/>
  <c r="U463" i="45" s="1"/>
  <c r="V462" i="45"/>
  <c r="T462" i="45"/>
  <c r="U462" i="45" s="1"/>
  <c r="V461" i="45"/>
  <c r="T461" i="45"/>
  <c r="V460" i="45"/>
  <c r="T460" i="45"/>
  <c r="V459" i="45"/>
  <c r="T459" i="45"/>
  <c r="U459" i="45" s="1"/>
  <c r="V458" i="45"/>
  <c r="T458" i="45"/>
  <c r="V457" i="45"/>
  <c r="T457" i="45"/>
  <c r="U457" i="45" s="1"/>
  <c r="V456" i="45"/>
  <c r="T456" i="45"/>
  <c r="U456" i="45" s="1"/>
  <c r="V455" i="45"/>
  <c r="T455" i="45"/>
  <c r="V454" i="45"/>
  <c r="T454" i="45"/>
  <c r="U454" i="45" s="1"/>
  <c r="V453" i="45"/>
  <c r="T453" i="45"/>
  <c r="U453" i="45" s="1"/>
  <c r="V452" i="45"/>
  <c r="T452" i="45"/>
  <c r="V451" i="45"/>
  <c r="T451" i="45"/>
  <c r="V450" i="45"/>
  <c r="T450" i="45"/>
  <c r="U450" i="45" s="1"/>
  <c r="V449" i="45"/>
  <c r="T449" i="45"/>
  <c r="V448" i="45"/>
  <c r="T448" i="45"/>
  <c r="U448" i="45" s="1"/>
  <c r="V447" i="45"/>
  <c r="T447" i="45"/>
  <c r="U447" i="45" s="1"/>
  <c r="V446" i="45"/>
  <c r="T446" i="45"/>
  <c r="V445" i="45"/>
  <c r="T445" i="45"/>
  <c r="U445" i="45" s="1"/>
  <c r="T444" i="45"/>
  <c r="U444" i="45" s="1"/>
  <c r="V443" i="45"/>
  <c r="T443" i="45"/>
  <c r="U443" i="45" s="1"/>
  <c r="F442" i="45"/>
  <c r="X480" i="45" l="1"/>
  <c r="X448" i="45"/>
  <c r="X466" i="45"/>
  <c r="X457" i="45"/>
  <c r="X464" i="45"/>
  <c r="U464" i="45"/>
  <c r="X467" i="45"/>
  <c r="U467" i="45"/>
  <c r="X470" i="45"/>
  <c r="U470" i="45"/>
  <c r="X451" i="45"/>
  <c r="U451" i="45"/>
  <c r="X446" i="45"/>
  <c r="U446" i="45"/>
  <c r="X460" i="45"/>
  <c r="U460" i="45"/>
  <c r="X468" i="45"/>
  <c r="U468" i="45"/>
  <c r="X471" i="45"/>
  <c r="U471" i="45"/>
  <c r="X478" i="45"/>
  <c r="U478" i="45"/>
  <c r="X449" i="45"/>
  <c r="U449" i="45"/>
  <c r="X455" i="45"/>
  <c r="U455" i="45"/>
  <c r="X458" i="45"/>
  <c r="U458" i="45"/>
  <c r="X463" i="45"/>
  <c r="X469" i="45"/>
  <c r="U469" i="45"/>
  <c r="X481" i="45"/>
  <c r="U481" i="45"/>
  <c r="T482" i="45"/>
  <c r="U482" i="45" s="1"/>
  <c r="X461" i="45"/>
  <c r="U461" i="45"/>
  <c r="X452" i="45"/>
  <c r="U452" i="45"/>
  <c r="X479" i="45"/>
  <c r="X454" i="45"/>
  <c r="X445" i="45"/>
  <c r="X443" i="45"/>
  <c r="X473" i="45"/>
  <c r="X477" i="45"/>
  <c r="X474" i="45"/>
  <c r="X476" i="45"/>
  <c r="X447" i="45"/>
  <c r="X450" i="45"/>
  <c r="X453" i="45"/>
  <c r="X456" i="45"/>
  <c r="X459" i="45"/>
  <c r="X462" i="45"/>
  <c r="X465" i="45"/>
  <c r="V438" i="45" l="1"/>
  <c r="S438" i="45"/>
  <c r="R438" i="45"/>
  <c r="Q438" i="45"/>
  <c r="P438" i="45"/>
  <c r="O438" i="45"/>
  <c r="N438" i="45"/>
  <c r="M438" i="45"/>
  <c r="L438" i="45"/>
  <c r="K438" i="45"/>
  <c r="J438" i="45"/>
  <c r="I438" i="45"/>
  <c r="H438" i="45"/>
  <c r="V437" i="45"/>
  <c r="T437" i="45"/>
  <c r="V436" i="45"/>
  <c r="T436" i="45"/>
  <c r="U436" i="45" s="1"/>
  <c r="V435" i="45"/>
  <c r="T435" i="45"/>
  <c r="U435" i="45" s="1"/>
  <c r="V434" i="45"/>
  <c r="T434" i="45"/>
  <c r="V433" i="45"/>
  <c r="T433" i="45"/>
  <c r="U433" i="45" s="1"/>
  <c r="V432" i="45"/>
  <c r="T432" i="45"/>
  <c r="U432" i="45" s="1"/>
  <c r="V431" i="45"/>
  <c r="T431" i="45"/>
  <c r="V430" i="45"/>
  <c r="T430" i="45"/>
  <c r="U430" i="45" s="1"/>
  <c r="V429" i="45"/>
  <c r="T429" i="45"/>
  <c r="U429" i="45" s="1"/>
  <c r="X428" i="45"/>
  <c r="V427" i="45"/>
  <c r="T427" i="45"/>
  <c r="U427" i="45" s="1"/>
  <c r="V426" i="45"/>
  <c r="T426" i="45"/>
  <c r="V425" i="45"/>
  <c r="T425" i="45"/>
  <c r="U425" i="45" s="1"/>
  <c r="V424" i="45"/>
  <c r="T424" i="45"/>
  <c r="U424" i="45" s="1"/>
  <c r="V423" i="45"/>
  <c r="T423" i="45"/>
  <c r="V422" i="45"/>
  <c r="T422" i="45"/>
  <c r="U422" i="45" s="1"/>
  <c r="V421" i="45"/>
  <c r="T421" i="45"/>
  <c r="U421" i="45" s="1"/>
  <c r="V420" i="45"/>
  <c r="T420" i="45"/>
  <c r="V419" i="45"/>
  <c r="T419" i="45"/>
  <c r="U419" i="45" s="1"/>
  <c r="V418" i="45"/>
  <c r="T418" i="45"/>
  <c r="U418" i="45" s="1"/>
  <c r="V417" i="45"/>
  <c r="T417" i="45"/>
  <c r="V416" i="45"/>
  <c r="T416" i="45"/>
  <c r="U416" i="45" s="1"/>
  <c r="V415" i="45"/>
  <c r="T415" i="45"/>
  <c r="U415" i="45" s="1"/>
  <c r="V414" i="45"/>
  <c r="T414" i="45"/>
  <c r="V413" i="45"/>
  <c r="T413" i="45"/>
  <c r="U413" i="45" s="1"/>
  <c r="V412" i="45"/>
  <c r="T412" i="45"/>
  <c r="U412" i="45" s="1"/>
  <c r="V411" i="45"/>
  <c r="T411" i="45"/>
  <c r="V410" i="45"/>
  <c r="T410" i="45"/>
  <c r="U410" i="45" s="1"/>
  <c r="V409" i="45"/>
  <c r="T409" i="45"/>
  <c r="U409" i="45" s="1"/>
  <c r="V408" i="45"/>
  <c r="T408" i="45"/>
  <c r="V407" i="45"/>
  <c r="T407" i="45"/>
  <c r="U407" i="45" s="1"/>
  <c r="V406" i="45"/>
  <c r="T406" i="45"/>
  <c r="U406" i="45" s="1"/>
  <c r="V405" i="45"/>
  <c r="T405" i="45"/>
  <c r="V404" i="45"/>
  <c r="T404" i="45"/>
  <c r="U404" i="45" s="1"/>
  <c r="V403" i="45"/>
  <c r="T403" i="45"/>
  <c r="U403" i="45" s="1"/>
  <c r="V402" i="45"/>
  <c r="T402" i="45"/>
  <c r="V401" i="45"/>
  <c r="T401" i="45"/>
  <c r="U401" i="45" s="1"/>
  <c r="T400" i="45"/>
  <c r="U400" i="45" s="1"/>
  <c r="V399" i="45"/>
  <c r="T399" i="45"/>
  <c r="F398" i="45"/>
  <c r="V42" i="46"/>
  <c r="S42" i="46"/>
  <c r="R42" i="46"/>
  <c r="Q42" i="46"/>
  <c r="P42" i="46"/>
  <c r="O42" i="46"/>
  <c r="N42" i="46"/>
  <c r="M42" i="46"/>
  <c r="L42" i="46"/>
  <c r="K42" i="46"/>
  <c r="J42" i="46"/>
  <c r="I42" i="46"/>
  <c r="H42" i="46"/>
  <c r="V41" i="46"/>
  <c r="T41" i="46"/>
  <c r="U41" i="46" s="1"/>
  <c r="V40" i="46"/>
  <c r="T40" i="46"/>
  <c r="X40" i="46" s="1"/>
  <c r="V39" i="46"/>
  <c r="T39" i="46"/>
  <c r="X39" i="46" s="1"/>
  <c r="V38" i="46"/>
  <c r="T38" i="46"/>
  <c r="U38" i="46" s="1"/>
  <c r="V37" i="46"/>
  <c r="T37" i="46"/>
  <c r="U37" i="46" s="1"/>
  <c r="V36" i="46"/>
  <c r="T36" i="46"/>
  <c r="X36" i="46" s="1"/>
  <c r="V35" i="46"/>
  <c r="T35" i="46"/>
  <c r="U35" i="46" s="1"/>
  <c r="V34" i="46"/>
  <c r="T34" i="46"/>
  <c r="X34" i="46" s="1"/>
  <c r="V32" i="46"/>
  <c r="T32" i="46"/>
  <c r="X32" i="46" s="1"/>
  <c r="V31" i="46"/>
  <c r="T31" i="46"/>
  <c r="U31" i="46" s="1"/>
  <c r="X30" i="46"/>
  <c r="V30" i="46"/>
  <c r="T30" i="46"/>
  <c r="U30" i="46" s="1"/>
  <c r="V29" i="46"/>
  <c r="T29" i="46"/>
  <c r="X29" i="46" s="1"/>
  <c r="V28" i="46"/>
  <c r="T28" i="46"/>
  <c r="U28" i="46" s="1"/>
  <c r="V27" i="46"/>
  <c r="T27" i="46"/>
  <c r="X27" i="46" s="1"/>
  <c r="V26" i="46"/>
  <c r="T26" i="46"/>
  <c r="X26" i="46" s="1"/>
  <c r="V25" i="46"/>
  <c r="T25" i="46"/>
  <c r="U25" i="46" s="1"/>
  <c r="V24" i="46"/>
  <c r="T24" i="46"/>
  <c r="X24" i="46" s="1"/>
  <c r="V23" i="46"/>
  <c r="T23" i="46"/>
  <c r="X23" i="46" s="1"/>
  <c r="V22" i="46"/>
  <c r="T22" i="46"/>
  <c r="U22" i="46" s="1"/>
  <c r="V21" i="46"/>
  <c r="T21" i="46"/>
  <c r="X21" i="46" s="1"/>
  <c r="V20" i="46"/>
  <c r="T20" i="46"/>
  <c r="X20" i="46" s="1"/>
  <c r="V19" i="46"/>
  <c r="T19" i="46"/>
  <c r="U19" i="46" s="1"/>
  <c r="V18" i="46"/>
  <c r="T18" i="46"/>
  <c r="X18" i="46" s="1"/>
  <c r="V17" i="46"/>
  <c r="T17" i="46"/>
  <c r="X17" i="46" s="1"/>
  <c r="V16" i="46"/>
  <c r="T16" i="46"/>
  <c r="U16" i="46" s="1"/>
  <c r="V15" i="46"/>
  <c r="T15" i="46"/>
  <c r="X15" i="46" s="1"/>
  <c r="V14" i="46"/>
  <c r="T14" i="46"/>
  <c r="X14" i="46" s="1"/>
  <c r="V13" i="46"/>
  <c r="T13" i="46"/>
  <c r="U13" i="46" s="1"/>
  <c r="V12" i="46"/>
  <c r="T12" i="46"/>
  <c r="X12" i="46" s="1"/>
  <c r="V11" i="46"/>
  <c r="T11" i="46"/>
  <c r="X11" i="46" s="1"/>
  <c r="V10" i="46"/>
  <c r="T10" i="46"/>
  <c r="U10" i="46" s="1"/>
  <c r="V9" i="46"/>
  <c r="T9" i="46"/>
  <c r="X9" i="46" s="1"/>
  <c r="V8" i="46"/>
  <c r="T8" i="46"/>
  <c r="X8" i="46" s="1"/>
  <c r="V7" i="46"/>
  <c r="T7" i="46"/>
  <c r="U7" i="46" s="1"/>
  <c r="V6" i="46"/>
  <c r="T6" i="46"/>
  <c r="U6" i="46" s="1"/>
  <c r="V5" i="46"/>
  <c r="T5" i="46"/>
  <c r="X5" i="46" s="1"/>
  <c r="T4" i="46"/>
  <c r="U4" i="46" s="1"/>
  <c r="V3" i="46"/>
  <c r="T3" i="46"/>
  <c r="X3" i="46" s="1"/>
  <c r="F2" i="46"/>
  <c r="X6" i="46" l="1"/>
  <c r="U18" i="46"/>
  <c r="U24" i="46"/>
  <c r="X35" i="46"/>
  <c r="X37" i="46"/>
  <c r="U12" i="46"/>
  <c r="X41" i="46"/>
  <c r="X433" i="45"/>
  <c r="X422" i="45"/>
  <c r="X10" i="46"/>
  <c r="X16" i="46"/>
  <c r="X22" i="46"/>
  <c r="U15" i="46"/>
  <c r="U21" i="46"/>
  <c r="U27" i="46"/>
  <c r="U34" i="46"/>
  <c r="U40" i="46"/>
  <c r="X28" i="46"/>
  <c r="U9" i="46"/>
  <c r="X7" i="46"/>
  <c r="X13" i="46"/>
  <c r="X19" i="46"/>
  <c r="X25" i="46"/>
  <c r="X31" i="46"/>
  <c r="X38" i="46"/>
  <c r="X425" i="45"/>
  <c r="X399" i="45"/>
  <c r="U399" i="45"/>
  <c r="X434" i="45"/>
  <c r="U434" i="45"/>
  <c r="X402" i="45"/>
  <c r="U402" i="45"/>
  <c r="X405" i="45"/>
  <c r="U405" i="45"/>
  <c r="X411" i="45"/>
  <c r="U411" i="45"/>
  <c r="X414" i="45"/>
  <c r="U414" i="45"/>
  <c r="X420" i="45"/>
  <c r="U420" i="45"/>
  <c r="X431" i="45"/>
  <c r="U431" i="45"/>
  <c r="X426" i="45"/>
  <c r="U426" i="45"/>
  <c r="X437" i="45"/>
  <c r="U437" i="45"/>
  <c r="X423" i="45"/>
  <c r="U423" i="45"/>
  <c r="X429" i="45"/>
  <c r="X435" i="45"/>
  <c r="T42" i="46"/>
  <c r="U42" i="46" s="1"/>
  <c r="X417" i="45"/>
  <c r="U417" i="45"/>
  <c r="X408" i="45"/>
  <c r="U408" i="45"/>
  <c r="T438" i="45"/>
  <c r="U438" i="45" s="1"/>
  <c r="X416" i="45"/>
  <c r="X419" i="45"/>
  <c r="X430" i="45"/>
  <c r="X432" i="45"/>
  <c r="X436" i="45"/>
  <c r="X401" i="45"/>
  <c r="X404" i="45"/>
  <c r="X407" i="45"/>
  <c r="X410" i="45"/>
  <c r="X413" i="45"/>
  <c r="X403" i="45"/>
  <c r="X406" i="45"/>
  <c r="X409" i="45"/>
  <c r="X412" i="45"/>
  <c r="X415" i="45"/>
  <c r="X418" i="45"/>
  <c r="X421" i="45"/>
  <c r="X424" i="45"/>
  <c r="X427" i="45"/>
  <c r="U3" i="46"/>
  <c r="U5" i="46"/>
  <c r="U8" i="46"/>
  <c r="U11" i="46"/>
  <c r="U14" i="46"/>
  <c r="U17" i="46"/>
  <c r="U20" i="46"/>
  <c r="U23" i="46"/>
  <c r="U26" i="46"/>
  <c r="U29" i="46"/>
  <c r="U32" i="46"/>
  <c r="U36" i="46"/>
  <c r="U39" i="46"/>
  <c r="X348" i="44" l="1"/>
  <c r="U348" i="44"/>
  <c r="T348" i="44"/>
  <c r="S348" i="44"/>
  <c r="R348" i="44"/>
  <c r="Q348" i="44"/>
  <c r="P348" i="44"/>
  <c r="O348" i="44"/>
  <c r="N348" i="44"/>
  <c r="M348" i="44"/>
  <c r="L348" i="44"/>
  <c r="K348" i="44"/>
  <c r="J348" i="44"/>
  <c r="I348" i="44"/>
  <c r="H348" i="44"/>
  <c r="X347" i="44"/>
  <c r="V347" i="44"/>
  <c r="W347" i="44" s="1"/>
  <c r="X346" i="44"/>
  <c r="V346" i="44"/>
  <c r="X345" i="44"/>
  <c r="V345" i="44"/>
  <c r="X344" i="44"/>
  <c r="V344" i="44"/>
  <c r="W344" i="44" s="1"/>
  <c r="X343" i="44"/>
  <c r="V343" i="44"/>
  <c r="X342" i="44"/>
  <c r="V342" i="44"/>
  <c r="W342" i="44" s="1"/>
  <c r="X341" i="44"/>
  <c r="V341" i="44"/>
  <c r="W341" i="44" s="1"/>
  <c r="X340" i="44"/>
  <c r="V340" i="44"/>
  <c r="X339" i="44"/>
  <c r="V339" i="44"/>
  <c r="W339" i="44" s="1"/>
  <c r="X338" i="44"/>
  <c r="V338" i="44"/>
  <c r="W338" i="44" s="1"/>
  <c r="X337" i="44"/>
  <c r="V337" i="44"/>
  <c r="W337" i="44" s="1"/>
  <c r="X336" i="44"/>
  <c r="V336" i="44"/>
  <c r="W336" i="44" s="1"/>
  <c r="X335" i="44"/>
  <c r="V335" i="44"/>
  <c r="W335" i="44" s="1"/>
  <c r="Z334" i="44"/>
  <c r="X333" i="44"/>
  <c r="V333" i="44"/>
  <c r="W333" i="44" s="1"/>
  <c r="X332" i="44"/>
  <c r="V332" i="44"/>
  <c r="X331" i="44"/>
  <c r="V331" i="44"/>
  <c r="X330" i="44"/>
  <c r="V330" i="44"/>
  <c r="W330" i="44" s="1"/>
  <c r="X329" i="44"/>
  <c r="V329" i="44"/>
  <c r="X328" i="44"/>
  <c r="V328" i="44"/>
  <c r="X327" i="44"/>
  <c r="V327" i="44"/>
  <c r="W327" i="44" s="1"/>
  <c r="X326" i="44"/>
  <c r="V326" i="44"/>
  <c r="X325" i="44"/>
  <c r="V325" i="44"/>
  <c r="X324" i="44"/>
  <c r="V324" i="44"/>
  <c r="W324" i="44" s="1"/>
  <c r="X323" i="44"/>
  <c r="V323" i="44"/>
  <c r="X322" i="44"/>
  <c r="V322" i="44"/>
  <c r="X321" i="44"/>
  <c r="V321" i="44"/>
  <c r="W321" i="44" s="1"/>
  <c r="X320" i="44"/>
  <c r="V320" i="44"/>
  <c r="X319" i="44"/>
  <c r="V319" i="44"/>
  <c r="X318" i="44"/>
  <c r="V318" i="44"/>
  <c r="W318" i="44" s="1"/>
  <c r="X317" i="44"/>
  <c r="V317" i="44"/>
  <c r="X316" i="44"/>
  <c r="V316" i="44"/>
  <c r="X315" i="44"/>
  <c r="V315" i="44"/>
  <c r="W315" i="44" s="1"/>
  <c r="X314" i="44"/>
  <c r="V314" i="44"/>
  <c r="F313" i="44"/>
  <c r="Z336" i="44" l="1"/>
  <c r="Z322" i="44"/>
  <c r="W322" i="44"/>
  <c r="Z331" i="44"/>
  <c r="W331" i="44"/>
  <c r="Z328" i="44"/>
  <c r="W328" i="44"/>
  <c r="Z339" i="44"/>
  <c r="Z345" i="44"/>
  <c r="W345" i="44"/>
  <c r="Z347" i="44"/>
  <c r="Z317" i="44"/>
  <c r="W317" i="44"/>
  <c r="Z323" i="44"/>
  <c r="W323" i="44"/>
  <c r="Z329" i="44"/>
  <c r="W329" i="44"/>
  <c r="Z332" i="44"/>
  <c r="W332" i="44"/>
  <c r="Z337" i="44"/>
  <c r="Z340" i="44"/>
  <c r="W340" i="44"/>
  <c r="Z342" i="44"/>
  <c r="Z319" i="44"/>
  <c r="W319" i="44"/>
  <c r="Z320" i="44"/>
  <c r="W320" i="44"/>
  <c r="Z326" i="44"/>
  <c r="W326" i="44"/>
  <c r="Z343" i="44"/>
  <c r="W343" i="44"/>
  <c r="Z346" i="44"/>
  <c r="W346" i="44"/>
  <c r="Z316" i="44"/>
  <c r="W316" i="44"/>
  <c r="Z325" i="44"/>
  <c r="W325" i="44"/>
  <c r="Z314" i="44"/>
  <c r="W314" i="44"/>
  <c r="Z344" i="44"/>
  <c r="Z330" i="44"/>
  <c r="Z341" i="44"/>
  <c r="Z321" i="44"/>
  <c r="Z338" i="44"/>
  <c r="V348" i="44"/>
  <c r="W348" i="44" s="1"/>
  <c r="Z324" i="44"/>
  <c r="Z335" i="44"/>
  <c r="Z327" i="44"/>
  <c r="Z315" i="44"/>
  <c r="Z318" i="44"/>
  <c r="Z333" i="44"/>
  <c r="X309" i="44" l="1"/>
  <c r="U309" i="44"/>
  <c r="T309" i="44"/>
  <c r="S309" i="44"/>
  <c r="R309" i="44"/>
  <c r="Q309" i="44"/>
  <c r="P309" i="44"/>
  <c r="O309" i="44"/>
  <c r="N309" i="44"/>
  <c r="M309" i="44"/>
  <c r="L309" i="44"/>
  <c r="K309" i="44"/>
  <c r="J309" i="44"/>
  <c r="I309" i="44"/>
  <c r="X308" i="44"/>
  <c r="V308" i="44"/>
  <c r="W308" i="44" s="1"/>
  <c r="X307" i="44"/>
  <c r="V307" i="44"/>
  <c r="W307" i="44" s="1"/>
  <c r="X306" i="44"/>
  <c r="V306" i="44"/>
  <c r="W306" i="44" s="1"/>
  <c r="X305" i="44"/>
  <c r="V305" i="44"/>
  <c r="X304" i="44"/>
  <c r="V304" i="44"/>
  <c r="W304" i="44" s="1"/>
  <c r="X303" i="44"/>
  <c r="V303" i="44"/>
  <c r="X302" i="44"/>
  <c r="V302" i="44"/>
  <c r="X301" i="44"/>
  <c r="V301" i="44"/>
  <c r="W301" i="44" s="1"/>
  <c r="X300" i="44"/>
  <c r="V300" i="44"/>
  <c r="W300" i="44" s="1"/>
  <c r="X299" i="44"/>
  <c r="V299" i="44"/>
  <c r="W299" i="44" s="1"/>
  <c r="X298" i="44"/>
  <c r="V298" i="44"/>
  <c r="W298" i="44" s="1"/>
  <c r="X297" i="44"/>
  <c r="V297" i="44"/>
  <c r="X296" i="44"/>
  <c r="V296" i="44"/>
  <c r="Z295" i="44"/>
  <c r="X294" i="44"/>
  <c r="V294" i="44"/>
  <c r="X293" i="44"/>
  <c r="V293" i="44"/>
  <c r="W293" i="44" s="1"/>
  <c r="X292" i="44"/>
  <c r="V292" i="44"/>
  <c r="W292" i="44" s="1"/>
  <c r="X291" i="44"/>
  <c r="V291" i="44"/>
  <c r="W291" i="44" s="1"/>
  <c r="X290" i="44"/>
  <c r="V290" i="44"/>
  <c r="W290" i="44" s="1"/>
  <c r="X289" i="44"/>
  <c r="V289" i="44"/>
  <c r="X288" i="44"/>
  <c r="V288" i="44"/>
  <c r="X287" i="44"/>
  <c r="V287" i="44"/>
  <c r="W287" i="44" s="1"/>
  <c r="X286" i="44"/>
  <c r="V286" i="44"/>
  <c r="X285" i="44"/>
  <c r="V285" i="44"/>
  <c r="X284" i="44"/>
  <c r="V284" i="44"/>
  <c r="W284" i="44" s="1"/>
  <c r="X283" i="44"/>
  <c r="V283" i="44"/>
  <c r="W283" i="44" s="1"/>
  <c r="X282" i="44"/>
  <c r="V282" i="44"/>
  <c r="X281" i="44"/>
  <c r="V281" i="44"/>
  <c r="W281" i="44" s="1"/>
  <c r="X280" i="44"/>
  <c r="V280" i="44"/>
  <c r="W280" i="44" s="1"/>
  <c r="X279" i="44"/>
  <c r="V279" i="44"/>
  <c r="X278" i="44"/>
  <c r="V278" i="44"/>
  <c r="W278" i="44" s="1"/>
  <c r="X277" i="44"/>
  <c r="V277" i="44"/>
  <c r="W277" i="44" s="1"/>
  <c r="H309" i="44"/>
  <c r="X276" i="44"/>
  <c r="V276" i="44"/>
  <c r="X275" i="44"/>
  <c r="V275" i="44"/>
  <c r="W275" i="44" s="1"/>
  <c r="F274" i="44"/>
  <c r="Z275" i="44" l="1"/>
  <c r="Z296" i="44"/>
  <c r="W296" i="44"/>
  <c r="Z276" i="44"/>
  <c r="W276" i="44"/>
  <c r="Z302" i="44"/>
  <c r="W302" i="44"/>
  <c r="Z305" i="44"/>
  <c r="W305" i="44"/>
  <c r="Z279" i="44"/>
  <c r="W279" i="44"/>
  <c r="Z290" i="44"/>
  <c r="Z297" i="44"/>
  <c r="W297" i="44"/>
  <c r="Z303" i="44"/>
  <c r="W303" i="44"/>
  <c r="Z282" i="44"/>
  <c r="W282" i="44"/>
  <c r="Z289" i="44"/>
  <c r="W289" i="44"/>
  <c r="Z300" i="44"/>
  <c r="Z285" i="44"/>
  <c r="W285" i="44"/>
  <c r="Z286" i="44"/>
  <c r="W286" i="44"/>
  <c r="Z306" i="44"/>
  <c r="Z288" i="44"/>
  <c r="W288" i="44"/>
  <c r="Z294" i="44"/>
  <c r="W294" i="44"/>
  <c r="Z287" i="44"/>
  <c r="Z293" i="44"/>
  <c r="Z298" i="44"/>
  <c r="Z304" i="44"/>
  <c r="Z278" i="44"/>
  <c r="V309" i="44"/>
  <c r="W309" i="44" s="1"/>
  <c r="Z281" i="44"/>
  <c r="Z284" i="44"/>
  <c r="Z301" i="44"/>
  <c r="Z307" i="44"/>
  <c r="Z277" i="44"/>
  <c r="Z280" i="44"/>
  <c r="Z283" i="44"/>
  <c r="Z292" i="44"/>
  <c r="Z299" i="44"/>
  <c r="Z308" i="44"/>
  <c r="Z291" i="44"/>
  <c r="K298" i="42" l="1"/>
  <c r="J298" i="42"/>
  <c r="G252" i="42" s="1"/>
  <c r="P297" i="42"/>
  <c r="N297" i="42"/>
  <c r="P296" i="42"/>
  <c r="N295" i="42"/>
  <c r="L295" i="42"/>
  <c r="N294" i="42"/>
  <c r="L294" i="42"/>
  <c r="M294" i="42" s="1"/>
  <c r="N293" i="42"/>
  <c r="L293" i="42"/>
  <c r="M293" i="42" s="1"/>
  <c r="N292" i="42"/>
  <c r="P292" i="42"/>
  <c r="N291" i="42"/>
  <c r="L291" i="42"/>
  <c r="M291" i="42" s="1"/>
  <c r="N290" i="42"/>
  <c r="L290" i="42"/>
  <c r="N289" i="42"/>
  <c r="L289" i="42"/>
  <c r="N288" i="42"/>
  <c r="L288" i="42"/>
  <c r="M288" i="42" s="1"/>
  <c r="N287" i="42"/>
  <c r="L287" i="42"/>
  <c r="P286" i="42"/>
  <c r="N286" i="42"/>
  <c r="P285" i="42"/>
  <c r="N285" i="42"/>
  <c r="N284" i="42"/>
  <c r="L284" i="42"/>
  <c r="N283" i="42"/>
  <c r="L283" i="42"/>
  <c r="M283" i="42" s="1"/>
  <c r="N282" i="42"/>
  <c r="L282" i="42"/>
  <c r="P281" i="42"/>
  <c r="N280" i="42"/>
  <c r="L280" i="42"/>
  <c r="N279" i="42"/>
  <c r="L279" i="42"/>
  <c r="M279" i="42" s="1"/>
  <c r="N278" i="42"/>
  <c r="L278" i="42"/>
  <c r="N277" i="42"/>
  <c r="L277" i="42"/>
  <c r="N276" i="42"/>
  <c r="L276" i="42"/>
  <c r="M276" i="42" s="1"/>
  <c r="N275" i="42"/>
  <c r="L275" i="42"/>
  <c r="M275" i="42" s="1"/>
  <c r="N274" i="42"/>
  <c r="L274" i="42"/>
  <c r="N273" i="42"/>
  <c r="L273" i="42"/>
  <c r="M273" i="42" s="1"/>
  <c r="P272" i="42"/>
  <c r="N271" i="42"/>
  <c r="L271" i="42"/>
  <c r="M271" i="42" s="1"/>
  <c r="N270" i="42"/>
  <c r="L270" i="42"/>
  <c r="N269" i="42"/>
  <c r="L269" i="42"/>
  <c r="N268" i="42"/>
  <c r="L268" i="42"/>
  <c r="M268" i="42" s="1"/>
  <c r="N267" i="42"/>
  <c r="L267" i="42"/>
  <c r="N266" i="42"/>
  <c r="L266" i="42"/>
  <c r="P265" i="42"/>
  <c r="N265" i="42"/>
  <c r="L265" i="42"/>
  <c r="M265" i="42" s="1"/>
  <c r="N264" i="42"/>
  <c r="L264" i="42"/>
  <c r="N263" i="42"/>
  <c r="L263" i="42"/>
  <c r="N262" i="42"/>
  <c r="L262" i="42"/>
  <c r="M262" i="42" s="1"/>
  <c r="N261" i="42"/>
  <c r="L261" i="42"/>
  <c r="N260" i="42"/>
  <c r="L260" i="42"/>
  <c r="N259" i="42"/>
  <c r="L259" i="42"/>
  <c r="M259" i="42" s="1"/>
  <c r="N258" i="42"/>
  <c r="L258" i="42"/>
  <c r="M258" i="42" s="1"/>
  <c r="N257" i="42"/>
  <c r="I298" i="42"/>
  <c r="N256" i="42"/>
  <c r="L256" i="42"/>
  <c r="M256" i="42" s="1"/>
  <c r="N255" i="42"/>
  <c r="L255" i="42"/>
  <c r="M255" i="42" s="1"/>
  <c r="N254" i="42"/>
  <c r="L254" i="42"/>
  <c r="N253" i="42"/>
  <c r="L253" i="42"/>
  <c r="M253" i="42" s="1"/>
  <c r="F252" i="42"/>
  <c r="P268" i="42" l="1"/>
  <c r="P280" i="42"/>
  <c r="M280" i="42"/>
  <c r="P260" i="42"/>
  <c r="M260" i="42"/>
  <c r="P266" i="42"/>
  <c r="M266" i="42"/>
  <c r="P284" i="42"/>
  <c r="M284" i="42"/>
  <c r="P287" i="42"/>
  <c r="M287" i="42"/>
  <c r="P290" i="42"/>
  <c r="M290" i="42"/>
  <c r="P261" i="42"/>
  <c r="M261" i="42"/>
  <c r="P264" i="42"/>
  <c r="M264" i="42"/>
  <c r="P269" i="42"/>
  <c r="M269" i="42"/>
  <c r="P282" i="42"/>
  <c r="M282" i="42"/>
  <c r="P263" i="42"/>
  <c r="M263" i="42"/>
  <c r="P270" i="42"/>
  <c r="M270" i="42"/>
  <c r="P267" i="42"/>
  <c r="M267" i="42"/>
  <c r="P253" i="42"/>
  <c r="P274" i="42"/>
  <c r="M274" i="42"/>
  <c r="P277" i="42"/>
  <c r="M277" i="42"/>
  <c r="P279" i="42"/>
  <c r="P289" i="42"/>
  <c r="M289" i="42"/>
  <c r="P295" i="42"/>
  <c r="M295" i="42"/>
  <c r="P278" i="42"/>
  <c r="M278" i="42"/>
  <c r="P254" i="42"/>
  <c r="M254" i="42"/>
  <c r="P273" i="42"/>
  <c r="P275" i="42"/>
  <c r="P255" i="42"/>
  <c r="P271" i="42"/>
  <c r="P283" i="42"/>
  <c r="P256" i="42"/>
  <c r="P276" i="42"/>
  <c r="P288" i="42"/>
  <c r="P259" i="42"/>
  <c r="P291" i="42"/>
  <c r="P262" i="42"/>
  <c r="P294" i="42"/>
  <c r="L257" i="42"/>
  <c r="M257" i="42" s="1"/>
  <c r="P258" i="42"/>
  <c r="P293" i="42"/>
  <c r="W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W79" i="40"/>
  <c r="U79" i="40"/>
  <c r="W78" i="40"/>
  <c r="U78" i="40"/>
  <c r="V78" i="40" s="1"/>
  <c r="W77" i="40"/>
  <c r="U77" i="40"/>
  <c r="V77" i="40" s="1"/>
  <c r="W76" i="40"/>
  <c r="U76" i="40"/>
  <c r="W75" i="40"/>
  <c r="U75" i="40"/>
  <c r="V75" i="40" s="1"/>
  <c r="W74" i="40"/>
  <c r="U74" i="40"/>
  <c r="W73" i="40"/>
  <c r="U73" i="40"/>
  <c r="V73" i="40" s="1"/>
  <c r="Y72" i="40"/>
  <c r="W71" i="40"/>
  <c r="U71" i="40"/>
  <c r="W70" i="40"/>
  <c r="U70" i="40"/>
  <c r="V70" i="40" s="1"/>
  <c r="W69" i="40"/>
  <c r="U69" i="40"/>
  <c r="V69" i="40" s="1"/>
  <c r="W68" i="40"/>
  <c r="U68" i="40"/>
  <c r="W67" i="40"/>
  <c r="U67" i="40"/>
  <c r="V67" i="40" s="1"/>
  <c r="W66" i="40"/>
  <c r="U66" i="40"/>
  <c r="V66" i="40" s="1"/>
  <c r="W65" i="40"/>
  <c r="U65" i="40"/>
  <c r="W64" i="40"/>
  <c r="U64" i="40"/>
  <c r="V64" i="40" s="1"/>
  <c r="W63" i="40"/>
  <c r="U63" i="40"/>
  <c r="W62" i="40"/>
  <c r="U62" i="40"/>
  <c r="W61" i="40"/>
  <c r="U61" i="40"/>
  <c r="V61" i="40" s="1"/>
  <c r="W60" i="40"/>
  <c r="U60" i="40"/>
  <c r="V60" i="40" s="1"/>
  <c r="W59" i="40"/>
  <c r="U59" i="40"/>
  <c r="V59" i="40" s="1"/>
  <c r="W58" i="40"/>
  <c r="U58" i="40"/>
  <c r="V58" i="40" s="1"/>
  <c r="W57" i="40"/>
  <c r="U57" i="40"/>
  <c r="V57" i="40" s="1"/>
  <c r="U56" i="40"/>
  <c r="V56" i="40" s="1"/>
  <c r="W55" i="40"/>
  <c r="U55" i="40"/>
  <c r="W54" i="40"/>
  <c r="U54" i="40"/>
  <c r="V54" i="40" s="1"/>
  <c r="W53" i="40"/>
  <c r="U53" i="40"/>
  <c r="V53" i="40" s="1"/>
  <c r="W52" i="40"/>
  <c r="U52" i="40"/>
  <c r="V52" i="40" s="1"/>
  <c r="W51" i="40"/>
  <c r="U51" i="40"/>
  <c r="V51" i="40" s="1"/>
  <c r="W50" i="40"/>
  <c r="U50" i="40"/>
  <c r="V50" i="40" s="1"/>
  <c r="W49" i="40"/>
  <c r="U49" i="40"/>
  <c r="W48" i="40"/>
  <c r="U48" i="40"/>
  <c r="V48" i="40" s="1"/>
  <c r="W47" i="40"/>
  <c r="U47" i="40"/>
  <c r="W46" i="40"/>
  <c r="U46" i="40"/>
  <c r="W45" i="40"/>
  <c r="U45" i="40"/>
  <c r="V45" i="40" s="1"/>
  <c r="W44" i="40"/>
  <c r="U44" i="40"/>
  <c r="V44" i="40" s="1"/>
  <c r="F43" i="40"/>
  <c r="Y70" i="40" l="1"/>
  <c r="Y58" i="40"/>
  <c r="Y67" i="40"/>
  <c r="Y71" i="40"/>
  <c r="V71" i="40"/>
  <c r="Y79" i="40"/>
  <c r="V79" i="40"/>
  <c r="Y46" i="40"/>
  <c r="V46" i="40"/>
  <c r="Y62" i="40"/>
  <c r="V62" i="40"/>
  <c r="Y47" i="40"/>
  <c r="V47" i="40"/>
  <c r="Y49" i="40"/>
  <c r="V49" i="40"/>
  <c r="Y55" i="40"/>
  <c r="V55" i="40"/>
  <c r="Y63" i="40"/>
  <c r="V63" i="40"/>
  <c r="Y64" i="40"/>
  <c r="Y68" i="40"/>
  <c r="V68" i="40"/>
  <c r="Y74" i="40"/>
  <c r="V74" i="40"/>
  <c r="Y76" i="40"/>
  <c r="V76" i="40"/>
  <c r="Y77" i="40"/>
  <c r="Y65" i="40"/>
  <c r="V65" i="40"/>
  <c r="P257" i="42"/>
  <c r="L298" i="42"/>
  <c r="M298" i="42" s="1"/>
  <c r="U80" i="40"/>
  <c r="Y78" i="40"/>
  <c r="Y61" i="40"/>
  <c r="Y54" i="40"/>
  <c r="Y75" i="40"/>
  <c r="Y45" i="40"/>
  <c r="Y48" i="40"/>
  <c r="Y51" i="40"/>
  <c r="Y44" i="40"/>
  <c r="Y50" i="40"/>
  <c r="Y53" i="40"/>
  <c r="Y60" i="40"/>
  <c r="Y66" i="40"/>
  <c r="Y69" i="40"/>
  <c r="Y73" i="40"/>
  <c r="Y52" i="40"/>
  <c r="V90" i="38"/>
  <c r="S90" i="38"/>
  <c r="R90" i="38"/>
  <c r="Q90" i="38"/>
  <c r="P90" i="38"/>
  <c r="O90" i="38"/>
  <c r="N90" i="38"/>
  <c r="M90" i="38"/>
  <c r="L90" i="38"/>
  <c r="K90" i="38"/>
  <c r="J90" i="38"/>
  <c r="I90" i="38"/>
  <c r="H90" i="38"/>
  <c r="V89" i="38"/>
  <c r="T89" i="38"/>
  <c r="V88" i="38"/>
  <c r="T88" i="38"/>
  <c r="U88" i="38" s="1"/>
  <c r="X87" i="38"/>
  <c r="V87" i="38"/>
  <c r="T87" i="38"/>
  <c r="U87" i="38" s="1"/>
  <c r="V86" i="38"/>
  <c r="T86" i="38"/>
  <c r="V85" i="38"/>
  <c r="T85" i="38"/>
  <c r="U85" i="38" s="1"/>
  <c r="V84" i="38"/>
  <c r="T84" i="38"/>
  <c r="U84" i="38" s="1"/>
  <c r="V83" i="38"/>
  <c r="T83" i="38"/>
  <c r="V82" i="38"/>
  <c r="T82" i="38"/>
  <c r="U82" i="38" s="1"/>
  <c r="V81" i="38"/>
  <c r="T81" i="38"/>
  <c r="U81" i="38" s="1"/>
  <c r="V80" i="38"/>
  <c r="T80" i="38"/>
  <c r="X79" i="38"/>
  <c r="V78" i="38"/>
  <c r="T78" i="38"/>
  <c r="V77" i="38"/>
  <c r="T77" i="38"/>
  <c r="U77" i="38" s="1"/>
  <c r="V76" i="38"/>
  <c r="T76" i="38"/>
  <c r="U76" i="38" s="1"/>
  <c r="V75" i="38"/>
  <c r="T75" i="38"/>
  <c r="V74" i="38"/>
  <c r="T74" i="38"/>
  <c r="U74" i="38" s="1"/>
  <c r="X73" i="38"/>
  <c r="V73" i="38"/>
  <c r="T73" i="38"/>
  <c r="U73" i="38" s="1"/>
  <c r="V72" i="38"/>
  <c r="T72" i="38"/>
  <c r="V71" i="38"/>
  <c r="T71" i="38"/>
  <c r="U71" i="38" s="1"/>
  <c r="V70" i="38"/>
  <c r="T70" i="38"/>
  <c r="U70" i="38" s="1"/>
  <c r="V69" i="38"/>
  <c r="T69" i="38"/>
  <c r="V68" i="38"/>
  <c r="T68" i="38"/>
  <c r="U68" i="38" s="1"/>
  <c r="V67" i="38"/>
  <c r="T67" i="38"/>
  <c r="U67" i="38" s="1"/>
  <c r="V66" i="38"/>
  <c r="T66" i="38"/>
  <c r="V65" i="38"/>
  <c r="T65" i="38"/>
  <c r="U65" i="38" s="1"/>
  <c r="T64" i="38"/>
  <c r="U64" i="38" s="1"/>
  <c r="V63" i="38"/>
  <c r="T63" i="38"/>
  <c r="U63" i="38" s="1"/>
  <c r="V62" i="38"/>
  <c r="T62" i="38"/>
  <c r="U62" i="38" s="1"/>
  <c r="V61" i="38"/>
  <c r="T61" i="38"/>
  <c r="V60" i="38"/>
  <c r="T60" i="38"/>
  <c r="U60" i="38" s="1"/>
  <c r="V59" i="38"/>
  <c r="T59" i="38"/>
  <c r="U59" i="38" s="1"/>
  <c r="V58" i="38"/>
  <c r="T58" i="38"/>
  <c r="V57" i="38"/>
  <c r="T57" i="38"/>
  <c r="U57" i="38" s="1"/>
  <c r="V56" i="38"/>
  <c r="T56" i="38"/>
  <c r="U56" i="38" s="1"/>
  <c r="V55" i="38"/>
  <c r="T55" i="38"/>
  <c r="V54" i="38"/>
  <c r="T54" i="38"/>
  <c r="U54" i="38" s="1"/>
  <c r="V53" i="38"/>
  <c r="T53" i="38"/>
  <c r="U53" i="38" s="1"/>
  <c r="V52" i="38"/>
  <c r="T52" i="38"/>
  <c r="U52" i="38" s="1"/>
  <c r="V51" i="38"/>
  <c r="T51" i="38"/>
  <c r="T50" i="38"/>
  <c r="U50" i="38" s="1"/>
  <c r="V49" i="38"/>
  <c r="T49" i="38"/>
  <c r="F48" i="38"/>
  <c r="X85" i="38" l="1"/>
  <c r="X53" i="38"/>
  <c r="X71" i="38"/>
  <c r="X77" i="38"/>
  <c r="X58" i="38"/>
  <c r="U58" i="38"/>
  <c r="X66" i="38"/>
  <c r="U66" i="38"/>
  <c r="X83" i="38"/>
  <c r="U83" i="38"/>
  <c r="X61" i="38"/>
  <c r="U61" i="38"/>
  <c r="X69" i="38"/>
  <c r="U69" i="38"/>
  <c r="X78" i="38"/>
  <c r="U78" i="38"/>
  <c r="X81" i="38"/>
  <c r="X86" i="38"/>
  <c r="U86" i="38"/>
  <c r="X54" i="38"/>
  <c r="X72" i="38"/>
  <c r="U72" i="38"/>
  <c r="X76" i="38"/>
  <c r="X88" i="38"/>
  <c r="X56" i="38"/>
  <c r="X55" i="38"/>
  <c r="U55" i="38"/>
  <c r="X59" i="38"/>
  <c r="X67" i="38"/>
  <c r="X74" i="38"/>
  <c r="X80" i="38"/>
  <c r="U80" i="38"/>
  <c r="X84" i="38"/>
  <c r="X89" i="38"/>
  <c r="U89" i="38"/>
  <c r="X57" i="38"/>
  <c r="X62" i="38"/>
  <c r="X65" i="38"/>
  <c r="X70" i="38"/>
  <c r="X75" i="38"/>
  <c r="U75" i="38"/>
  <c r="X82" i="38"/>
  <c r="Y80" i="40"/>
  <c r="V80" i="40"/>
  <c r="X63" i="38"/>
  <c r="X51" i="38"/>
  <c r="U51" i="38"/>
  <c r="X49" i="38"/>
  <c r="U49" i="38"/>
  <c r="T90" i="38"/>
  <c r="U90" i="38" s="1"/>
  <c r="X68" i="38"/>
  <c r="X60" i="38"/>
  <c r="X52" i="38"/>
  <c r="V394" i="45"/>
  <c r="S394" i="45"/>
  <c r="R394" i="45"/>
  <c r="Q394" i="45"/>
  <c r="P394" i="45"/>
  <c r="O394" i="45"/>
  <c r="N394" i="45"/>
  <c r="M394" i="45"/>
  <c r="L394" i="45"/>
  <c r="K394" i="45"/>
  <c r="J394" i="45"/>
  <c r="I394" i="45"/>
  <c r="H394" i="45"/>
  <c r="V393" i="45"/>
  <c r="T393" i="45"/>
  <c r="U393" i="45" s="1"/>
  <c r="V392" i="45"/>
  <c r="T392" i="45"/>
  <c r="V391" i="45"/>
  <c r="T391" i="45"/>
  <c r="V390" i="45"/>
  <c r="T390" i="45"/>
  <c r="U390" i="45" s="1"/>
  <c r="V389" i="45"/>
  <c r="T389" i="45"/>
  <c r="U389" i="45" s="1"/>
  <c r="V388" i="45"/>
  <c r="T388" i="45"/>
  <c r="V387" i="45"/>
  <c r="T387" i="45"/>
  <c r="U387" i="45" s="1"/>
  <c r="V386" i="45"/>
  <c r="T386" i="45"/>
  <c r="V385" i="45"/>
  <c r="T385" i="45"/>
  <c r="X384" i="45"/>
  <c r="V383" i="45"/>
  <c r="T383" i="45"/>
  <c r="V382" i="45"/>
  <c r="T382" i="45"/>
  <c r="U382" i="45" s="1"/>
  <c r="V381" i="45"/>
  <c r="T381" i="45"/>
  <c r="V380" i="45"/>
  <c r="T380" i="45"/>
  <c r="V379" i="45"/>
  <c r="T379" i="45"/>
  <c r="U379" i="45" s="1"/>
  <c r="V378" i="45"/>
  <c r="T378" i="45"/>
  <c r="U378" i="45" s="1"/>
  <c r="V377" i="45"/>
  <c r="T377" i="45"/>
  <c r="V376" i="45"/>
  <c r="T376" i="45"/>
  <c r="U376" i="45" s="1"/>
  <c r="V375" i="45"/>
  <c r="T375" i="45"/>
  <c r="V374" i="45"/>
  <c r="T374" i="45"/>
  <c r="V373" i="45"/>
  <c r="T373" i="45"/>
  <c r="U373" i="45" s="1"/>
  <c r="V372" i="45"/>
  <c r="T372" i="45"/>
  <c r="V371" i="45"/>
  <c r="T371" i="45"/>
  <c r="V370" i="45"/>
  <c r="T370" i="45"/>
  <c r="U370" i="45" s="1"/>
  <c r="V369" i="45"/>
  <c r="T369" i="45"/>
  <c r="V368" i="45"/>
  <c r="T368" i="45"/>
  <c r="V367" i="45"/>
  <c r="T367" i="45"/>
  <c r="U367" i="45" s="1"/>
  <c r="V366" i="45"/>
  <c r="T366" i="45"/>
  <c r="V365" i="45"/>
  <c r="T365" i="45"/>
  <c r="V364" i="45"/>
  <c r="T364" i="45"/>
  <c r="U364" i="45" s="1"/>
  <c r="V363" i="45"/>
  <c r="T363" i="45"/>
  <c r="U363" i="45" s="1"/>
  <c r="V362" i="45"/>
  <c r="T362" i="45"/>
  <c r="V361" i="45"/>
  <c r="T361" i="45"/>
  <c r="U361" i="45" s="1"/>
  <c r="V360" i="45"/>
  <c r="T360" i="45"/>
  <c r="U360" i="45" s="1"/>
  <c r="V359" i="45"/>
  <c r="T359" i="45"/>
  <c r="V358" i="45"/>
  <c r="T358" i="45"/>
  <c r="U358" i="45" s="1"/>
  <c r="V357" i="45"/>
  <c r="T357" i="45"/>
  <c r="T356" i="45"/>
  <c r="U356" i="45" s="1"/>
  <c r="V355" i="45"/>
  <c r="T355" i="45"/>
  <c r="U355" i="45" s="1"/>
  <c r="F354" i="45"/>
  <c r="X382" i="45" l="1"/>
  <c r="X383" i="45"/>
  <c r="U383" i="45"/>
  <c r="X392" i="45"/>
  <c r="U392" i="45"/>
  <c r="X391" i="45"/>
  <c r="U391" i="45"/>
  <c r="X389" i="45"/>
  <c r="X372" i="45"/>
  <c r="U372" i="45"/>
  <c r="X359" i="45"/>
  <c r="U359" i="45"/>
  <c r="X385" i="45"/>
  <c r="U385" i="45"/>
  <c r="X387" i="45"/>
  <c r="X357" i="45"/>
  <c r="U357" i="45"/>
  <c r="X386" i="45"/>
  <c r="U386" i="45"/>
  <c r="X375" i="45"/>
  <c r="U375" i="45"/>
  <c r="X361" i="45"/>
  <c r="X362" i="45"/>
  <c r="U362" i="45"/>
  <c r="X368" i="45"/>
  <c r="U368" i="45"/>
  <c r="X371" i="45"/>
  <c r="U371" i="45"/>
  <c r="X374" i="45"/>
  <c r="U374" i="45"/>
  <c r="X377" i="45"/>
  <c r="U377" i="45"/>
  <c r="X379" i="45"/>
  <c r="X388" i="45"/>
  <c r="U388" i="45"/>
  <c r="X369" i="45"/>
  <c r="U369" i="45"/>
  <c r="X366" i="45"/>
  <c r="U366" i="45"/>
  <c r="X365" i="45"/>
  <c r="U365" i="45"/>
  <c r="X380" i="45"/>
  <c r="U380" i="45"/>
  <c r="X381" i="45"/>
  <c r="U381" i="45"/>
  <c r="X393" i="45"/>
  <c r="X364" i="45"/>
  <c r="X367" i="45"/>
  <c r="T394" i="45"/>
  <c r="U394" i="45" s="1"/>
  <c r="X370" i="45"/>
  <c r="X373" i="45"/>
  <c r="X390" i="45"/>
  <c r="X358" i="45"/>
  <c r="X376" i="45"/>
  <c r="X355" i="45"/>
  <c r="X360" i="45"/>
  <c r="X363" i="45"/>
  <c r="X378" i="45"/>
  <c r="V88" i="47"/>
  <c r="S88" i="47"/>
  <c r="R88" i="47"/>
  <c r="Q88" i="47"/>
  <c r="P88" i="47"/>
  <c r="O88" i="47"/>
  <c r="N88" i="47"/>
  <c r="M88" i="47"/>
  <c r="L88" i="47"/>
  <c r="K88" i="47"/>
  <c r="J88" i="47"/>
  <c r="I88" i="47"/>
  <c r="H88" i="47"/>
  <c r="V87" i="47"/>
  <c r="T87" i="47"/>
  <c r="U87" i="47" s="1"/>
  <c r="V86" i="47"/>
  <c r="T86" i="47"/>
  <c r="U86" i="47" s="1"/>
  <c r="V85" i="47"/>
  <c r="T85" i="47"/>
  <c r="V84" i="47"/>
  <c r="T84" i="47"/>
  <c r="U84" i="47" s="1"/>
  <c r="V83" i="47"/>
  <c r="T83" i="47"/>
  <c r="U83" i="47" s="1"/>
  <c r="V82" i="47"/>
  <c r="T82" i="47"/>
  <c r="V81" i="47"/>
  <c r="T81" i="47"/>
  <c r="U81" i="47" s="1"/>
  <c r="V80" i="47"/>
  <c r="T80" i="47"/>
  <c r="U80" i="47" s="1"/>
  <c r="Y78" i="47"/>
  <c r="V78" i="47"/>
  <c r="T78" i="47"/>
  <c r="U78" i="47" s="1"/>
  <c r="V77" i="47"/>
  <c r="T77" i="47"/>
  <c r="V76" i="47"/>
  <c r="T76" i="47"/>
  <c r="U76" i="47" s="1"/>
  <c r="V75" i="47"/>
  <c r="T75" i="47"/>
  <c r="U75" i="47" s="1"/>
  <c r="V74" i="47"/>
  <c r="T74" i="47"/>
  <c r="V73" i="47"/>
  <c r="T73" i="47"/>
  <c r="V72" i="47"/>
  <c r="T72" i="47"/>
  <c r="U72" i="47" s="1"/>
  <c r="V71" i="47"/>
  <c r="T71" i="47"/>
  <c r="U71" i="47" s="1"/>
  <c r="V70" i="47"/>
  <c r="T70" i="47"/>
  <c r="V69" i="47"/>
  <c r="T69" i="47"/>
  <c r="U69" i="47" s="1"/>
  <c r="V68" i="47"/>
  <c r="T68" i="47"/>
  <c r="U68" i="47" s="1"/>
  <c r="V67" i="47"/>
  <c r="T67" i="47"/>
  <c r="V66" i="47"/>
  <c r="T66" i="47"/>
  <c r="U66" i="47" s="1"/>
  <c r="V65" i="47"/>
  <c r="T65" i="47"/>
  <c r="V64" i="47"/>
  <c r="T64" i="47"/>
  <c r="T63" i="47"/>
  <c r="U63" i="47" s="1"/>
  <c r="V62" i="47"/>
  <c r="T62" i="47"/>
  <c r="U62" i="47" s="1"/>
  <c r="V61" i="47"/>
  <c r="T61" i="47"/>
  <c r="U61" i="47" s="1"/>
  <c r="V60" i="47"/>
  <c r="T60" i="47"/>
  <c r="V59" i="47"/>
  <c r="T59" i="47"/>
  <c r="U59" i="47" s="1"/>
  <c r="V58" i="47"/>
  <c r="T58" i="47"/>
  <c r="V57" i="47"/>
  <c r="T57" i="47"/>
  <c r="V56" i="47"/>
  <c r="T56" i="47"/>
  <c r="U56" i="47" s="1"/>
  <c r="V55" i="47"/>
  <c r="T55" i="47"/>
  <c r="U55" i="47" s="1"/>
  <c r="V54" i="47"/>
  <c r="T54" i="47"/>
  <c r="V53" i="47"/>
  <c r="T53" i="47"/>
  <c r="U53" i="47" s="1"/>
  <c r="V52" i="47"/>
  <c r="T52" i="47"/>
  <c r="V51" i="47"/>
  <c r="T51" i="47"/>
  <c r="V50" i="47"/>
  <c r="T50" i="47"/>
  <c r="U50" i="47" s="1"/>
  <c r="T49" i="47"/>
  <c r="U49" i="47" s="1"/>
  <c r="V48" i="47"/>
  <c r="T48" i="47"/>
  <c r="U48" i="47" s="1"/>
  <c r="F47" i="47"/>
  <c r="Y74" i="47" l="1"/>
  <c r="U74" i="47"/>
  <c r="Y79" i="47"/>
  <c r="Y76" i="47"/>
  <c r="U77" i="47"/>
  <c r="Y82" i="47"/>
  <c r="Y64" i="47"/>
  <c r="U64" i="47"/>
  <c r="Y66" i="47"/>
  <c r="Y67" i="47"/>
  <c r="U67" i="47"/>
  <c r="Y75" i="47"/>
  <c r="Y83" i="47"/>
  <c r="Y65" i="47"/>
  <c r="U65" i="47"/>
  <c r="Y81" i="47"/>
  <c r="U82" i="47"/>
  <c r="Y73" i="47"/>
  <c r="U73" i="47"/>
  <c r="Y70" i="47"/>
  <c r="U70" i="47"/>
  <c r="Y84" i="47"/>
  <c r="U85" i="47"/>
  <c r="Y51" i="47"/>
  <c r="U51" i="47"/>
  <c r="Y57" i="47"/>
  <c r="U57" i="47"/>
  <c r="Y60" i="47"/>
  <c r="U60" i="47"/>
  <c r="Y52" i="47"/>
  <c r="U52" i="47"/>
  <c r="Y54" i="47"/>
  <c r="U54" i="47"/>
  <c r="Y50" i="47"/>
  <c r="Y58" i="47"/>
  <c r="U58" i="47"/>
  <c r="Y69" i="47"/>
  <c r="Y53" i="47"/>
  <c r="Y72" i="47"/>
  <c r="Y77" i="47"/>
  <c r="Y86" i="47"/>
  <c r="Y48" i="47"/>
  <c r="Y56" i="47"/>
  <c r="Y59" i="47"/>
  <c r="Y80" i="47"/>
  <c r="Y85" i="47"/>
  <c r="T88" i="47"/>
  <c r="U88" i="47" s="1"/>
  <c r="Y55" i="47"/>
  <c r="Y68" i="47"/>
  <c r="Y71" i="47"/>
  <c r="M247" i="42" l="1"/>
  <c r="M246" i="42"/>
  <c r="M236" i="42"/>
  <c r="M235" i="42"/>
  <c r="L232" i="42" l="1"/>
  <c r="L245" i="42"/>
  <c r="I207" i="42"/>
  <c r="I248" i="42" s="1"/>
  <c r="L207" i="42"/>
  <c r="K248" i="42"/>
  <c r="P247" i="42"/>
  <c r="N247" i="42"/>
  <c r="P246" i="42"/>
  <c r="N245" i="42"/>
  <c r="N244" i="42"/>
  <c r="L244" i="42"/>
  <c r="N243" i="42"/>
  <c r="L243" i="42"/>
  <c r="M243" i="42" s="1"/>
  <c r="N242" i="42"/>
  <c r="L242" i="42"/>
  <c r="N241" i="42"/>
  <c r="L241" i="42"/>
  <c r="N240" i="42"/>
  <c r="L240" i="42"/>
  <c r="N239" i="42"/>
  <c r="L239" i="42"/>
  <c r="N238" i="42"/>
  <c r="L238" i="42"/>
  <c r="N237" i="42"/>
  <c r="L237" i="42"/>
  <c r="M237" i="42" s="1"/>
  <c r="P236" i="42"/>
  <c r="N236" i="42"/>
  <c r="P235" i="42"/>
  <c r="N235" i="42"/>
  <c r="N234" i="42"/>
  <c r="L234" i="42"/>
  <c r="N233" i="42"/>
  <c r="L233" i="42"/>
  <c r="N232" i="42"/>
  <c r="P231" i="42"/>
  <c r="N230" i="42"/>
  <c r="L230" i="42"/>
  <c r="N229" i="42"/>
  <c r="L229" i="42"/>
  <c r="N228" i="42"/>
  <c r="L228" i="42"/>
  <c r="M228" i="42" s="1"/>
  <c r="J248" i="42"/>
  <c r="G202" i="42" s="1"/>
  <c r="N227" i="42"/>
  <c r="L227" i="42"/>
  <c r="N226" i="42"/>
  <c r="L226" i="42"/>
  <c r="N225" i="42"/>
  <c r="L225" i="42"/>
  <c r="M225" i="42" s="1"/>
  <c r="N224" i="42"/>
  <c r="L224" i="42"/>
  <c r="N223" i="42"/>
  <c r="L223" i="42"/>
  <c r="P222" i="42"/>
  <c r="N221" i="42"/>
  <c r="L221" i="42"/>
  <c r="N220" i="42"/>
  <c r="L220" i="42"/>
  <c r="M220" i="42" s="1"/>
  <c r="N219" i="42"/>
  <c r="L219" i="42"/>
  <c r="N218" i="42"/>
  <c r="L218" i="42"/>
  <c r="N217" i="42"/>
  <c r="L217" i="42"/>
  <c r="N216" i="42"/>
  <c r="L216" i="42"/>
  <c r="N215" i="42"/>
  <c r="L215" i="42"/>
  <c r="N214" i="42"/>
  <c r="L214" i="42"/>
  <c r="N213" i="42"/>
  <c r="L213" i="42"/>
  <c r="N212" i="42"/>
  <c r="L212" i="42"/>
  <c r="N211" i="42"/>
  <c r="L211" i="42"/>
  <c r="N210" i="42"/>
  <c r="L210" i="42"/>
  <c r="N209" i="42"/>
  <c r="L209" i="42"/>
  <c r="N208" i="42"/>
  <c r="L208" i="42"/>
  <c r="N207" i="42"/>
  <c r="N206" i="42"/>
  <c r="L206" i="42"/>
  <c r="N205" i="42"/>
  <c r="L205" i="42"/>
  <c r="N204" i="42"/>
  <c r="L204" i="42"/>
  <c r="N203" i="42"/>
  <c r="L203" i="42"/>
  <c r="M203" i="42" s="1"/>
  <c r="F202" i="42"/>
  <c r="P211" i="42" l="1"/>
  <c r="M211" i="42"/>
  <c r="P234" i="42"/>
  <c r="M234" i="42"/>
  <c r="P242" i="42"/>
  <c r="M242" i="42"/>
  <c r="P226" i="42"/>
  <c r="M226" i="42"/>
  <c r="P209" i="42"/>
  <c r="M209" i="42"/>
  <c r="P215" i="42"/>
  <c r="M215" i="42"/>
  <c r="P238" i="42"/>
  <c r="M238" i="42"/>
  <c r="P240" i="42"/>
  <c r="M240" i="42"/>
  <c r="P205" i="42"/>
  <c r="M205" i="42"/>
  <c r="P210" i="42"/>
  <c r="M210" i="42"/>
  <c r="P212" i="42"/>
  <c r="M212" i="42"/>
  <c r="P214" i="42"/>
  <c r="M214" i="42"/>
  <c r="P216" i="42"/>
  <c r="M216" i="42"/>
  <c r="P218" i="42"/>
  <c r="M218" i="42"/>
  <c r="P230" i="42"/>
  <c r="M230" i="42"/>
  <c r="P233" i="42"/>
  <c r="M233" i="42"/>
  <c r="P239" i="42"/>
  <c r="M239" i="42"/>
  <c r="P241" i="42"/>
  <c r="M241" i="42"/>
  <c r="P245" i="42"/>
  <c r="M245" i="42"/>
  <c r="P213" i="42"/>
  <c r="M213" i="42"/>
  <c r="P229" i="42"/>
  <c r="M229" i="42"/>
  <c r="P244" i="42"/>
  <c r="M244" i="42"/>
  <c r="P208" i="42"/>
  <c r="M208" i="42"/>
  <c r="P206" i="42"/>
  <c r="M206" i="42"/>
  <c r="P223" i="42"/>
  <c r="M223" i="42"/>
  <c r="P227" i="42"/>
  <c r="M227" i="42"/>
  <c r="P232" i="42"/>
  <c r="M232" i="42"/>
  <c r="P221" i="42"/>
  <c r="M221" i="42"/>
  <c r="P219" i="42"/>
  <c r="M219" i="42"/>
  <c r="P207" i="42"/>
  <c r="M207" i="42"/>
  <c r="P224" i="42"/>
  <c r="M224" i="42"/>
  <c r="P217" i="42"/>
  <c r="M217" i="42"/>
  <c r="P204" i="42"/>
  <c r="M204" i="42"/>
  <c r="P228" i="42"/>
  <c r="P243" i="42"/>
  <c r="P237" i="42"/>
  <c r="P220" i="42"/>
  <c r="P225" i="42"/>
  <c r="L248" i="42"/>
  <c r="M248" i="42" s="1"/>
  <c r="P203" i="42"/>
  <c r="V266" i="44"/>
  <c r="W266" i="44" s="1"/>
  <c r="H239" i="44"/>
  <c r="H271" i="44"/>
  <c r="X271" i="44"/>
  <c r="U271" i="44"/>
  <c r="T271" i="44"/>
  <c r="S271" i="44"/>
  <c r="R271" i="44"/>
  <c r="Q271" i="44"/>
  <c r="P271" i="44"/>
  <c r="O271" i="44"/>
  <c r="N271" i="44"/>
  <c r="M271" i="44"/>
  <c r="L271" i="44"/>
  <c r="K271" i="44"/>
  <c r="J271" i="44"/>
  <c r="I271" i="44"/>
  <c r="X270" i="44"/>
  <c r="V270" i="44"/>
  <c r="X269" i="44"/>
  <c r="V269" i="44"/>
  <c r="X268" i="44"/>
  <c r="V268" i="44"/>
  <c r="X267" i="44"/>
  <c r="V267" i="44"/>
  <c r="X266" i="44"/>
  <c r="Z266" i="44"/>
  <c r="X265" i="44"/>
  <c r="V265" i="44"/>
  <c r="X264" i="44"/>
  <c r="V264" i="44"/>
  <c r="W264" i="44" s="1"/>
  <c r="X263" i="44"/>
  <c r="V263" i="44"/>
  <c r="X262" i="44"/>
  <c r="V262" i="44"/>
  <c r="X261" i="44"/>
  <c r="V261" i="44"/>
  <c r="X260" i="44"/>
  <c r="V260" i="44"/>
  <c r="X259" i="44"/>
  <c r="V259" i="44"/>
  <c r="X258" i="44"/>
  <c r="V258" i="44"/>
  <c r="W258" i="44" s="1"/>
  <c r="Z257" i="44"/>
  <c r="X256" i="44"/>
  <c r="V256" i="44"/>
  <c r="X255" i="44"/>
  <c r="V255" i="44"/>
  <c r="X254" i="44"/>
  <c r="V254" i="44"/>
  <c r="W254" i="44" s="1"/>
  <c r="X253" i="44"/>
  <c r="V253" i="44"/>
  <c r="X252" i="44"/>
  <c r="V252" i="44"/>
  <c r="X251" i="44"/>
  <c r="V251" i="44"/>
  <c r="W251" i="44" s="1"/>
  <c r="X250" i="44"/>
  <c r="V250" i="44"/>
  <c r="W250" i="44" s="1"/>
  <c r="X249" i="44"/>
  <c r="V249" i="44"/>
  <c r="X248" i="44"/>
  <c r="V248" i="44"/>
  <c r="W248" i="44" s="1"/>
  <c r="X247" i="44"/>
  <c r="V247" i="44"/>
  <c r="W247" i="44" s="1"/>
  <c r="X246" i="44"/>
  <c r="V246" i="44"/>
  <c r="X245" i="44"/>
  <c r="V245" i="44"/>
  <c r="W245" i="44" s="1"/>
  <c r="X244" i="44"/>
  <c r="V244" i="44"/>
  <c r="X243" i="44"/>
  <c r="V243" i="44"/>
  <c r="X242" i="44"/>
  <c r="V242" i="44"/>
  <c r="W242" i="44" s="1"/>
  <c r="X241" i="44"/>
  <c r="V241" i="44"/>
  <c r="X240" i="44"/>
  <c r="V240" i="44"/>
  <c r="X239" i="44"/>
  <c r="X238" i="44"/>
  <c r="V238" i="44"/>
  <c r="X237" i="44"/>
  <c r="V237" i="44"/>
  <c r="F236" i="44"/>
  <c r="Z260" i="44" l="1"/>
  <c r="W260" i="44"/>
  <c r="Z263" i="44"/>
  <c r="W263" i="44"/>
  <c r="Z265" i="44"/>
  <c r="W265" i="44"/>
  <c r="Z243" i="44"/>
  <c r="W243" i="44"/>
  <c r="Z269" i="44"/>
  <c r="W269" i="44"/>
  <c r="Z268" i="44"/>
  <c r="W268" i="44"/>
  <c r="Z251" i="44"/>
  <c r="Z255" i="44"/>
  <c r="W255" i="44"/>
  <c r="Z261" i="44"/>
  <c r="W261" i="44"/>
  <c r="Z240" i="44"/>
  <c r="W240" i="44"/>
  <c r="Z249" i="44"/>
  <c r="W249" i="44"/>
  <c r="Z267" i="44"/>
  <c r="W267" i="44"/>
  <c r="Z270" i="44"/>
  <c r="W270" i="44"/>
  <c r="Z246" i="44"/>
  <c r="W246" i="44"/>
  <c r="Z237" i="44"/>
  <c r="W237" i="44"/>
  <c r="Z252" i="44"/>
  <c r="W252" i="44"/>
  <c r="Z244" i="44"/>
  <c r="W244" i="44"/>
  <c r="Z258" i="44"/>
  <c r="Z238" i="44"/>
  <c r="W238" i="44"/>
  <c r="Z253" i="44"/>
  <c r="W253" i="44"/>
  <c r="Z256" i="44"/>
  <c r="W256" i="44"/>
  <c r="Z259" i="44"/>
  <c r="W259" i="44"/>
  <c r="Z262" i="44"/>
  <c r="W262" i="44"/>
  <c r="Z264" i="44"/>
  <c r="Z241" i="44"/>
  <c r="W241" i="44"/>
  <c r="V271" i="44"/>
  <c r="W271" i="44" s="1"/>
  <c r="V239" i="44"/>
  <c r="W239" i="44" s="1"/>
  <c r="Z245" i="44"/>
  <c r="Z248" i="44"/>
  <c r="Z242" i="44"/>
  <c r="Z254" i="44"/>
  <c r="Z247" i="44"/>
  <c r="Z250" i="44"/>
  <c r="V350" i="45"/>
  <c r="S350" i="45"/>
  <c r="R350" i="45"/>
  <c r="Q350" i="45"/>
  <c r="P350" i="45"/>
  <c r="O350" i="45"/>
  <c r="N350" i="45"/>
  <c r="M350" i="45"/>
  <c r="L350" i="45"/>
  <c r="K350" i="45"/>
  <c r="J350" i="45"/>
  <c r="I350" i="45"/>
  <c r="H350" i="45"/>
  <c r="V349" i="45"/>
  <c r="T349" i="45"/>
  <c r="U349" i="45" s="1"/>
  <c r="V348" i="45"/>
  <c r="T348" i="45"/>
  <c r="V347" i="45"/>
  <c r="T347" i="45"/>
  <c r="U347" i="45" s="1"/>
  <c r="V346" i="45"/>
  <c r="T346" i="45"/>
  <c r="U346" i="45" s="1"/>
  <c r="V345" i="45"/>
  <c r="T345" i="45"/>
  <c r="U345" i="45" s="1"/>
  <c r="V344" i="45"/>
  <c r="T344" i="45"/>
  <c r="U344" i="45" s="1"/>
  <c r="V343" i="45"/>
  <c r="T343" i="45"/>
  <c r="U343" i="45" s="1"/>
  <c r="V342" i="45"/>
  <c r="T342" i="45"/>
  <c r="V341" i="45"/>
  <c r="T341" i="45"/>
  <c r="U341" i="45" s="1"/>
  <c r="X340" i="45"/>
  <c r="V339" i="45"/>
  <c r="T339" i="45"/>
  <c r="U339" i="45" s="1"/>
  <c r="V338" i="45"/>
  <c r="T338" i="45"/>
  <c r="U338" i="45" s="1"/>
  <c r="V337" i="45"/>
  <c r="T337" i="45"/>
  <c r="V336" i="45"/>
  <c r="T336" i="45"/>
  <c r="V335" i="45"/>
  <c r="T335" i="45"/>
  <c r="U335" i="45" s="1"/>
  <c r="V334" i="45"/>
  <c r="T334" i="45"/>
  <c r="V333" i="45"/>
  <c r="T333" i="45"/>
  <c r="U333" i="45" s="1"/>
  <c r="V332" i="45"/>
  <c r="T332" i="45"/>
  <c r="U332" i="45" s="1"/>
  <c r="V331" i="45"/>
  <c r="T331" i="45"/>
  <c r="V330" i="45"/>
  <c r="T330" i="45"/>
  <c r="V329" i="45"/>
  <c r="T329" i="45"/>
  <c r="U329" i="45" s="1"/>
  <c r="V328" i="45"/>
  <c r="T328" i="45"/>
  <c r="V327" i="45"/>
  <c r="T327" i="45"/>
  <c r="V326" i="45"/>
  <c r="T326" i="45"/>
  <c r="U326" i="45" s="1"/>
  <c r="V325" i="45"/>
  <c r="T325" i="45"/>
  <c r="V324" i="45"/>
  <c r="T324" i="45"/>
  <c r="U324" i="45" s="1"/>
  <c r="V323" i="45"/>
  <c r="T323" i="45"/>
  <c r="U323" i="45" s="1"/>
  <c r="V322" i="45"/>
  <c r="T322" i="45"/>
  <c r="V321" i="45"/>
  <c r="T321" i="45"/>
  <c r="U321" i="45" s="1"/>
  <c r="V320" i="45"/>
  <c r="T320" i="45"/>
  <c r="U320" i="45" s="1"/>
  <c r="V319" i="45"/>
  <c r="T319" i="45"/>
  <c r="V318" i="45"/>
  <c r="T318" i="45"/>
  <c r="V317" i="45"/>
  <c r="T317" i="45"/>
  <c r="U317" i="45" s="1"/>
  <c r="V316" i="45"/>
  <c r="T316" i="45"/>
  <c r="V315" i="45"/>
  <c r="T315" i="45"/>
  <c r="V314" i="45"/>
  <c r="T314" i="45"/>
  <c r="U314" i="45" s="1"/>
  <c r="V313" i="45"/>
  <c r="T313" i="45"/>
  <c r="T312" i="45"/>
  <c r="U312" i="45" s="1"/>
  <c r="V311" i="45"/>
  <c r="T311" i="45"/>
  <c r="F310" i="45"/>
  <c r="X326" i="45" l="1"/>
  <c r="X318" i="45"/>
  <c r="U318" i="45"/>
  <c r="X335" i="45"/>
  <c r="X342" i="45"/>
  <c r="U342" i="45"/>
  <c r="X330" i="45"/>
  <c r="U330" i="45"/>
  <c r="X319" i="45"/>
  <c r="U319" i="45"/>
  <c r="X336" i="45"/>
  <c r="U336" i="45"/>
  <c r="X348" i="45"/>
  <c r="U348" i="45"/>
  <c r="X327" i="45"/>
  <c r="U327" i="45"/>
  <c r="X331" i="45"/>
  <c r="U331" i="45"/>
  <c r="X334" i="45"/>
  <c r="U334" i="45"/>
  <c r="X345" i="45"/>
  <c r="X325" i="45"/>
  <c r="U325" i="45"/>
  <c r="X337" i="45"/>
  <c r="U337" i="45"/>
  <c r="X328" i="45"/>
  <c r="U328" i="45"/>
  <c r="X313" i="45"/>
  <c r="U313" i="45"/>
  <c r="X311" i="45"/>
  <c r="U311" i="45"/>
  <c r="X316" i="45"/>
  <c r="U316" i="45"/>
  <c r="X315" i="45"/>
  <c r="U315" i="45"/>
  <c r="X322" i="45"/>
  <c r="U322" i="45"/>
  <c r="Z239" i="44"/>
  <c r="X317" i="45"/>
  <c r="X320" i="45"/>
  <c r="X332" i="45"/>
  <c r="X323" i="45"/>
  <c r="X346" i="45"/>
  <c r="X314" i="45"/>
  <c r="X329" i="45"/>
  <c r="X338" i="45"/>
  <c r="X343" i="45"/>
  <c r="X349" i="45"/>
  <c r="T350" i="45"/>
  <c r="U350" i="45" s="1"/>
  <c r="X341" i="45"/>
  <c r="X344" i="45"/>
  <c r="X347" i="45"/>
  <c r="X321" i="45"/>
  <c r="X324" i="45"/>
  <c r="X333" i="45"/>
  <c r="X339" i="45"/>
  <c r="H232" i="44"/>
  <c r="I232" i="44"/>
  <c r="X232" i="44" l="1"/>
  <c r="U232" i="44"/>
  <c r="T232" i="44"/>
  <c r="S232" i="44"/>
  <c r="R232" i="44"/>
  <c r="Q232" i="44"/>
  <c r="P232" i="44"/>
  <c r="O232" i="44"/>
  <c r="N232" i="44"/>
  <c r="M232" i="44"/>
  <c r="L232" i="44"/>
  <c r="K232" i="44"/>
  <c r="J232" i="44"/>
  <c r="X231" i="44"/>
  <c r="V231" i="44"/>
  <c r="X230" i="44"/>
  <c r="V230" i="44"/>
  <c r="Z229" i="44"/>
  <c r="X229" i="44"/>
  <c r="V229" i="44"/>
  <c r="W229" i="44" s="1"/>
  <c r="X228" i="44"/>
  <c r="V228" i="44"/>
  <c r="X227" i="44"/>
  <c r="V227" i="44"/>
  <c r="X226" i="44"/>
  <c r="V226" i="44"/>
  <c r="W226" i="44" s="1"/>
  <c r="X225" i="44"/>
  <c r="V225" i="44"/>
  <c r="X224" i="44"/>
  <c r="V224" i="44"/>
  <c r="X223" i="44"/>
  <c r="V223" i="44"/>
  <c r="W223" i="44" s="1"/>
  <c r="X222" i="44"/>
  <c r="V222" i="44"/>
  <c r="X221" i="44"/>
  <c r="V221" i="44"/>
  <c r="X220" i="44"/>
  <c r="V220" i="44"/>
  <c r="W220" i="44" s="1"/>
  <c r="X219" i="44"/>
  <c r="V219" i="44"/>
  <c r="Z218" i="44"/>
  <c r="X217" i="44"/>
  <c r="V217" i="44"/>
  <c r="X216" i="44"/>
  <c r="V216" i="44"/>
  <c r="X215" i="44"/>
  <c r="V215" i="44"/>
  <c r="X214" i="44"/>
  <c r="V214" i="44"/>
  <c r="X213" i="44"/>
  <c r="V213" i="44"/>
  <c r="X212" i="44"/>
  <c r="V212" i="44"/>
  <c r="W212" i="44" s="1"/>
  <c r="X211" i="44"/>
  <c r="V211" i="44"/>
  <c r="X210" i="44"/>
  <c r="V210" i="44"/>
  <c r="W210" i="44" s="1"/>
  <c r="X209" i="44"/>
  <c r="V209" i="44"/>
  <c r="X208" i="44"/>
  <c r="V208" i="44"/>
  <c r="X207" i="44"/>
  <c r="V207" i="44"/>
  <c r="W207" i="44" s="1"/>
  <c r="X206" i="44"/>
  <c r="V206" i="44"/>
  <c r="X205" i="44"/>
  <c r="V205" i="44"/>
  <c r="X204" i="44"/>
  <c r="V204" i="44"/>
  <c r="X203" i="44"/>
  <c r="V203" i="44"/>
  <c r="W203" i="44" s="1"/>
  <c r="X202" i="44"/>
  <c r="V202" i="44"/>
  <c r="X201" i="44"/>
  <c r="V201" i="44"/>
  <c r="W201" i="44" s="1"/>
  <c r="X200" i="44"/>
  <c r="V200" i="44"/>
  <c r="W200" i="44" s="1"/>
  <c r="X199" i="44"/>
  <c r="V199" i="44"/>
  <c r="X198" i="44"/>
  <c r="V198" i="44"/>
  <c r="F197" i="44"/>
  <c r="Z203" i="44" l="1"/>
  <c r="Z215" i="44"/>
  <c r="W215" i="44"/>
  <c r="Z221" i="44"/>
  <c r="W221" i="44"/>
  <c r="Z224" i="44"/>
  <c r="W224" i="44"/>
  <c r="Z227" i="44"/>
  <c r="W227" i="44"/>
  <c r="Z206" i="44"/>
  <c r="W206" i="44"/>
  <c r="Z219" i="44"/>
  <c r="W219" i="44"/>
  <c r="Z230" i="44"/>
  <c r="W230" i="44"/>
  <c r="Z198" i="44"/>
  <c r="W198" i="44"/>
  <c r="Z222" i="44"/>
  <c r="W222" i="44"/>
  <c r="Z225" i="44"/>
  <c r="W225" i="44"/>
  <c r="Z228" i="44"/>
  <c r="W228" i="44"/>
  <c r="Z209" i="44"/>
  <c r="W209" i="44"/>
  <c r="Z201" i="44"/>
  <c r="Z213" i="44"/>
  <c r="W213" i="44"/>
  <c r="Z231" i="44"/>
  <c r="W231" i="44"/>
  <c r="Z204" i="44"/>
  <c r="W204" i="44"/>
  <c r="Z216" i="44"/>
  <c r="W216" i="44"/>
  <c r="Z208" i="44"/>
  <c r="W208" i="44"/>
  <c r="Z214" i="44"/>
  <c r="W214" i="44"/>
  <c r="Z199" i="44"/>
  <c r="W199" i="44"/>
  <c r="Z202" i="44"/>
  <c r="W202" i="44"/>
  <c r="Z205" i="44"/>
  <c r="W205" i="44"/>
  <c r="Z220" i="44"/>
  <c r="Z211" i="44"/>
  <c r="W211" i="44"/>
  <c r="Z217" i="44"/>
  <c r="W217" i="44"/>
  <c r="Z210" i="44"/>
  <c r="Z212" i="44"/>
  <c r="Z200" i="44"/>
  <c r="Z207" i="44"/>
  <c r="Z226" i="44"/>
  <c r="Z223" i="44"/>
  <c r="V232" i="44"/>
  <c r="W232" i="44" s="1"/>
  <c r="M197" i="42"/>
  <c r="M196" i="42"/>
  <c r="M195" i="42"/>
  <c r="M186" i="42"/>
  <c r="M185" i="42"/>
  <c r="M182" i="42"/>
  <c r="J178" i="42" l="1"/>
  <c r="J198" i="42"/>
  <c r="G152" i="42" s="1"/>
  <c r="I198" i="42"/>
  <c r="K198" i="42"/>
  <c r="P197" i="42"/>
  <c r="N197" i="42"/>
  <c r="P196" i="42"/>
  <c r="P195" i="42"/>
  <c r="N195" i="42"/>
  <c r="N194" i="42"/>
  <c r="L194" i="42"/>
  <c r="N193" i="42"/>
  <c r="L193" i="42"/>
  <c r="M193" i="42" s="1"/>
  <c r="N192" i="42"/>
  <c r="L192" i="42"/>
  <c r="N191" i="42"/>
  <c r="L191" i="42"/>
  <c r="N190" i="42"/>
  <c r="L190" i="42"/>
  <c r="M190" i="42" s="1"/>
  <c r="N189" i="42"/>
  <c r="L189" i="42"/>
  <c r="M189" i="42" s="1"/>
  <c r="N188" i="42"/>
  <c r="L188" i="42"/>
  <c r="N187" i="42"/>
  <c r="L187" i="42"/>
  <c r="M187" i="42" s="1"/>
  <c r="P186" i="42"/>
  <c r="N186" i="42"/>
  <c r="P185" i="42"/>
  <c r="N185" i="42"/>
  <c r="N184" i="42"/>
  <c r="L184" i="42"/>
  <c r="N183" i="42"/>
  <c r="L183" i="42"/>
  <c r="P182" i="42"/>
  <c r="N182" i="42"/>
  <c r="P181" i="42"/>
  <c r="N180" i="42"/>
  <c r="L180" i="42"/>
  <c r="N179" i="42"/>
  <c r="L179" i="42"/>
  <c r="N178" i="42"/>
  <c r="L178" i="42"/>
  <c r="M178" i="42" s="1"/>
  <c r="N177" i="42"/>
  <c r="L177" i="42"/>
  <c r="M177" i="42" s="1"/>
  <c r="N176" i="42"/>
  <c r="L176" i="42"/>
  <c r="N175" i="42"/>
  <c r="L175" i="42"/>
  <c r="M175" i="42" s="1"/>
  <c r="N174" i="42"/>
  <c r="L174" i="42"/>
  <c r="M174" i="42" s="1"/>
  <c r="N173" i="42"/>
  <c r="L173" i="42"/>
  <c r="P172" i="42"/>
  <c r="N171" i="42"/>
  <c r="L171" i="42"/>
  <c r="N170" i="42"/>
  <c r="L170" i="42"/>
  <c r="M170" i="42" s="1"/>
  <c r="N169" i="42"/>
  <c r="L169" i="42"/>
  <c r="N168" i="42"/>
  <c r="L168" i="42"/>
  <c r="N167" i="42"/>
  <c r="L167" i="42"/>
  <c r="M167" i="42" s="1"/>
  <c r="N166" i="42"/>
  <c r="L166" i="42"/>
  <c r="N165" i="42"/>
  <c r="L165" i="42"/>
  <c r="N164" i="42"/>
  <c r="L164" i="42"/>
  <c r="M164" i="42" s="1"/>
  <c r="N163" i="42"/>
  <c r="L163" i="42"/>
  <c r="N162" i="42"/>
  <c r="L162" i="42"/>
  <c r="N161" i="42"/>
  <c r="L161" i="42"/>
  <c r="M161" i="42" s="1"/>
  <c r="N160" i="42"/>
  <c r="L160" i="42"/>
  <c r="N159" i="42"/>
  <c r="L159" i="42"/>
  <c r="N158" i="42"/>
  <c r="L158" i="42"/>
  <c r="M158" i="42" s="1"/>
  <c r="N157" i="42"/>
  <c r="L157" i="42"/>
  <c r="N156" i="42"/>
  <c r="L156" i="42"/>
  <c r="N155" i="42"/>
  <c r="L155" i="42"/>
  <c r="M155" i="42" s="1"/>
  <c r="N154" i="42"/>
  <c r="L154" i="42"/>
  <c r="N153" i="42"/>
  <c r="L153" i="42"/>
  <c r="M153" i="42" s="1"/>
  <c r="F152" i="42"/>
  <c r="P177" i="42" l="1"/>
  <c r="P189" i="42"/>
  <c r="P184" i="42"/>
  <c r="M184" i="42"/>
  <c r="P173" i="42"/>
  <c r="M173" i="42"/>
  <c r="P174" i="42"/>
  <c r="P180" i="42"/>
  <c r="M180" i="42"/>
  <c r="P192" i="42"/>
  <c r="M192" i="42"/>
  <c r="P194" i="42"/>
  <c r="M194" i="42"/>
  <c r="P169" i="42"/>
  <c r="M169" i="42"/>
  <c r="P171" i="42"/>
  <c r="M171" i="42"/>
  <c r="P183" i="42"/>
  <c r="M183" i="42"/>
  <c r="P154" i="42"/>
  <c r="M154" i="42"/>
  <c r="P156" i="42"/>
  <c r="M156" i="42"/>
  <c r="P160" i="42"/>
  <c r="M160" i="42"/>
  <c r="P162" i="42"/>
  <c r="M162" i="42"/>
  <c r="P166" i="42"/>
  <c r="M166" i="42"/>
  <c r="P168" i="42"/>
  <c r="M168" i="42"/>
  <c r="P176" i="42"/>
  <c r="M176" i="42"/>
  <c r="P188" i="42"/>
  <c r="M188" i="42"/>
  <c r="P157" i="42"/>
  <c r="M157" i="42"/>
  <c r="P159" i="42"/>
  <c r="M159" i="42"/>
  <c r="P163" i="42"/>
  <c r="M163" i="42"/>
  <c r="P165" i="42"/>
  <c r="M165" i="42"/>
  <c r="P179" i="42"/>
  <c r="M179" i="42"/>
  <c r="P191" i="42"/>
  <c r="M191" i="42"/>
  <c r="P161" i="42"/>
  <c r="P164" i="42"/>
  <c r="P187" i="42"/>
  <c r="P167" i="42"/>
  <c r="P193" i="42"/>
  <c r="P170" i="42"/>
  <c r="P178" i="42"/>
  <c r="L198" i="42"/>
  <c r="M198" i="42" s="1"/>
  <c r="P155" i="42"/>
  <c r="P190" i="42"/>
  <c r="P158" i="42"/>
  <c r="P175" i="42"/>
  <c r="P153" i="42"/>
  <c r="W122" i="53"/>
  <c r="T122" i="53"/>
  <c r="S122" i="53"/>
  <c r="R122" i="53"/>
  <c r="Q122" i="53"/>
  <c r="P122" i="53"/>
  <c r="O122" i="53"/>
  <c r="N122" i="53"/>
  <c r="M122" i="53"/>
  <c r="L122" i="53"/>
  <c r="K122" i="53"/>
  <c r="J122" i="53"/>
  <c r="I122" i="53"/>
  <c r="H122" i="53"/>
  <c r="W121" i="53"/>
  <c r="U121" i="53"/>
  <c r="V121" i="53" s="1"/>
  <c r="W120" i="53"/>
  <c r="U120" i="53"/>
  <c r="W119" i="53"/>
  <c r="U119" i="53"/>
  <c r="W118" i="53"/>
  <c r="U118" i="53"/>
  <c r="W117" i="53"/>
  <c r="U117" i="53"/>
  <c r="W116" i="53"/>
  <c r="U116" i="53"/>
  <c r="W115" i="53"/>
  <c r="U115" i="53"/>
  <c r="Y114" i="53"/>
  <c r="W113" i="53"/>
  <c r="U113" i="53"/>
  <c r="W112" i="53"/>
  <c r="U112" i="53"/>
  <c r="W111" i="53"/>
  <c r="U111" i="53"/>
  <c r="W110" i="53"/>
  <c r="U110" i="53"/>
  <c r="W109" i="53"/>
  <c r="U109" i="53"/>
  <c r="W108" i="53"/>
  <c r="U108" i="53"/>
  <c r="W107" i="53"/>
  <c r="U107" i="53"/>
  <c r="V107" i="53" s="1"/>
  <c r="W106" i="53"/>
  <c r="U106" i="53"/>
  <c r="W105" i="53"/>
  <c r="U105" i="53"/>
  <c r="W104" i="53"/>
  <c r="U104" i="53"/>
  <c r="V104" i="53" s="1"/>
  <c r="W103" i="53"/>
  <c r="U103" i="53"/>
  <c r="W102" i="53"/>
  <c r="U102" i="53"/>
  <c r="V102" i="53" s="1"/>
  <c r="W101" i="53"/>
  <c r="U101" i="53"/>
  <c r="V101" i="53" s="1"/>
  <c r="W100" i="53"/>
  <c r="U100" i="53"/>
  <c r="W99" i="53"/>
  <c r="U99" i="53"/>
  <c r="V99" i="53" s="1"/>
  <c r="W98" i="53"/>
  <c r="U98" i="53"/>
  <c r="W97" i="53"/>
  <c r="U97" i="53"/>
  <c r="W96" i="53"/>
  <c r="U96" i="53"/>
  <c r="V96" i="53" s="1"/>
  <c r="W95" i="53"/>
  <c r="U95" i="53"/>
  <c r="W94" i="53"/>
  <c r="U94" i="53"/>
  <c r="W93" i="53"/>
  <c r="U93" i="53"/>
  <c r="W92" i="53"/>
  <c r="U92" i="53"/>
  <c r="W91" i="53"/>
  <c r="U91" i="53"/>
  <c r="V91" i="53" s="1"/>
  <c r="W90" i="53"/>
  <c r="U90" i="53"/>
  <c r="W89" i="53"/>
  <c r="U89" i="53"/>
  <c r="W88" i="53"/>
  <c r="U88" i="53"/>
  <c r="V88" i="53" s="1"/>
  <c r="U87" i="53"/>
  <c r="V87" i="53" s="1"/>
  <c r="W86" i="53"/>
  <c r="U86" i="53"/>
  <c r="V86" i="53" s="1"/>
  <c r="F85" i="53"/>
  <c r="Y121" i="53" l="1"/>
  <c r="Y111" i="53"/>
  <c r="V111" i="53"/>
  <c r="Y92" i="53"/>
  <c r="V92" i="53"/>
  <c r="Y98" i="53"/>
  <c r="V98" i="53"/>
  <c r="Y106" i="53"/>
  <c r="V106" i="53"/>
  <c r="Y115" i="53"/>
  <c r="V115" i="53"/>
  <c r="Y118" i="53"/>
  <c r="V118" i="53"/>
  <c r="Y108" i="53"/>
  <c r="V108" i="53"/>
  <c r="Y109" i="53"/>
  <c r="V109" i="53"/>
  <c r="Y119" i="53"/>
  <c r="V119" i="53"/>
  <c r="Y104" i="53"/>
  <c r="Y110" i="53"/>
  <c r="V110" i="53"/>
  <c r="Y113" i="53"/>
  <c r="V113" i="53"/>
  <c r="Y116" i="53"/>
  <c r="V116" i="53"/>
  <c r="Y94" i="53"/>
  <c r="V94" i="53"/>
  <c r="Y97" i="53"/>
  <c r="V97" i="53"/>
  <c r="Y100" i="53"/>
  <c r="V100" i="53"/>
  <c r="Y102" i="53"/>
  <c r="Y105" i="53"/>
  <c r="V105" i="53"/>
  <c r="Y107" i="53"/>
  <c r="Y117" i="53"/>
  <c r="V117" i="53"/>
  <c r="Y120" i="53"/>
  <c r="V120" i="53"/>
  <c r="Y103" i="53"/>
  <c r="V103" i="53"/>
  <c r="Y95" i="53"/>
  <c r="V95" i="53"/>
  <c r="Y93" i="53"/>
  <c r="V93" i="53"/>
  <c r="Y90" i="53"/>
  <c r="V90" i="53"/>
  <c r="Y89" i="53"/>
  <c r="V89" i="53"/>
  <c r="Y91" i="53"/>
  <c r="Y112" i="53"/>
  <c r="V112" i="53"/>
  <c r="Y96" i="53"/>
  <c r="U122" i="53"/>
  <c r="V122" i="53" s="1"/>
  <c r="Y88" i="53"/>
  <c r="Y86" i="53"/>
  <c r="V306" i="45"/>
  <c r="S306" i="45"/>
  <c r="R306" i="45"/>
  <c r="Q306" i="45"/>
  <c r="P306" i="45"/>
  <c r="O306" i="45"/>
  <c r="N306" i="45"/>
  <c r="M306" i="45"/>
  <c r="L306" i="45"/>
  <c r="K306" i="45"/>
  <c r="J306" i="45"/>
  <c r="I306" i="45"/>
  <c r="H306" i="45"/>
  <c r="V305" i="45"/>
  <c r="T305" i="45"/>
  <c r="U305" i="45" s="1"/>
  <c r="V304" i="45"/>
  <c r="T304" i="45"/>
  <c r="U304" i="45" s="1"/>
  <c r="V303" i="45"/>
  <c r="T303" i="45"/>
  <c r="V302" i="45"/>
  <c r="T302" i="45"/>
  <c r="U302" i="45" s="1"/>
  <c r="V301" i="45"/>
  <c r="T301" i="45"/>
  <c r="U301" i="45" s="1"/>
  <c r="V300" i="45"/>
  <c r="T300" i="45"/>
  <c r="U300" i="45" s="1"/>
  <c r="V299" i="45"/>
  <c r="T299" i="45"/>
  <c r="U299" i="45" s="1"/>
  <c r="V298" i="45"/>
  <c r="T298" i="45"/>
  <c r="U298" i="45" s="1"/>
  <c r="V297" i="45"/>
  <c r="T297" i="45"/>
  <c r="X296" i="45"/>
  <c r="V295" i="45"/>
  <c r="T295" i="45"/>
  <c r="V294" i="45"/>
  <c r="T294" i="45"/>
  <c r="V293" i="45"/>
  <c r="T293" i="45"/>
  <c r="V292" i="45"/>
  <c r="T292" i="45"/>
  <c r="V291" i="45"/>
  <c r="T291" i="45"/>
  <c r="V290" i="45"/>
  <c r="T290" i="45"/>
  <c r="U290" i="45" s="1"/>
  <c r="V289" i="45"/>
  <c r="T289" i="45"/>
  <c r="V288" i="45"/>
  <c r="T288" i="45"/>
  <c r="V287" i="45"/>
  <c r="T287" i="45"/>
  <c r="U287" i="45" s="1"/>
  <c r="V286" i="45"/>
  <c r="T286" i="45"/>
  <c r="V285" i="45"/>
  <c r="T285" i="45"/>
  <c r="V284" i="45"/>
  <c r="T284" i="45"/>
  <c r="V283" i="45"/>
  <c r="T283" i="45"/>
  <c r="V282" i="45"/>
  <c r="T282" i="45"/>
  <c r="V281" i="45"/>
  <c r="T281" i="45"/>
  <c r="U281" i="45" s="1"/>
  <c r="V280" i="45"/>
  <c r="T280" i="45"/>
  <c r="V279" i="45"/>
  <c r="T279" i="45"/>
  <c r="V278" i="45"/>
  <c r="T278" i="45"/>
  <c r="U278" i="45" s="1"/>
  <c r="V277" i="45"/>
  <c r="T277" i="45"/>
  <c r="V276" i="45"/>
  <c r="T276" i="45"/>
  <c r="V275" i="45"/>
  <c r="T275" i="45"/>
  <c r="V274" i="45"/>
  <c r="T274" i="45"/>
  <c r="V273" i="45"/>
  <c r="T273" i="45"/>
  <c r="V272" i="45"/>
  <c r="T272" i="45"/>
  <c r="U272" i="45" s="1"/>
  <c r="V271" i="45"/>
  <c r="T271" i="45"/>
  <c r="V270" i="45"/>
  <c r="T270" i="45"/>
  <c r="V269" i="45"/>
  <c r="T269" i="45"/>
  <c r="U269" i="45" s="1"/>
  <c r="T268" i="45"/>
  <c r="U268" i="45" s="1"/>
  <c r="V267" i="45"/>
  <c r="T267" i="45"/>
  <c r="U267" i="45" s="1"/>
  <c r="F266" i="45"/>
  <c r="X279" i="45" l="1"/>
  <c r="U279" i="45"/>
  <c r="X294" i="45"/>
  <c r="U294" i="45"/>
  <c r="X273" i="45"/>
  <c r="U273" i="45"/>
  <c r="X280" i="45"/>
  <c r="U280" i="45"/>
  <c r="X289" i="45"/>
  <c r="U289" i="45"/>
  <c r="X292" i="45"/>
  <c r="U292" i="45"/>
  <c r="X295" i="45"/>
  <c r="U295" i="45"/>
  <c r="X276" i="45"/>
  <c r="U276" i="45"/>
  <c r="X288" i="45"/>
  <c r="U288" i="45"/>
  <c r="X274" i="45"/>
  <c r="U274" i="45"/>
  <c r="X286" i="45"/>
  <c r="U286" i="45"/>
  <c r="X304" i="45"/>
  <c r="X285" i="45"/>
  <c r="U285" i="45"/>
  <c r="X271" i="45"/>
  <c r="U271" i="45"/>
  <c r="X283" i="45"/>
  <c r="U283" i="45"/>
  <c r="X275" i="45"/>
  <c r="U275" i="45"/>
  <c r="X293" i="45"/>
  <c r="U293" i="45"/>
  <c r="X270" i="45"/>
  <c r="U270" i="45"/>
  <c r="X282" i="45"/>
  <c r="U282" i="45"/>
  <c r="X291" i="45"/>
  <c r="U291" i="45"/>
  <c r="X277" i="45"/>
  <c r="U277" i="45"/>
  <c r="X284" i="45"/>
  <c r="U284" i="45"/>
  <c r="X297" i="45"/>
  <c r="U297" i="45"/>
  <c r="X303" i="45"/>
  <c r="U303" i="45"/>
  <c r="Y122" i="53"/>
  <c r="X298" i="45"/>
  <c r="X300" i="45"/>
  <c r="X269" i="45"/>
  <c r="X267" i="45"/>
  <c r="X287" i="45"/>
  <c r="X301" i="45"/>
  <c r="X290" i="45"/>
  <c r="X278" i="45"/>
  <c r="T306" i="45"/>
  <c r="U306" i="45" s="1"/>
  <c r="X272" i="45"/>
  <c r="X281" i="45"/>
  <c r="X299" i="45"/>
  <c r="X302" i="45"/>
  <c r="X305" i="45"/>
  <c r="V262" i="45"/>
  <c r="S262" i="45"/>
  <c r="R262" i="45"/>
  <c r="Q262" i="45"/>
  <c r="P262" i="45"/>
  <c r="O262" i="45"/>
  <c r="N262" i="45"/>
  <c r="M262" i="45"/>
  <c r="L262" i="45"/>
  <c r="K262" i="45"/>
  <c r="J262" i="45"/>
  <c r="I262" i="45"/>
  <c r="H262" i="45"/>
  <c r="V261" i="45"/>
  <c r="T261" i="45"/>
  <c r="V260" i="45"/>
  <c r="T260" i="45"/>
  <c r="V259" i="45"/>
  <c r="T259" i="45"/>
  <c r="U259" i="45" s="1"/>
  <c r="V258" i="45"/>
  <c r="T258" i="45"/>
  <c r="V257" i="45"/>
  <c r="T257" i="45"/>
  <c r="U257" i="45" s="1"/>
  <c r="V256" i="45"/>
  <c r="T256" i="45"/>
  <c r="U256" i="45" s="1"/>
  <c r="V255" i="45"/>
  <c r="T255" i="45"/>
  <c r="V254" i="45"/>
  <c r="T254" i="45"/>
  <c r="U254" i="45" s="1"/>
  <c r="V253" i="45"/>
  <c r="T253" i="45"/>
  <c r="U253" i="45" s="1"/>
  <c r="X252" i="45"/>
  <c r="V251" i="45"/>
  <c r="T251" i="45"/>
  <c r="V250" i="45"/>
  <c r="T250" i="45"/>
  <c r="U250" i="45" s="1"/>
  <c r="V249" i="45"/>
  <c r="T249" i="45"/>
  <c r="U249" i="45" s="1"/>
  <c r="V248" i="45"/>
  <c r="T248" i="45"/>
  <c r="V247" i="45"/>
  <c r="T247" i="45"/>
  <c r="U247" i="45" s="1"/>
  <c r="V246" i="45"/>
  <c r="T246" i="45"/>
  <c r="U246" i="45" s="1"/>
  <c r="V245" i="45"/>
  <c r="T245" i="45"/>
  <c r="V244" i="45"/>
  <c r="T244" i="45"/>
  <c r="U244" i="45" s="1"/>
  <c r="V243" i="45"/>
  <c r="T243" i="45"/>
  <c r="V242" i="45"/>
  <c r="T242" i="45"/>
  <c r="V241" i="45"/>
  <c r="T241" i="45"/>
  <c r="U241" i="45" s="1"/>
  <c r="V240" i="45"/>
  <c r="T240" i="45"/>
  <c r="U240" i="45" s="1"/>
  <c r="V239" i="45"/>
  <c r="T239" i="45"/>
  <c r="V238" i="45"/>
  <c r="T238" i="45"/>
  <c r="U238" i="45" s="1"/>
  <c r="V237" i="45"/>
  <c r="T237" i="45"/>
  <c r="U237" i="45" s="1"/>
  <c r="V236" i="45"/>
  <c r="T236" i="45"/>
  <c r="V235" i="45"/>
  <c r="T235" i="45"/>
  <c r="V234" i="45"/>
  <c r="T234" i="45"/>
  <c r="U234" i="45" s="1"/>
  <c r="V233" i="45"/>
  <c r="T233" i="45"/>
  <c r="V232" i="45"/>
  <c r="T232" i="45"/>
  <c r="U232" i="45" s="1"/>
  <c r="V231" i="45"/>
  <c r="T231" i="45"/>
  <c r="U231" i="45" s="1"/>
  <c r="V230" i="45"/>
  <c r="T230" i="45"/>
  <c r="V229" i="45"/>
  <c r="T229" i="45"/>
  <c r="U229" i="45" s="1"/>
  <c r="V228" i="45"/>
  <c r="T228" i="45"/>
  <c r="U228" i="45" s="1"/>
  <c r="V227" i="45"/>
  <c r="T227" i="45"/>
  <c r="U227" i="45" s="1"/>
  <c r="V226" i="45"/>
  <c r="T226" i="45"/>
  <c r="U226" i="45" s="1"/>
  <c r="V225" i="45"/>
  <c r="T225" i="45"/>
  <c r="U225" i="45" s="1"/>
  <c r="T224" i="45"/>
  <c r="U224" i="45" s="1"/>
  <c r="V223" i="45"/>
  <c r="T223" i="45"/>
  <c r="U223" i="45" s="1"/>
  <c r="F222" i="45"/>
  <c r="X254" i="45" l="1"/>
  <c r="X246" i="45"/>
  <c r="X239" i="45"/>
  <c r="U239" i="45"/>
  <c r="X255" i="45"/>
  <c r="U255" i="45"/>
  <c r="X258" i="45"/>
  <c r="U258" i="45"/>
  <c r="X261" i="45"/>
  <c r="U261" i="45"/>
  <c r="X230" i="45"/>
  <c r="U230" i="45"/>
  <c r="X242" i="45"/>
  <c r="U242" i="45"/>
  <c r="X244" i="45"/>
  <c r="X233" i="45"/>
  <c r="U233" i="45"/>
  <c r="X245" i="45"/>
  <c r="U245" i="45"/>
  <c r="X236" i="45"/>
  <c r="U236" i="45"/>
  <c r="X235" i="45"/>
  <c r="U235" i="45"/>
  <c r="X237" i="45"/>
  <c r="X243" i="45"/>
  <c r="U243" i="45"/>
  <c r="X247" i="45"/>
  <c r="X229" i="45"/>
  <c r="X240" i="45"/>
  <c r="X248" i="45"/>
  <c r="U248" i="45"/>
  <c r="X251" i="45"/>
  <c r="U251" i="45"/>
  <c r="X260" i="45"/>
  <c r="U260" i="45"/>
  <c r="X249" i="45"/>
  <c r="X228" i="45"/>
  <c r="X231" i="45"/>
  <c r="X226" i="45"/>
  <c r="X238" i="45"/>
  <c r="X257" i="45"/>
  <c r="X223" i="45"/>
  <c r="X225" i="45"/>
  <c r="X232" i="45"/>
  <c r="X234" i="45"/>
  <c r="X241" i="45"/>
  <c r="X250" i="45"/>
  <c r="T262" i="45"/>
  <c r="U262" i="45" s="1"/>
  <c r="X253" i="45"/>
  <c r="X256" i="45"/>
  <c r="X259" i="45"/>
  <c r="X227" i="45"/>
  <c r="M147" i="42" l="1"/>
  <c r="M145" i="42"/>
  <c r="M136" i="42"/>
  <c r="M135" i="42"/>
  <c r="M132" i="42"/>
  <c r="X193" i="44" l="1"/>
  <c r="U193" i="44"/>
  <c r="T193" i="44"/>
  <c r="S193" i="44"/>
  <c r="R193" i="44"/>
  <c r="Q193" i="44"/>
  <c r="P193" i="44"/>
  <c r="O193" i="44"/>
  <c r="N193" i="44"/>
  <c r="M193" i="44"/>
  <c r="L193" i="44"/>
  <c r="K193" i="44"/>
  <c r="J193" i="44"/>
  <c r="I193" i="44"/>
  <c r="H193" i="44"/>
  <c r="X192" i="44"/>
  <c r="V192" i="44"/>
  <c r="W192" i="44" s="1"/>
  <c r="X191" i="44"/>
  <c r="V191" i="44"/>
  <c r="X190" i="44"/>
  <c r="V190" i="44"/>
  <c r="X189" i="44"/>
  <c r="V189" i="44"/>
  <c r="W189" i="44" s="1"/>
  <c r="X188" i="44"/>
  <c r="V188" i="44"/>
  <c r="X187" i="44"/>
  <c r="V187" i="44"/>
  <c r="X186" i="44"/>
  <c r="V186" i="44"/>
  <c r="W186" i="44" s="1"/>
  <c r="X185" i="44"/>
  <c r="V185" i="44"/>
  <c r="X184" i="44"/>
  <c r="V184" i="44"/>
  <c r="X183" i="44"/>
  <c r="V183" i="44"/>
  <c r="W183" i="44" s="1"/>
  <c r="X182" i="44"/>
  <c r="V182" i="44"/>
  <c r="X181" i="44"/>
  <c r="V181" i="44"/>
  <c r="X180" i="44"/>
  <c r="V180" i="44"/>
  <c r="W180" i="44" s="1"/>
  <c r="Z179" i="44"/>
  <c r="X178" i="44"/>
  <c r="V178" i="44"/>
  <c r="X177" i="44"/>
  <c r="V177" i="44"/>
  <c r="X176" i="44"/>
  <c r="V176" i="44"/>
  <c r="X175" i="44"/>
  <c r="V175" i="44"/>
  <c r="W175" i="44" s="1"/>
  <c r="X174" i="44"/>
  <c r="V174" i="44"/>
  <c r="X173" i="44"/>
  <c r="V173" i="44"/>
  <c r="W173" i="44" s="1"/>
  <c r="X172" i="44"/>
  <c r="V172" i="44"/>
  <c r="X171" i="44"/>
  <c r="V171" i="44"/>
  <c r="X170" i="44"/>
  <c r="V170" i="44"/>
  <c r="W170" i="44" s="1"/>
  <c r="X169" i="44"/>
  <c r="V169" i="44"/>
  <c r="W169" i="44" s="1"/>
  <c r="X168" i="44"/>
  <c r="V168" i="44"/>
  <c r="X167" i="44"/>
  <c r="V167" i="44"/>
  <c r="W167" i="44" s="1"/>
  <c r="X166" i="44"/>
  <c r="V166" i="44"/>
  <c r="X165" i="44"/>
  <c r="V165" i="44"/>
  <c r="X164" i="44"/>
  <c r="V164" i="44"/>
  <c r="W164" i="44" s="1"/>
  <c r="X163" i="44"/>
  <c r="V163" i="44"/>
  <c r="W163" i="44" s="1"/>
  <c r="X162" i="44"/>
  <c r="V162" i="44"/>
  <c r="X161" i="44"/>
  <c r="V161" i="44"/>
  <c r="W161" i="44" s="1"/>
  <c r="X160" i="44"/>
  <c r="V160" i="44"/>
  <c r="X159" i="44"/>
  <c r="V159" i="44"/>
  <c r="F158" i="44"/>
  <c r="Z163" i="44" l="1"/>
  <c r="Z173" i="44"/>
  <c r="Z160" i="44"/>
  <c r="W160" i="44"/>
  <c r="Z181" i="44"/>
  <c r="W181" i="44"/>
  <c r="Z185" i="44"/>
  <c r="W185" i="44"/>
  <c r="Z187" i="44"/>
  <c r="W187" i="44"/>
  <c r="Z191" i="44"/>
  <c r="W191" i="44"/>
  <c r="Z192" i="44"/>
  <c r="Z162" i="44"/>
  <c r="W162" i="44"/>
  <c r="Z165" i="44"/>
  <c r="W165" i="44"/>
  <c r="Z172" i="44"/>
  <c r="W172" i="44"/>
  <c r="Z177" i="44"/>
  <c r="W177" i="44"/>
  <c r="Z166" i="44"/>
  <c r="W166" i="44"/>
  <c r="Z175" i="44"/>
  <c r="Z182" i="44"/>
  <c r="W182" i="44"/>
  <c r="Z184" i="44"/>
  <c r="W184" i="44"/>
  <c r="Z188" i="44"/>
  <c r="W188" i="44"/>
  <c r="Z190" i="44"/>
  <c r="W190" i="44"/>
  <c r="Z159" i="44"/>
  <c r="W159" i="44"/>
  <c r="Z167" i="44"/>
  <c r="Z170" i="44"/>
  <c r="Z174" i="44"/>
  <c r="W174" i="44"/>
  <c r="Z164" i="44"/>
  <c r="Z168" i="44"/>
  <c r="W168" i="44"/>
  <c r="Z169" i="44"/>
  <c r="Z171" i="44"/>
  <c r="W171" i="44"/>
  <c r="Z176" i="44"/>
  <c r="W176" i="44"/>
  <c r="Z178" i="44"/>
  <c r="W178" i="44"/>
  <c r="Z180" i="44"/>
  <c r="Z189" i="44"/>
  <c r="Z161" i="44"/>
  <c r="V193" i="44"/>
  <c r="W193" i="44" s="1"/>
  <c r="Z183" i="44"/>
  <c r="Z186" i="44"/>
  <c r="L143" i="42"/>
  <c r="M143" i="42" s="1"/>
  <c r="K148" i="42" l="1"/>
  <c r="I148" i="42"/>
  <c r="J148" i="42" l="1"/>
  <c r="G102" i="42" s="1"/>
  <c r="P147" i="42"/>
  <c r="N147" i="42"/>
  <c r="L146" i="42"/>
  <c r="N145" i="42"/>
  <c r="P145" i="42"/>
  <c r="N144" i="42"/>
  <c r="L144" i="42"/>
  <c r="M144" i="42" s="1"/>
  <c r="P143" i="42"/>
  <c r="N143" i="42"/>
  <c r="N142" i="42"/>
  <c r="L142" i="42"/>
  <c r="N141" i="42"/>
  <c r="L141" i="42"/>
  <c r="M141" i="42" s="1"/>
  <c r="N140" i="42"/>
  <c r="L140" i="42"/>
  <c r="M140" i="42" s="1"/>
  <c r="N139" i="42"/>
  <c r="L139" i="42"/>
  <c r="N138" i="42"/>
  <c r="L138" i="42"/>
  <c r="M138" i="42" s="1"/>
  <c r="N137" i="42"/>
  <c r="L137" i="42"/>
  <c r="M137" i="42" s="1"/>
  <c r="P136" i="42"/>
  <c r="N136" i="42"/>
  <c r="P135" i="42"/>
  <c r="N135" i="42"/>
  <c r="N134" i="42"/>
  <c r="L134" i="42"/>
  <c r="N133" i="42"/>
  <c r="L133" i="42"/>
  <c r="M133" i="42" s="1"/>
  <c r="P132" i="42"/>
  <c r="N132" i="42"/>
  <c r="P131" i="42"/>
  <c r="N130" i="42"/>
  <c r="L130" i="42"/>
  <c r="N129" i="42"/>
  <c r="L129" i="42"/>
  <c r="M129" i="42" s="1"/>
  <c r="N128" i="42"/>
  <c r="L128" i="42"/>
  <c r="M128" i="42" s="1"/>
  <c r="N127" i="42"/>
  <c r="L127" i="42"/>
  <c r="N126" i="42"/>
  <c r="L126" i="42"/>
  <c r="M126" i="42" s="1"/>
  <c r="N125" i="42"/>
  <c r="L125" i="42"/>
  <c r="M125" i="42" s="1"/>
  <c r="N124" i="42"/>
  <c r="L124" i="42"/>
  <c r="N123" i="42"/>
  <c r="L123" i="42"/>
  <c r="M123" i="42" s="1"/>
  <c r="P122" i="42"/>
  <c r="N121" i="42"/>
  <c r="L121" i="42"/>
  <c r="M121" i="42" s="1"/>
  <c r="N120" i="42"/>
  <c r="L120" i="42"/>
  <c r="N119" i="42"/>
  <c r="L119" i="42"/>
  <c r="M119" i="42" s="1"/>
  <c r="N118" i="42"/>
  <c r="L118" i="42"/>
  <c r="N117" i="42"/>
  <c r="L117" i="42"/>
  <c r="M117" i="42" s="1"/>
  <c r="N116" i="42"/>
  <c r="L116" i="42"/>
  <c r="M116" i="42" s="1"/>
  <c r="N115" i="42"/>
  <c r="L115" i="42"/>
  <c r="M115" i="42" s="1"/>
  <c r="N114" i="42"/>
  <c r="L114" i="42"/>
  <c r="M114" i="42" s="1"/>
  <c r="N113" i="42"/>
  <c r="L113" i="42"/>
  <c r="M113" i="42" s="1"/>
  <c r="N112" i="42"/>
  <c r="L112" i="42"/>
  <c r="N111" i="42"/>
  <c r="L111" i="42"/>
  <c r="M111" i="42" s="1"/>
  <c r="N110" i="42"/>
  <c r="L110" i="42"/>
  <c r="M110" i="42" s="1"/>
  <c r="N109" i="42"/>
  <c r="L109" i="42"/>
  <c r="M109" i="42" s="1"/>
  <c r="N108" i="42"/>
  <c r="L108" i="42"/>
  <c r="N107" i="42"/>
  <c r="L107" i="42"/>
  <c r="M107" i="42" s="1"/>
  <c r="N106" i="42"/>
  <c r="L106" i="42"/>
  <c r="N105" i="42"/>
  <c r="L105" i="42"/>
  <c r="N104" i="42"/>
  <c r="L104" i="42"/>
  <c r="M104" i="42" s="1"/>
  <c r="N103" i="42"/>
  <c r="L103" i="42"/>
  <c r="M103" i="42" s="1"/>
  <c r="F102" i="42"/>
  <c r="P115" i="42" l="1"/>
  <c r="P113" i="42"/>
  <c r="P134" i="42"/>
  <c r="M134" i="42"/>
  <c r="P146" i="42"/>
  <c r="M146" i="42"/>
  <c r="P124" i="42"/>
  <c r="M124" i="42"/>
  <c r="P130" i="42"/>
  <c r="M130" i="42"/>
  <c r="P108" i="42"/>
  <c r="M108" i="42"/>
  <c r="P142" i="42"/>
  <c r="M142" i="42"/>
  <c r="P105" i="42"/>
  <c r="M105" i="42"/>
  <c r="P118" i="42"/>
  <c r="M118" i="42"/>
  <c r="P120" i="42"/>
  <c r="M120" i="42"/>
  <c r="P139" i="42"/>
  <c r="M139" i="42"/>
  <c r="P112" i="42"/>
  <c r="M112" i="42"/>
  <c r="P127" i="42"/>
  <c r="M127" i="42"/>
  <c r="P106" i="42"/>
  <c r="M106" i="42"/>
  <c r="P129" i="42"/>
  <c r="P126" i="42"/>
  <c r="P109" i="42"/>
  <c r="P119" i="42"/>
  <c r="P121" i="42"/>
  <c r="P141" i="42"/>
  <c r="P103" i="42"/>
  <c r="P107" i="42"/>
  <c r="P144" i="42"/>
  <c r="P104" i="42"/>
  <c r="P110" i="42"/>
  <c r="P116" i="42"/>
  <c r="P133" i="42"/>
  <c r="P123" i="42"/>
  <c r="P138" i="42"/>
  <c r="L148" i="42"/>
  <c r="M148" i="42" s="1"/>
  <c r="P125" i="42"/>
  <c r="P128" i="42"/>
  <c r="P137" i="42"/>
  <c r="P140" i="42"/>
  <c r="P111" i="42"/>
  <c r="P114" i="42"/>
  <c r="P117" i="42"/>
  <c r="K98" i="42" l="1"/>
  <c r="M97" i="42"/>
  <c r="M93" i="42"/>
  <c r="M86" i="42"/>
  <c r="M85" i="42"/>
  <c r="M82" i="42"/>
  <c r="X154" i="44" l="1"/>
  <c r="U154" i="44"/>
  <c r="T154" i="44"/>
  <c r="S154" i="44"/>
  <c r="R154" i="44"/>
  <c r="Q154" i="44"/>
  <c r="P154" i="44"/>
  <c r="O154" i="44"/>
  <c r="N154" i="44"/>
  <c r="M154" i="44"/>
  <c r="L154" i="44"/>
  <c r="K154" i="44"/>
  <c r="J154" i="44"/>
  <c r="I154" i="44"/>
  <c r="H154" i="44"/>
  <c r="X153" i="44"/>
  <c r="V153" i="44"/>
  <c r="W153" i="44" s="1"/>
  <c r="X152" i="44"/>
  <c r="V152" i="44"/>
  <c r="X151" i="44"/>
  <c r="V151" i="44"/>
  <c r="X150" i="44"/>
  <c r="V150" i="44"/>
  <c r="W150" i="44" s="1"/>
  <c r="X149" i="44"/>
  <c r="V149" i="44"/>
  <c r="W149" i="44" s="1"/>
  <c r="X148" i="44"/>
  <c r="V148" i="44"/>
  <c r="W148" i="44" s="1"/>
  <c r="X147" i="44"/>
  <c r="V147" i="44"/>
  <c r="W147" i="44" s="1"/>
  <c r="X146" i="44"/>
  <c r="V146" i="44"/>
  <c r="X145" i="44"/>
  <c r="V145" i="44"/>
  <c r="X144" i="44"/>
  <c r="V144" i="44"/>
  <c r="W144" i="44" s="1"/>
  <c r="X143" i="44"/>
  <c r="V143" i="44"/>
  <c r="W143" i="44" s="1"/>
  <c r="X142" i="44"/>
  <c r="V142" i="44"/>
  <c r="X141" i="44"/>
  <c r="V141" i="44"/>
  <c r="W141" i="44" s="1"/>
  <c r="Z140" i="44"/>
  <c r="X139" i="44"/>
  <c r="V139" i="44"/>
  <c r="W139" i="44" s="1"/>
  <c r="X138" i="44"/>
  <c r="V138" i="44"/>
  <c r="X137" i="44"/>
  <c r="V137" i="44"/>
  <c r="X136" i="44"/>
  <c r="V136" i="44"/>
  <c r="W136" i="44" s="1"/>
  <c r="X135" i="44"/>
  <c r="V135" i="44"/>
  <c r="X134" i="44"/>
  <c r="V134" i="44"/>
  <c r="X133" i="44"/>
  <c r="V133" i="44"/>
  <c r="W133" i="44" s="1"/>
  <c r="X132" i="44"/>
  <c r="V132" i="44"/>
  <c r="W132" i="44" s="1"/>
  <c r="X131" i="44"/>
  <c r="V131" i="44"/>
  <c r="X130" i="44"/>
  <c r="V130" i="44"/>
  <c r="W130" i="44" s="1"/>
  <c r="X129" i="44"/>
  <c r="V129" i="44"/>
  <c r="W129" i="44" s="1"/>
  <c r="X128" i="44"/>
  <c r="V128" i="44"/>
  <c r="X127" i="44"/>
  <c r="V127" i="44"/>
  <c r="W127" i="44" s="1"/>
  <c r="X126" i="44"/>
  <c r="V126" i="44"/>
  <c r="X125" i="44"/>
  <c r="V125" i="44"/>
  <c r="X124" i="44"/>
  <c r="V124" i="44"/>
  <c r="W124" i="44" s="1"/>
  <c r="X123" i="44"/>
  <c r="V123" i="44"/>
  <c r="X122" i="44"/>
  <c r="V122" i="44"/>
  <c r="X121" i="44"/>
  <c r="V121" i="44"/>
  <c r="W121" i="44" s="1"/>
  <c r="X120" i="44"/>
  <c r="V120" i="44"/>
  <c r="F119" i="44"/>
  <c r="Z147" i="44" l="1"/>
  <c r="Z124" i="44"/>
  <c r="Z127" i="44"/>
  <c r="Z122" i="44"/>
  <c r="W122" i="44"/>
  <c r="Z142" i="44"/>
  <c r="W142" i="44"/>
  <c r="Z125" i="44"/>
  <c r="W125" i="44"/>
  <c r="Z145" i="44"/>
  <c r="W145" i="44"/>
  <c r="Z120" i="44"/>
  <c r="W120" i="44"/>
  <c r="Z134" i="44"/>
  <c r="W134" i="44"/>
  <c r="Z151" i="44"/>
  <c r="W151" i="44"/>
  <c r="Z153" i="44"/>
  <c r="Z123" i="44"/>
  <c r="W123" i="44"/>
  <c r="Z126" i="44"/>
  <c r="W126" i="44"/>
  <c r="Z146" i="44"/>
  <c r="W146" i="44"/>
  <c r="Z128" i="44"/>
  <c r="W128" i="44"/>
  <c r="Z138" i="44"/>
  <c r="W138" i="44"/>
  <c r="Z143" i="44"/>
  <c r="Z152" i="44"/>
  <c r="W152" i="44"/>
  <c r="Z131" i="44"/>
  <c r="W131" i="44"/>
  <c r="Z135" i="44"/>
  <c r="W135" i="44"/>
  <c r="Z141" i="44"/>
  <c r="Z137" i="44"/>
  <c r="W137" i="44"/>
  <c r="Z130" i="44"/>
  <c r="Z139" i="44"/>
  <c r="Z149" i="44"/>
  <c r="V154" i="44"/>
  <c r="W154" i="44" s="1"/>
  <c r="Z133" i="44"/>
  <c r="Z136" i="44"/>
  <c r="Z144" i="44"/>
  <c r="Z150" i="44"/>
  <c r="Z121" i="44"/>
  <c r="Z129" i="44"/>
  <c r="Z132" i="44"/>
  <c r="Z148" i="44"/>
  <c r="L83" i="42"/>
  <c r="M83" i="42" s="1"/>
  <c r="J98" i="42"/>
  <c r="G52" i="42" s="1"/>
  <c r="I98" i="42"/>
  <c r="P97" i="42"/>
  <c r="N97" i="42"/>
  <c r="L96" i="42"/>
  <c r="N95" i="42"/>
  <c r="L95" i="42"/>
  <c r="M95" i="42" s="1"/>
  <c r="N94" i="42"/>
  <c r="L94" i="42"/>
  <c r="P93" i="42"/>
  <c r="N93" i="42"/>
  <c r="N92" i="42"/>
  <c r="L92" i="42"/>
  <c r="M92" i="42" s="1"/>
  <c r="N91" i="42"/>
  <c r="L91" i="42"/>
  <c r="M91" i="42" s="1"/>
  <c r="N90" i="42"/>
  <c r="L90" i="42"/>
  <c r="N89" i="42"/>
  <c r="L89" i="42"/>
  <c r="M89" i="42" s="1"/>
  <c r="N88" i="42"/>
  <c r="L88" i="42"/>
  <c r="M88" i="42" s="1"/>
  <c r="N87" i="42"/>
  <c r="L87" i="42"/>
  <c r="P86" i="42"/>
  <c r="N86" i="42"/>
  <c r="P85" i="42"/>
  <c r="N85" i="42"/>
  <c r="N84" i="42"/>
  <c r="L84" i="42"/>
  <c r="M84" i="42" s="1"/>
  <c r="N83" i="42"/>
  <c r="P82" i="42"/>
  <c r="N82" i="42"/>
  <c r="P81" i="42"/>
  <c r="N80" i="42"/>
  <c r="L80" i="42"/>
  <c r="N79" i="42"/>
  <c r="L79" i="42"/>
  <c r="M79" i="42" s="1"/>
  <c r="N78" i="42"/>
  <c r="L78" i="42"/>
  <c r="M78" i="42" s="1"/>
  <c r="N77" i="42"/>
  <c r="L77" i="42"/>
  <c r="M77" i="42" s="1"/>
  <c r="N76" i="42"/>
  <c r="L76" i="42"/>
  <c r="M76" i="42" s="1"/>
  <c r="N75" i="42"/>
  <c r="L75" i="42"/>
  <c r="M75" i="42" s="1"/>
  <c r="N74" i="42"/>
  <c r="L74" i="42"/>
  <c r="M74" i="42" s="1"/>
  <c r="N73" i="42"/>
  <c r="L73" i="42"/>
  <c r="P72" i="42"/>
  <c r="N71" i="42"/>
  <c r="L71" i="42"/>
  <c r="N70" i="42"/>
  <c r="L70" i="42"/>
  <c r="M70" i="42" s="1"/>
  <c r="N69" i="42"/>
  <c r="L69" i="42"/>
  <c r="M69" i="42" s="1"/>
  <c r="N68" i="42"/>
  <c r="L68" i="42"/>
  <c r="N67" i="42"/>
  <c r="L67" i="42"/>
  <c r="M67" i="42" s="1"/>
  <c r="N66" i="42"/>
  <c r="L66" i="42"/>
  <c r="M66" i="42" s="1"/>
  <c r="N65" i="42"/>
  <c r="L65" i="42"/>
  <c r="N64" i="42"/>
  <c r="L64" i="42"/>
  <c r="M64" i="42" s="1"/>
  <c r="N63" i="42"/>
  <c r="L63" i="42"/>
  <c r="M63" i="42" s="1"/>
  <c r="N62" i="42"/>
  <c r="L62" i="42"/>
  <c r="N61" i="42"/>
  <c r="L61" i="42"/>
  <c r="M61" i="42" s="1"/>
  <c r="N60" i="42"/>
  <c r="L60" i="42"/>
  <c r="M60" i="42" s="1"/>
  <c r="N59" i="42"/>
  <c r="L59" i="42"/>
  <c r="N58" i="42"/>
  <c r="L58" i="42"/>
  <c r="M58" i="42" s="1"/>
  <c r="N57" i="42"/>
  <c r="L57" i="42"/>
  <c r="M57" i="42" s="1"/>
  <c r="N56" i="42"/>
  <c r="L56" i="42"/>
  <c r="N55" i="42"/>
  <c r="L55" i="42"/>
  <c r="M55" i="42" s="1"/>
  <c r="N54" i="42"/>
  <c r="L54" i="42"/>
  <c r="M54" i="42" s="1"/>
  <c r="N53" i="42"/>
  <c r="L53" i="42"/>
  <c r="F52" i="42"/>
  <c r="P68" i="42" l="1"/>
  <c r="M68" i="42"/>
  <c r="P87" i="42"/>
  <c r="M87" i="42"/>
  <c r="P94" i="42"/>
  <c r="M94" i="42"/>
  <c r="P96" i="42"/>
  <c r="M96" i="42"/>
  <c r="P53" i="42"/>
  <c r="M53" i="42"/>
  <c r="P59" i="42"/>
  <c r="M59" i="42"/>
  <c r="P65" i="42"/>
  <c r="M65" i="42"/>
  <c r="P66" i="42"/>
  <c r="P73" i="42"/>
  <c r="M73" i="42"/>
  <c r="P74" i="42"/>
  <c r="P77" i="42"/>
  <c r="P83" i="42"/>
  <c r="P56" i="42"/>
  <c r="M56" i="42"/>
  <c r="P80" i="42"/>
  <c r="M80" i="42"/>
  <c r="P71" i="42"/>
  <c r="M71" i="42"/>
  <c r="P76" i="42"/>
  <c r="P79" i="42"/>
  <c r="P90" i="42"/>
  <c r="M90" i="42"/>
  <c r="P91" i="42"/>
  <c r="P62" i="42"/>
  <c r="M62" i="42"/>
  <c r="P88" i="42"/>
  <c r="P69" i="42"/>
  <c r="P54" i="42"/>
  <c r="P57" i="42"/>
  <c r="P60" i="42"/>
  <c r="P63" i="42"/>
  <c r="P75" i="42"/>
  <c r="P78" i="42"/>
  <c r="P95" i="42"/>
  <c r="P55" i="42"/>
  <c r="P58" i="42"/>
  <c r="P61" i="42"/>
  <c r="P64" i="42"/>
  <c r="P67" i="42"/>
  <c r="P70" i="42"/>
  <c r="P84" i="42"/>
  <c r="P89" i="42"/>
  <c r="P92" i="42"/>
  <c r="L98" i="42"/>
  <c r="M98" i="42" s="1"/>
  <c r="R40" i="53"/>
  <c r="R81" i="53"/>
  <c r="U79" i="53" l="1"/>
  <c r="V79" i="53" s="1"/>
  <c r="W81" i="53"/>
  <c r="T81" i="53"/>
  <c r="S81" i="53"/>
  <c r="Q81" i="53"/>
  <c r="P81" i="53"/>
  <c r="O81" i="53"/>
  <c r="N81" i="53"/>
  <c r="M81" i="53"/>
  <c r="L81" i="53"/>
  <c r="K81" i="53"/>
  <c r="J81" i="53"/>
  <c r="I81" i="53"/>
  <c r="W80" i="53"/>
  <c r="U80" i="53"/>
  <c r="W79" i="53"/>
  <c r="W78" i="53"/>
  <c r="U78" i="53"/>
  <c r="W77" i="53"/>
  <c r="U77" i="53"/>
  <c r="W76" i="53"/>
  <c r="U76" i="53"/>
  <c r="V76" i="53" s="1"/>
  <c r="W75" i="53"/>
  <c r="U75" i="53"/>
  <c r="W74" i="53"/>
  <c r="U74" i="53"/>
  <c r="Y73" i="53"/>
  <c r="W72" i="53"/>
  <c r="U72" i="53"/>
  <c r="V72" i="53" s="1"/>
  <c r="W71" i="53"/>
  <c r="U71" i="53"/>
  <c r="V71" i="53" s="1"/>
  <c r="W70" i="53"/>
  <c r="U70" i="53"/>
  <c r="W69" i="53"/>
  <c r="U69" i="53"/>
  <c r="V69" i="53" s="1"/>
  <c r="W68" i="53"/>
  <c r="U68" i="53"/>
  <c r="W67" i="53"/>
  <c r="U67" i="53"/>
  <c r="W66" i="53"/>
  <c r="U66" i="53"/>
  <c r="V66" i="53" s="1"/>
  <c r="W65" i="53"/>
  <c r="U65" i="53"/>
  <c r="V65" i="53" s="1"/>
  <c r="W64" i="53"/>
  <c r="U64" i="53"/>
  <c r="W63" i="53"/>
  <c r="U63" i="53"/>
  <c r="V63" i="53" s="1"/>
  <c r="W62" i="53"/>
  <c r="U62" i="53"/>
  <c r="W61" i="53"/>
  <c r="U61" i="53"/>
  <c r="W60" i="53"/>
  <c r="U60" i="53"/>
  <c r="V60" i="53" s="1"/>
  <c r="W59" i="53"/>
  <c r="U59" i="53"/>
  <c r="W58" i="53"/>
  <c r="U58" i="53"/>
  <c r="V58" i="53" s="1"/>
  <c r="W57" i="53"/>
  <c r="U57" i="53"/>
  <c r="W56" i="53"/>
  <c r="U56" i="53"/>
  <c r="V56" i="53" s="1"/>
  <c r="W55" i="53"/>
  <c r="U55" i="53"/>
  <c r="V55" i="53" s="1"/>
  <c r="W54" i="53"/>
  <c r="U54" i="53"/>
  <c r="W53" i="53"/>
  <c r="U53" i="53"/>
  <c r="V53" i="53" s="1"/>
  <c r="W52" i="53"/>
  <c r="U52" i="53"/>
  <c r="V52" i="53" s="1"/>
  <c r="W51" i="53"/>
  <c r="U51" i="53"/>
  <c r="W50" i="53"/>
  <c r="U50" i="53"/>
  <c r="W49" i="53"/>
  <c r="U49" i="53"/>
  <c r="V49" i="53" s="1"/>
  <c r="W48" i="53"/>
  <c r="U48" i="53"/>
  <c r="W47" i="53"/>
  <c r="U47" i="53"/>
  <c r="V47" i="53" s="1"/>
  <c r="U46" i="53"/>
  <c r="V46" i="53" s="1"/>
  <c r="W45" i="53"/>
  <c r="U45" i="53"/>
  <c r="F44" i="53"/>
  <c r="Y48" i="53" l="1"/>
  <c r="V48" i="53"/>
  <c r="Y75" i="53"/>
  <c r="V75" i="53"/>
  <c r="Y61" i="53"/>
  <c r="V61" i="53"/>
  <c r="Y51" i="53"/>
  <c r="V51" i="53"/>
  <c r="Y67" i="53"/>
  <c r="V67" i="53"/>
  <c r="Y70" i="53"/>
  <c r="V70" i="53"/>
  <c r="Y80" i="53"/>
  <c r="V80" i="53"/>
  <c r="Y57" i="53"/>
  <c r="V57" i="53"/>
  <c r="Y78" i="53"/>
  <c r="V78" i="53"/>
  <c r="Y63" i="53"/>
  <c r="Y59" i="53"/>
  <c r="V59" i="53"/>
  <c r="Y74" i="53"/>
  <c r="V74" i="53"/>
  <c r="Y77" i="53"/>
  <c r="V77" i="53"/>
  <c r="Y50" i="53"/>
  <c r="V50" i="53"/>
  <c r="Y68" i="53"/>
  <c r="V68" i="53"/>
  <c r="Y64" i="53"/>
  <c r="V64" i="53"/>
  <c r="Y45" i="53"/>
  <c r="V45" i="53"/>
  <c r="Y62" i="53"/>
  <c r="V62" i="53"/>
  <c r="Y54" i="53"/>
  <c r="V54" i="53"/>
  <c r="Y65" i="53"/>
  <c r="Y69" i="53"/>
  <c r="Y71" i="53"/>
  <c r="H81" i="53"/>
  <c r="Y76" i="53"/>
  <c r="Y55" i="53"/>
  <c r="Y49" i="53"/>
  <c r="Y79" i="53"/>
  <c r="Y52" i="53"/>
  <c r="Y66" i="53"/>
  <c r="Y72" i="53"/>
  <c r="Y47" i="53"/>
  <c r="Y53" i="53"/>
  <c r="Y56" i="53"/>
  <c r="V218" i="45"/>
  <c r="S218" i="45"/>
  <c r="R218" i="45"/>
  <c r="Q218" i="45"/>
  <c r="P218" i="45"/>
  <c r="O218" i="45"/>
  <c r="N218" i="45"/>
  <c r="M218" i="45"/>
  <c r="L218" i="45"/>
  <c r="K218" i="45"/>
  <c r="J218" i="45"/>
  <c r="I218" i="45"/>
  <c r="H218" i="45"/>
  <c r="V217" i="45"/>
  <c r="T217" i="45"/>
  <c r="V216" i="45"/>
  <c r="T216" i="45"/>
  <c r="U216" i="45" s="1"/>
  <c r="V215" i="45"/>
  <c r="T215" i="45"/>
  <c r="V214" i="45"/>
  <c r="T214" i="45"/>
  <c r="V213" i="45"/>
  <c r="T213" i="45"/>
  <c r="U213" i="45" s="1"/>
  <c r="V212" i="45"/>
  <c r="T212" i="45"/>
  <c r="V211" i="45"/>
  <c r="T211" i="45"/>
  <c r="V210" i="45"/>
  <c r="T210" i="45"/>
  <c r="V209" i="45"/>
  <c r="T209" i="45"/>
  <c r="X208" i="45"/>
  <c r="V207" i="45"/>
  <c r="T207" i="45"/>
  <c r="V206" i="45"/>
  <c r="T206" i="45"/>
  <c r="U206" i="45" s="1"/>
  <c r="V205" i="45"/>
  <c r="T205" i="45"/>
  <c r="V204" i="45"/>
  <c r="T204" i="45"/>
  <c r="V203" i="45"/>
  <c r="T203" i="45"/>
  <c r="U203" i="45" s="1"/>
  <c r="V202" i="45"/>
  <c r="T202" i="45"/>
  <c r="V201" i="45"/>
  <c r="T201" i="45"/>
  <c r="V200" i="45"/>
  <c r="T200" i="45"/>
  <c r="U200" i="45" s="1"/>
  <c r="V199" i="45"/>
  <c r="T199" i="45"/>
  <c r="V198" i="45"/>
  <c r="T198" i="45"/>
  <c r="V197" i="45"/>
  <c r="T197" i="45"/>
  <c r="U197" i="45" s="1"/>
  <c r="V196" i="45"/>
  <c r="T196" i="45"/>
  <c r="V195" i="45"/>
  <c r="T195" i="45"/>
  <c r="V194" i="45"/>
  <c r="T194" i="45"/>
  <c r="U194" i="45" s="1"/>
  <c r="V193" i="45"/>
  <c r="T193" i="45"/>
  <c r="V192" i="45"/>
  <c r="T192" i="45"/>
  <c r="V191" i="45"/>
  <c r="T191" i="45"/>
  <c r="U191" i="45" s="1"/>
  <c r="V190" i="45"/>
  <c r="T190" i="45"/>
  <c r="V189" i="45"/>
  <c r="T189" i="45"/>
  <c r="V188" i="45"/>
  <c r="T188" i="45"/>
  <c r="U188" i="45" s="1"/>
  <c r="V187" i="45"/>
  <c r="T187" i="45"/>
  <c r="V186" i="45"/>
  <c r="T186" i="45"/>
  <c r="V185" i="45"/>
  <c r="T185" i="45"/>
  <c r="U185" i="45" s="1"/>
  <c r="V184" i="45"/>
  <c r="T184" i="45"/>
  <c r="V183" i="45"/>
  <c r="T183" i="45"/>
  <c r="V182" i="45"/>
  <c r="T182" i="45"/>
  <c r="U182" i="45" s="1"/>
  <c r="V181" i="45"/>
  <c r="T181" i="45"/>
  <c r="T180" i="45"/>
  <c r="U180" i="45" s="1"/>
  <c r="V179" i="45"/>
  <c r="T179" i="45"/>
  <c r="F178" i="45"/>
  <c r="X206" i="45" l="1"/>
  <c r="X204" i="45"/>
  <c r="U204" i="45"/>
  <c r="X210" i="45"/>
  <c r="U210" i="45"/>
  <c r="X215" i="45"/>
  <c r="U215" i="45"/>
  <c r="X207" i="45"/>
  <c r="U207" i="45"/>
  <c r="X186" i="45"/>
  <c r="U186" i="45"/>
  <c r="X181" i="45"/>
  <c r="U181" i="45"/>
  <c r="X187" i="45"/>
  <c r="U187" i="45"/>
  <c r="X199" i="45"/>
  <c r="U199" i="45"/>
  <c r="X205" i="45"/>
  <c r="U205" i="45"/>
  <c r="X211" i="45"/>
  <c r="U211" i="45"/>
  <c r="X213" i="45"/>
  <c r="X183" i="45"/>
  <c r="U183" i="45"/>
  <c r="X198" i="45"/>
  <c r="U198" i="45"/>
  <c r="X190" i="45"/>
  <c r="U190" i="45"/>
  <c r="X196" i="45"/>
  <c r="U196" i="45"/>
  <c r="X202" i="45"/>
  <c r="U202" i="45"/>
  <c r="X214" i="45"/>
  <c r="U214" i="45"/>
  <c r="X216" i="45"/>
  <c r="X195" i="45"/>
  <c r="U195" i="45"/>
  <c r="X209" i="45"/>
  <c r="U209" i="45"/>
  <c r="X212" i="45"/>
  <c r="U212" i="45"/>
  <c r="X217" i="45"/>
  <c r="U217" i="45"/>
  <c r="X192" i="45"/>
  <c r="U192" i="45"/>
  <c r="X193" i="45"/>
  <c r="U193" i="45"/>
  <c r="X179" i="45"/>
  <c r="U179" i="45"/>
  <c r="X197" i="45"/>
  <c r="X201" i="45"/>
  <c r="U201" i="45"/>
  <c r="X184" i="45"/>
  <c r="U184" i="45"/>
  <c r="X189" i="45"/>
  <c r="U189" i="45"/>
  <c r="U81" i="53"/>
  <c r="X188" i="45"/>
  <c r="X182" i="45"/>
  <c r="X191" i="45"/>
  <c r="X200" i="45"/>
  <c r="X185" i="45"/>
  <c r="X194" i="45"/>
  <c r="X203" i="45"/>
  <c r="T218" i="45"/>
  <c r="U218" i="45" s="1"/>
  <c r="W40" i="53"/>
  <c r="T40" i="53"/>
  <c r="S40" i="53"/>
  <c r="Q40" i="53"/>
  <c r="P40" i="53"/>
  <c r="O40" i="53"/>
  <c r="N40" i="53"/>
  <c r="M40" i="53"/>
  <c r="L40" i="53"/>
  <c r="K40" i="53"/>
  <c r="J40" i="53"/>
  <c r="I40" i="53"/>
  <c r="H40" i="53"/>
  <c r="W39" i="53"/>
  <c r="U39" i="53"/>
  <c r="V39" i="53" s="1"/>
  <c r="W38" i="53"/>
  <c r="U38" i="53"/>
  <c r="V38" i="53" s="1"/>
  <c r="W37" i="53"/>
  <c r="U37" i="53"/>
  <c r="V37" i="53" s="1"/>
  <c r="W36" i="53"/>
  <c r="U36" i="53"/>
  <c r="V36" i="53" s="1"/>
  <c r="W35" i="53"/>
  <c r="U35" i="53"/>
  <c r="V35" i="53" s="1"/>
  <c r="W34" i="53"/>
  <c r="U34" i="53"/>
  <c r="Y34" i="53" s="1"/>
  <c r="W33" i="53"/>
  <c r="U33" i="53"/>
  <c r="V33" i="53" s="1"/>
  <c r="Y32" i="53"/>
  <c r="W31" i="53"/>
  <c r="U31" i="53"/>
  <c r="V31" i="53" s="1"/>
  <c r="W30" i="53"/>
  <c r="U30" i="53"/>
  <c r="V30" i="53" s="1"/>
  <c r="W29" i="53"/>
  <c r="U29" i="53"/>
  <c r="Y29" i="53" s="1"/>
  <c r="W28" i="53"/>
  <c r="U28" i="53"/>
  <c r="V28" i="53" s="1"/>
  <c r="W27" i="53"/>
  <c r="U27" i="53"/>
  <c r="V27" i="53" s="1"/>
  <c r="W26" i="53"/>
  <c r="U26" i="53"/>
  <c r="Y26" i="53" s="1"/>
  <c r="W25" i="53"/>
  <c r="U25" i="53"/>
  <c r="V25" i="53" s="1"/>
  <c r="Y24" i="53"/>
  <c r="W24" i="53"/>
  <c r="U24" i="53"/>
  <c r="V24" i="53" s="1"/>
  <c r="W23" i="53"/>
  <c r="U23" i="53"/>
  <c r="Y23" i="53" s="1"/>
  <c r="W22" i="53"/>
  <c r="U22" i="53"/>
  <c r="V22" i="53" s="1"/>
  <c r="W21" i="53"/>
  <c r="U21" i="53"/>
  <c r="V21" i="53" s="1"/>
  <c r="W20" i="53"/>
  <c r="U20" i="53"/>
  <c r="Y20" i="53" s="1"/>
  <c r="W19" i="53"/>
  <c r="U19" i="53"/>
  <c r="V19" i="53" s="1"/>
  <c r="W18" i="53"/>
  <c r="U18" i="53"/>
  <c r="Y18" i="53" s="1"/>
  <c r="W17" i="53"/>
  <c r="U17" i="53"/>
  <c r="V17" i="53" s="1"/>
  <c r="Y16" i="53"/>
  <c r="W16" i="53"/>
  <c r="U16" i="53"/>
  <c r="V16" i="53" s="1"/>
  <c r="W15" i="53"/>
  <c r="U15" i="53"/>
  <c r="Y15" i="53" s="1"/>
  <c r="W14" i="53"/>
  <c r="U14" i="53"/>
  <c r="V14" i="53" s="1"/>
  <c r="W13" i="53"/>
  <c r="U13" i="53"/>
  <c r="V13" i="53" s="1"/>
  <c r="W12" i="53"/>
  <c r="U12" i="53"/>
  <c r="Y12" i="53" s="1"/>
  <c r="W11" i="53"/>
  <c r="U11" i="53"/>
  <c r="V11" i="53" s="1"/>
  <c r="W10" i="53"/>
  <c r="U10" i="53"/>
  <c r="V10" i="53" s="1"/>
  <c r="W9" i="53"/>
  <c r="U9" i="53"/>
  <c r="Y9" i="53" s="1"/>
  <c r="W8" i="53"/>
  <c r="U8" i="53"/>
  <c r="V8" i="53" s="1"/>
  <c r="W7" i="53"/>
  <c r="U7" i="53"/>
  <c r="V7" i="53" s="1"/>
  <c r="W6" i="53"/>
  <c r="U6" i="53"/>
  <c r="Y6" i="53" s="1"/>
  <c r="U5" i="53"/>
  <c r="V5" i="53" s="1"/>
  <c r="W4" i="53"/>
  <c r="U4" i="53"/>
  <c r="F3" i="53"/>
  <c r="R23" i="59" l="1"/>
  <c r="R29" i="59"/>
  <c r="R18" i="59"/>
  <c r="R30" i="59"/>
  <c r="R9" i="59"/>
  <c r="R19" i="59"/>
  <c r="R25" i="59"/>
  <c r="R28" i="59"/>
  <c r="R11" i="59"/>
  <c r="R20" i="59"/>
  <c r="R26" i="59"/>
  <c r="R22" i="59"/>
  <c r="R21" i="59"/>
  <c r="R27" i="59"/>
  <c r="R14" i="59"/>
  <c r="R16" i="59"/>
  <c r="R15" i="59"/>
  <c r="R10" i="59"/>
  <c r="R5" i="59"/>
  <c r="R8" i="59"/>
  <c r="Y4" i="53"/>
  <c r="R6" i="59" s="1"/>
  <c r="V4" i="53"/>
  <c r="Y81" i="53"/>
  <c r="V81" i="53"/>
  <c r="Y37" i="53"/>
  <c r="V18" i="53"/>
  <c r="V34" i="53"/>
  <c r="Y13" i="53"/>
  <c r="Y30" i="53"/>
  <c r="Y35" i="53"/>
  <c r="Y10" i="53"/>
  <c r="R24" i="59" s="1"/>
  <c r="Y27" i="53"/>
  <c r="Y38" i="53"/>
  <c r="Y21" i="53"/>
  <c r="Y7" i="53"/>
  <c r="U40" i="53"/>
  <c r="Y40" i="53" s="1"/>
  <c r="Y33" i="53"/>
  <c r="Y36" i="53"/>
  <c r="Y39" i="53"/>
  <c r="Y8" i="53"/>
  <c r="Y11" i="53"/>
  <c r="Y14" i="53"/>
  <c r="R7" i="59" s="1"/>
  <c r="Y22" i="53"/>
  <c r="R17" i="59" s="1"/>
  <c r="Y25" i="53"/>
  <c r="Y28" i="53"/>
  <c r="R13" i="59" s="1"/>
  <c r="Y31" i="53"/>
  <c r="V6" i="53"/>
  <c r="V9" i="53"/>
  <c r="V12" i="53"/>
  <c r="V15" i="53"/>
  <c r="V20" i="53"/>
  <c r="V23" i="53"/>
  <c r="V26" i="53"/>
  <c r="V29" i="53"/>
  <c r="R12" i="59" l="1"/>
  <c r="V40" i="53"/>
  <c r="K48" i="42"/>
  <c r="X115" i="44" l="1"/>
  <c r="U115" i="44"/>
  <c r="T115" i="44"/>
  <c r="S115" i="44"/>
  <c r="R115" i="44"/>
  <c r="Q115" i="44"/>
  <c r="P115" i="44"/>
  <c r="O115" i="44"/>
  <c r="N115" i="44"/>
  <c r="M115" i="44"/>
  <c r="L115" i="44"/>
  <c r="K115" i="44"/>
  <c r="J115" i="44"/>
  <c r="I115" i="44"/>
  <c r="H115" i="44"/>
  <c r="X114" i="44"/>
  <c r="V114" i="44"/>
  <c r="X113" i="44"/>
  <c r="V113" i="44"/>
  <c r="W113" i="44" s="1"/>
  <c r="X112" i="44"/>
  <c r="V112" i="44"/>
  <c r="W112" i="44" s="1"/>
  <c r="X111" i="44"/>
  <c r="V111" i="44"/>
  <c r="X110" i="44"/>
  <c r="V110" i="44"/>
  <c r="W110" i="44" s="1"/>
  <c r="X109" i="44"/>
  <c r="V109" i="44"/>
  <c r="X108" i="44"/>
  <c r="V108" i="44"/>
  <c r="X107" i="44"/>
  <c r="V107" i="44"/>
  <c r="W107" i="44" s="1"/>
  <c r="X106" i="44"/>
  <c r="V106" i="44"/>
  <c r="W106" i="44" s="1"/>
  <c r="X105" i="44"/>
  <c r="V105" i="44"/>
  <c r="X104" i="44"/>
  <c r="V104" i="44"/>
  <c r="W104" i="44" s="1"/>
  <c r="X103" i="44"/>
  <c r="V103" i="44"/>
  <c r="X102" i="44"/>
  <c r="V102" i="44"/>
  <c r="Z101" i="44"/>
  <c r="X100" i="44"/>
  <c r="V100" i="44"/>
  <c r="X99" i="44"/>
  <c r="V99" i="44"/>
  <c r="W99" i="44" s="1"/>
  <c r="X98" i="44"/>
  <c r="V98" i="44"/>
  <c r="X97" i="44"/>
  <c r="V97" i="44"/>
  <c r="X96" i="44"/>
  <c r="V96" i="44"/>
  <c r="W96" i="44" s="1"/>
  <c r="X95" i="44"/>
  <c r="V95" i="44"/>
  <c r="X94" i="44"/>
  <c r="V94" i="44"/>
  <c r="X93" i="44"/>
  <c r="V93" i="44"/>
  <c r="W93" i="44" s="1"/>
  <c r="X92" i="44"/>
  <c r="V92" i="44"/>
  <c r="X91" i="44"/>
  <c r="V91" i="44"/>
  <c r="X90" i="44"/>
  <c r="V90" i="44"/>
  <c r="W90" i="44" s="1"/>
  <c r="X89" i="44"/>
  <c r="V89" i="44"/>
  <c r="W89" i="44" s="1"/>
  <c r="X88" i="44"/>
  <c r="V88" i="44"/>
  <c r="X87" i="44"/>
  <c r="V87" i="44"/>
  <c r="W87" i="44" s="1"/>
  <c r="X86" i="44"/>
  <c r="V86" i="44"/>
  <c r="X85" i="44"/>
  <c r="V85" i="44"/>
  <c r="X84" i="44"/>
  <c r="V84" i="44"/>
  <c r="W84" i="44" s="1"/>
  <c r="X83" i="44"/>
  <c r="V83" i="44"/>
  <c r="X82" i="44"/>
  <c r="V82" i="44"/>
  <c r="X81" i="44"/>
  <c r="V81" i="44"/>
  <c r="W81" i="44" s="1"/>
  <c r="F80" i="44"/>
  <c r="Z108" i="44" l="1"/>
  <c r="W108" i="44"/>
  <c r="Z114" i="44"/>
  <c r="W114" i="44"/>
  <c r="Z102" i="44"/>
  <c r="W102" i="44"/>
  <c r="Z103" i="44"/>
  <c r="W103" i="44"/>
  <c r="Z109" i="44"/>
  <c r="W109" i="44"/>
  <c r="Z111" i="44"/>
  <c r="W111" i="44"/>
  <c r="Z81" i="44"/>
  <c r="Z85" i="44"/>
  <c r="W85" i="44"/>
  <c r="Z94" i="44"/>
  <c r="W94" i="44"/>
  <c r="Z97" i="44"/>
  <c r="W97" i="44"/>
  <c r="Z100" i="44"/>
  <c r="W100" i="44"/>
  <c r="Z105" i="44"/>
  <c r="W105" i="44"/>
  <c r="Z82" i="44"/>
  <c r="W82" i="44"/>
  <c r="Z91" i="44"/>
  <c r="W91" i="44"/>
  <c r="Z112" i="44"/>
  <c r="Z88" i="44"/>
  <c r="W88" i="44"/>
  <c r="Z83" i="44"/>
  <c r="W83" i="44"/>
  <c r="Z86" i="44"/>
  <c r="W86" i="44"/>
  <c r="Z92" i="44"/>
  <c r="W92" i="44"/>
  <c r="Z95" i="44"/>
  <c r="W95" i="44"/>
  <c r="Z98" i="44"/>
  <c r="W98" i="44"/>
  <c r="Z104" i="44"/>
  <c r="Z99" i="44"/>
  <c r="Z96" i="44"/>
  <c r="Z106" i="44"/>
  <c r="Z110" i="44"/>
  <c r="Z84" i="44"/>
  <c r="Z87" i="44"/>
  <c r="V115" i="44"/>
  <c r="W115" i="44" s="1"/>
  <c r="Z90" i="44"/>
  <c r="Z107" i="44"/>
  <c r="Z113" i="44"/>
  <c r="Z93" i="44"/>
  <c r="Z89" i="44"/>
  <c r="V174" i="45"/>
  <c r="S174" i="45"/>
  <c r="R174" i="45"/>
  <c r="Q174" i="45"/>
  <c r="P174" i="45"/>
  <c r="O174" i="45"/>
  <c r="N174" i="45"/>
  <c r="M174" i="45"/>
  <c r="L174" i="45"/>
  <c r="K174" i="45"/>
  <c r="J174" i="45"/>
  <c r="I174" i="45"/>
  <c r="H174" i="45"/>
  <c r="V173" i="45"/>
  <c r="T173" i="45"/>
  <c r="U173" i="45" s="1"/>
  <c r="V172" i="45"/>
  <c r="T172" i="45"/>
  <c r="V171" i="45"/>
  <c r="T171" i="45"/>
  <c r="V170" i="45"/>
  <c r="T170" i="45"/>
  <c r="U170" i="45" s="1"/>
  <c r="V169" i="45"/>
  <c r="T169" i="45"/>
  <c r="U169" i="45" s="1"/>
  <c r="V168" i="45"/>
  <c r="T168" i="45"/>
  <c r="V167" i="45"/>
  <c r="T167" i="45"/>
  <c r="U167" i="45" s="1"/>
  <c r="V166" i="45"/>
  <c r="T166" i="45"/>
  <c r="V165" i="45"/>
  <c r="T165" i="45"/>
  <c r="X164" i="45"/>
  <c r="V163" i="45"/>
  <c r="T163" i="45"/>
  <c r="U163" i="45" s="1"/>
  <c r="V162" i="45"/>
  <c r="T162" i="45"/>
  <c r="U162" i="45" s="1"/>
  <c r="V161" i="45"/>
  <c r="T161" i="45"/>
  <c r="U161" i="45" s="1"/>
  <c r="V160" i="45"/>
  <c r="T160" i="45"/>
  <c r="V159" i="45"/>
  <c r="T159" i="45"/>
  <c r="U159" i="45" s="1"/>
  <c r="V158" i="45"/>
  <c r="T158" i="45"/>
  <c r="V157" i="45"/>
  <c r="T157" i="45"/>
  <c r="V156" i="45"/>
  <c r="T156" i="45"/>
  <c r="U156" i="45" s="1"/>
  <c r="V155" i="45"/>
  <c r="T155" i="45"/>
  <c r="U155" i="45" s="1"/>
  <c r="V154" i="45"/>
  <c r="T154" i="45"/>
  <c r="U154" i="45" s="1"/>
  <c r="V153" i="45"/>
  <c r="T153" i="45"/>
  <c r="U153" i="45" s="1"/>
  <c r="V152" i="45"/>
  <c r="T152" i="45"/>
  <c r="U152" i="45" s="1"/>
  <c r="V151" i="45"/>
  <c r="T151" i="45"/>
  <c r="V150" i="45"/>
  <c r="T150" i="45"/>
  <c r="U150" i="45" s="1"/>
  <c r="V149" i="45"/>
  <c r="T149" i="45"/>
  <c r="V148" i="45"/>
  <c r="T148" i="45"/>
  <c r="V147" i="45"/>
  <c r="T147" i="45"/>
  <c r="U147" i="45" s="1"/>
  <c r="V146" i="45"/>
  <c r="T146" i="45"/>
  <c r="U146" i="45" s="1"/>
  <c r="V145" i="45"/>
  <c r="T145" i="45"/>
  <c r="U145" i="45" s="1"/>
  <c r="V144" i="45"/>
  <c r="T144" i="45"/>
  <c r="U144" i="45" s="1"/>
  <c r="V143" i="45"/>
  <c r="T143" i="45"/>
  <c r="V142" i="45"/>
  <c r="T142" i="45"/>
  <c r="V141" i="45"/>
  <c r="T141" i="45"/>
  <c r="U141" i="45" s="1"/>
  <c r="V140" i="45"/>
  <c r="T140" i="45"/>
  <c r="U140" i="45" s="1"/>
  <c r="V139" i="45"/>
  <c r="T139" i="45"/>
  <c r="U139" i="45" s="1"/>
  <c r="V138" i="45"/>
  <c r="T138" i="45"/>
  <c r="U138" i="45" s="1"/>
  <c r="V137" i="45"/>
  <c r="T137" i="45"/>
  <c r="U137" i="45" s="1"/>
  <c r="T136" i="45"/>
  <c r="U136" i="45" s="1"/>
  <c r="V135" i="45"/>
  <c r="T135" i="45"/>
  <c r="U135" i="45" s="1"/>
  <c r="F134" i="45"/>
  <c r="X169" i="45" l="1"/>
  <c r="X166" i="45"/>
  <c r="U166" i="45"/>
  <c r="X168" i="45"/>
  <c r="U168" i="45"/>
  <c r="X142" i="45"/>
  <c r="U142" i="45"/>
  <c r="X148" i="45"/>
  <c r="U148" i="45"/>
  <c r="X158" i="45"/>
  <c r="U158" i="45"/>
  <c r="X160" i="45"/>
  <c r="U160" i="45"/>
  <c r="X172" i="45"/>
  <c r="U172" i="45"/>
  <c r="X165" i="45"/>
  <c r="U165" i="45"/>
  <c r="X143" i="45"/>
  <c r="U143" i="45"/>
  <c r="X149" i="45"/>
  <c r="U149" i="45"/>
  <c r="X151" i="45"/>
  <c r="U151" i="45"/>
  <c r="X157" i="45"/>
  <c r="U157" i="45"/>
  <c r="X171" i="45"/>
  <c r="U171" i="45"/>
  <c r="X156" i="45"/>
  <c r="X159" i="45"/>
  <c r="X141" i="45"/>
  <c r="X138" i="45"/>
  <c r="X150" i="45"/>
  <c r="X153" i="45"/>
  <c r="X170" i="45"/>
  <c r="X144" i="45"/>
  <c r="X162" i="45"/>
  <c r="X167" i="45"/>
  <c r="X173" i="45"/>
  <c r="X147" i="45"/>
  <c r="T174" i="45"/>
  <c r="U174" i="45" s="1"/>
  <c r="X135" i="45"/>
  <c r="X137" i="45"/>
  <c r="X140" i="45"/>
  <c r="X146" i="45"/>
  <c r="X152" i="45"/>
  <c r="X155" i="45"/>
  <c r="X161" i="45"/>
  <c r="X139" i="45"/>
  <c r="X145" i="45"/>
  <c r="X154" i="45"/>
  <c r="X163" i="45"/>
  <c r="V130" i="45" l="1"/>
  <c r="S130" i="45"/>
  <c r="R130" i="45"/>
  <c r="Q130" i="45"/>
  <c r="P130" i="45"/>
  <c r="O130" i="45"/>
  <c r="N130" i="45"/>
  <c r="M130" i="45"/>
  <c r="L130" i="45"/>
  <c r="K130" i="45"/>
  <c r="J130" i="45"/>
  <c r="I130" i="45"/>
  <c r="H130" i="45"/>
  <c r="V129" i="45"/>
  <c r="T129" i="45"/>
  <c r="V128" i="45"/>
  <c r="T128" i="45"/>
  <c r="U128" i="45" s="1"/>
  <c r="V127" i="45"/>
  <c r="T127" i="45"/>
  <c r="V126" i="45"/>
  <c r="T126" i="45"/>
  <c r="V125" i="45"/>
  <c r="T125" i="45"/>
  <c r="U125" i="45" s="1"/>
  <c r="V124" i="45"/>
  <c r="T124" i="45"/>
  <c r="U124" i="45" s="1"/>
  <c r="V123" i="45"/>
  <c r="T123" i="45"/>
  <c r="V122" i="45"/>
  <c r="T122" i="45"/>
  <c r="U122" i="45" s="1"/>
  <c r="V121" i="45"/>
  <c r="T121" i="45"/>
  <c r="X120" i="45"/>
  <c r="V119" i="45"/>
  <c r="T119" i="45"/>
  <c r="V118" i="45"/>
  <c r="T118" i="45"/>
  <c r="V117" i="45"/>
  <c r="T117" i="45"/>
  <c r="U117" i="45" s="1"/>
  <c r="V116" i="45"/>
  <c r="T116" i="45"/>
  <c r="U116" i="45" s="1"/>
  <c r="V115" i="45"/>
  <c r="T115" i="45"/>
  <c r="V114" i="45"/>
  <c r="T114" i="45"/>
  <c r="V113" i="45"/>
  <c r="T113" i="45"/>
  <c r="U113" i="45" s="1"/>
  <c r="V112" i="45"/>
  <c r="T112" i="45"/>
  <c r="U112" i="45" s="1"/>
  <c r="V111" i="45"/>
  <c r="T111" i="45"/>
  <c r="U111" i="45" s="1"/>
  <c r="V110" i="45"/>
  <c r="T110" i="45"/>
  <c r="U110" i="45" s="1"/>
  <c r="X109" i="45"/>
  <c r="V109" i="45"/>
  <c r="T109" i="45"/>
  <c r="U109" i="45" s="1"/>
  <c r="V108" i="45"/>
  <c r="T108" i="45"/>
  <c r="V107" i="45"/>
  <c r="T107" i="45"/>
  <c r="U107" i="45" s="1"/>
  <c r="V106" i="45"/>
  <c r="T106" i="45"/>
  <c r="U106" i="45" s="1"/>
  <c r="V105" i="45"/>
  <c r="T105" i="45"/>
  <c r="U105" i="45" s="1"/>
  <c r="V104" i="45"/>
  <c r="T104" i="45"/>
  <c r="U104" i="45" s="1"/>
  <c r="V103" i="45"/>
  <c r="T103" i="45"/>
  <c r="U103" i="45" s="1"/>
  <c r="V102" i="45"/>
  <c r="T102" i="45"/>
  <c r="V101" i="45"/>
  <c r="T101" i="45"/>
  <c r="V100" i="45"/>
  <c r="T100" i="45"/>
  <c r="U100" i="45" s="1"/>
  <c r="V99" i="45"/>
  <c r="T99" i="45"/>
  <c r="U99" i="45" s="1"/>
  <c r="V98" i="45"/>
  <c r="T98" i="45"/>
  <c r="U98" i="45" s="1"/>
  <c r="V97" i="45"/>
  <c r="T97" i="45"/>
  <c r="U97" i="45" s="1"/>
  <c r="V96" i="45"/>
  <c r="T96" i="45"/>
  <c r="V95" i="45"/>
  <c r="T95" i="45"/>
  <c r="V94" i="45"/>
  <c r="T94" i="45"/>
  <c r="U94" i="45" s="1"/>
  <c r="V93" i="45"/>
  <c r="T93" i="45"/>
  <c r="U93" i="45" s="1"/>
  <c r="T92" i="45"/>
  <c r="U92" i="45" s="1"/>
  <c r="V91" i="45"/>
  <c r="T91" i="45"/>
  <c r="U91" i="45" s="1"/>
  <c r="F90" i="45"/>
  <c r="X118" i="45" l="1"/>
  <c r="U118" i="45"/>
  <c r="X99" i="45"/>
  <c r="X108" i="45"/>
  <c r="U108" i="45"/>
  <c r="X119" i="45"/>
  <c r="U119" i="45"/>
  <c r="X114" i="45"/>
  <c r="U114" i="45"/>
  <c r="X123" i="45"/>
  <c r="U123" i="45"/>
  <c r="X126" i="45"/>
  <c r="U126" i="45"/>
  <c r="X129" i="45"/>
  <c r="U129" i="45"/>
  <c r="X95" i="45"/>
  <c r="U95" i="45"/>
  <c r="X97" i="45"/>
  <c r="X105" i="45"/>
  <c r="X96" i="45"/>
  <c r="U96" i="45"/>
  <c r="X115" i="45"/>
  <c r="U115" i="45"/>
  <c r="X117" i="45"/>
  <c r="X121" i="45"/>
  <c r="U121" i="45"/>
  <c r="X127" i="45"/>
  <c r="U127" i="45"/>
  <c r="X102" i="45"/>
  <c r="U102" i="45"/>
  <c r="X101" i="45"/>
  <c r="U101" i="45"/>
  <c r="X128" i="45"/>
  <c r="X122" i="45"/>
  <c r="X124" i="45"/>
  <c r="X111" i="45"/>
  <c r="X91" i="45"/>
  <c r="X103" i="45"/>
  <c r="X93" i="45"/>
  <c r="X125" i="45"/>
  <c r="T130" i="45"/>
  <c r="U130" i="45" s="1"/>
  <c r="X94" i="45"/>
  <c r="X100" i="45"/>
  <c r="X106" i="45"/>
  <c r="X112" i="45"/>
  <c r="X98" i="45"/>
  <c r="X104" i="45"/>
  <c r="X107" i="45"/>
  <c r="X110" i="45"/>
  <c r="X113" i="45"/>
  <c r="X116" i="45"/>
  <c r="X76" i="44"/>
  <c r="U76" i="44"/>
  <c r="T76" i="44"/>
  <c r="S76" i="44"/>
  <c r="R76" i="44"/>
  <c r="Q76" i="44"/>
  <c r="P76" i="44"/>
  <c r="O76" i="44"/>
  <c r="N76" i="44"/>
  <c r="M76" i="44"/>
  <c r="L76" i="44"/>
  <c r="K76" i="44"/>
  <c r="J76" i="44"/>
  <c r="I76" i="44"/>
  <c r="H76" i="44"/>
  <c r="X75" i="44"/>
  <c r="V75" i="44"/>
  <c r="W75" i="44" s="1"/>
  <c r="X74" i="44"/>
  <c r="V74" i="44"/>
  <c r="X73" i="44"/>
  <c r="V73" i="44"/>
  <c r="W73" i="44" s="1"/>
  <c r="X72" i="44"/>
  <c r="V72" i="44"/>
  <c r="W72" i="44" s="1"/>
  <c r="X71" i="44"/>
  <c r="V71" i="44"/>
  <c r="X70" i="44"/>
  <c r="V70" i="44"/>
  <c r="W70" i="44" s="1"/>
  <c r="X69" i="44"/>
  <c r="V69" i="44"/>
  <c r="W69" i="44" s="1"/>
  <c r="X68" i="44"/>
  <c r="V68" i="44"/>
  <c r="X67" i="44"/>
  <c r="V67" i="44"/>
  <c r="W67" i="44" s="1"/>
  <c r="X66" i="44"/>
  <c r="V66" i="44"/>
  <c r="W66" i="44" s="1"/>
  <c r="X65" i="44"/>
  <c r="V65" i="44"/>
  <c r="X64" i="44"/>
  <c r="V64" i="44"/>
  <c r="W64" i="44" s="1"/>
  <c r="X63" i="44"/>
  <c r="V63" i="44"/>
  <c r="W63" i="44" s="1"/>
  <c r="Z62" i="44"/>
  <c r="X61" i="44"/>
  <c r="V61" i="44"/>
  <c r="X60" i="44"/>
  <c r="V60" i="44"/>
  <c r="W60" i="44" s="1"/>
  <c r="X59" i="44"/>
  <c r="V59" i="44"/>
  <c r="W59" i="44" s="1"/>
  <c r="X58" i="44"/>
  <c r="V58" i="44"/>
  <c r="Z57" i="44"/>
  <c r="X57" i="44"/>
  <c r="V57" i="44"/>
  <c r="W57" i="44" s="1"/>
  <c r="X56" i="44"/>
  <c r="V56" i="44"/>
  <c r="W56" i="44" s="1"/>
  <c r="X55" i="44"/>
  <c r="V55" i="44"/>
  <c r="W55" i="44" s="1"/>
  <c r="X54" i="44"/>
  <c r="V54" i="44"/>
  <c r="W54" i="44" s="1"/>
  <c r="X53" i="44"/>
  <c r="V53" i="44"/>
  <c r="W53" i="44" s="1"/>
  <c r="X52" i="44"/>
  <c r="V52" i="44"/>
  <c r="X51" i="44"/>
  <c r="V51" i="44"/>
  <c r="W51" i="44" s="1"/>
  <c r="X50" i="44"/>
  <c r="V50" i="44"/>
  <c r="W50" i="44" s="1"/>
  <c r="X49" i="44"/>
  <c r="V49" i="44"/>
  <c r="X48" i="44"/>
  <c r="V48" i="44"/>
  <c r="W48" i="44" s="1"/>
  <c r="X47" i="44"/>
  <c r="V47" i="44"/>
  <c r="W47" i="44" s="1"/>
  <c r="X46" i="44"/>
  <c r="V46" i="44"/>
  <c r="W46" i="44" s="1"/>
  <c r="X45" i="44"/>
  <c r="V45" i="44"/>
  <c r="W45" i="44" s="1"/>
  <c r="X44" i="44"/>
  <c r="V44" i="44"/>
  <c r="X43" i="44"/>
  <c r="V43" i="44"/>
  <c r="Z42" i="44"/>
  <c r="X42" i="44"/>
  <c r="V42" i="44"/>
  <c r="W42" i="44" s="1"/>
  <c r="F41" i="44"/>
  <c r="Z45" i="44" l="1"/>
  <c r="Z48" i="44"/>
  <c r="Z54" i="44"/>
  <c r="Z43" i="44"/>
  <c r="W43" i="44"/>
  <c r="Z58" i="44"/>
  <c r="W58" i="44"/>
  <c r="Z61" i="44"/>
  <c r="W61" i="44"/>
  <c r="Z68" i="44"/>
  <c r="W68" i="44"/>
  <c r="Z74" i="44"/>
  <c r="W74" i="44"/>
  <c r="Z44" i="44"/>
  <c r="W44" i="44"/>
  <c r="Z49" i="44"/>
  <c r="W49" i="44"/>
  <c r="Z51" i="44"/>
  <c r="Z56" i="44"/>
  <c r="Z65" i="44"/>
  <c r="W65" i="44"/>
  <c r="Z71" i="44"/>
  <c r="W71" i="44"/>
  <c r="Z52" i="44"/>
  <c r="W52" i="44"/>
  <c r="Z67" i="44"/>
  <c r="Z70" i="44"/>
  <c r="Z50" i="44"/>
  <c r="Z47" i="44"/>
  <c r="Z53" i="44"/>
  <c r="Z59" i="44"/>
  <c r="Z64" i="44"/>
  <c r="Z60" i="44"/>
  <c r="Z73" i="44"/>
  <c r="V76" i="44"/>
  <c r="W76" i="44" s="1"/>
  <c r="Z63" i="44"/>
  <c r="Z66" i="44"/>
  <c r="Z69" i="44"/>
  <c r="Z72" i="44"/>
  <c r="Z75" i="44"/>
  <c r="Z46" i="44"/>
  <c r="Z55" i="44"/>
  <c r="J48" i="42"/>
  <c r="I48" i="42"/>
  <c r="P47" i="42"/>
  <c r="N47" i="42"/>
  <c r="M47" i="42"/>
  <c r="L46" i="42"/>
  <c r="P46" i="42" s="1"/>
  <c r="N45" i="42"/>
  <c r="L45" i="42"/>
  <c r="P45" i="42" s="1"/>
  <c r="N44" i="42"/>
  <c r="L44" i="42"/>
  <c r="P44" i="42" s="1"/>
  <c r="P43" i="42"/>
  <c r="N43" i="42"/>
  <c r="M43" i="42"/>
  <c r="N42" i="42"/>
  <c r="L42" i="42"/>
  <c r="M42" i="42" s="1"/>
  <c r="N41" i="42"/>
  <c r="L41" i="42"/>
  <c r="P41" i="42" s="1"/>
  <c r="N40" i="42"/>
  <c r="L40" i="42"/>
  <c r="M40" i="42" s="1"/>
  <c r="N39" i="42"/>
  <c r="L39" i="42"/>
  <c r="M39" i="42" s="1"/>
  <c r="N38" i="42"/>
  <c r="L38" i="42"/>
  <c r="P38" i="42" s="1"/>
  <c r="N37" i="42"/>
  <c r="L37" i="42"/>
  <c r="M37" i="42" s="1"/>
  <c r="P36" i="42"/>
  <c r="N36" i="42"/>
  <c r="M36" i="42"/>
  <c r="P35" i="42"/>
  <c r="N35" i="42"/>
  <c r="M35" i="42"/>
  <c r="N34" i="42"/>
  <c r="L34" i="42"/>
  <c r="M34" i="42" s="1"/>
  <c r="P33" i="42"/>
  <c r="N33" i="42"/>
  <c r="M33" i="42"/>
  <c r="P32" i="42"/>
  <c r="N32" i="42"/>
  <c r="M32" i="42"/>
  <c r="P31" i="42"/>
  <c r="N30" i="42"/>
  <c r="L30" i="42"/>
  <c r="P30" i="42" s="1"/>
  <c r="N29" i="42"/>
  <c r="L29" i="42"/>
  <c r="M29" i="42" s="1"/>
  <c r="N28" i="42"/>
  <c r="L28" i="42"/>
  <c r="M28" i="42" s="1"/>
  <c r="N27" i="42"/>
  <c r="L27" i="42"/>
  <c r="P27" i="42" s="1"/>
  <c r="N26" i="42"/>
  <c r="L26" i="42"/>
  <c r="P26" i="42" s="1"/>
  <c r="N25" i="42"/>
  <c r="M25" i="42"/>
  <c r="L25" i="42"/>
  <c r="P25" i="42" s="1"/>
  <c r="N24" i="42"/>
  <c r="L24" i="42"/>
  <c r="P24" i="42" s="1"/>
  <c r="N23" i="42"/>
  <c r="L23" i="42"/>
  <c r="M23" i="42" s="1"/>
  <c r="P22" i="42"/>
  <c r="N21" i="42"/>
  <c r="L21" i="42"/>
  <c r="M21" i="42" s="1"/>
  <c r="N20" i="42"/>
  <c r="L20" i="42"/>
  <c r="P20" i="42" s="1"/>
  <c r="N19" i="42"/>
  <c r="L19" i="42"/>
  <c r="P19" i="42" s="1"/>
  <c r="P18" i="42"/>
  <c r="N18" i="42"/>
  <c r="L18" i="42"/>
  <c r="M18" i="42" s="1"/>
  <c r="N17" i="42"/>
  <c r="L17" i="42"/>
  <c r="P17" i="42" s="1"/>
  <c r="N16" i="42"/>
  <c r="L16" i="42"/>
  <c r="P16" i="42" s="1"/>
  <c r="N15" i="42"/>
  <c r="L15" i="42"/>
  <c r="M15" i="42" s="1"/>
  <c r="N14" i="42"/>
  <c r="L14" i="42"/>
  <c r="M14" i="42" s="1"/>
  <c r="N13" i="42"/>
  <c r="L13" i="42"/>
  <c r="P13" i="42" s="1"/>
  <c r="N12" i="42"/>
  <c r="L12" i="42"/>
  <c r="M12" i="42" s="1"/>
  <c r="N11" i="42"/>
  <c r="L11" i="42"/>
  <c r="P11" i="42" s="1"/>
  <c r="N10" i="42"/>
  <c r="L10" i="42"/>
  <c r="P10" i="42" s="1"/>
  <c r="N9" i="42"/>
  <c r="L9" i="42"/>
  <c r="M9" i="42" s="1"/>
  <c r="N8" i="42"/>
  <c r="L8" i="42"/>
  <c r="P8" i="42" s="1"/>
  <c r="N7" i="42"/>
  <c r="L7" i="42"/>
  <c r="P7" i="42" s="1"/>
  <c r="N6" i="42"/>
  <c r="L6" i="42"/>
  <c r="M6" i="42" s="1"/>
  <c r="N5" i="42"/>
  <c r="L5" i="42"/>
  <c r="N4" i="42"/>
  <c r="L4" i="42"/>
  <c r="P4" i="42" s="1"/>
  <c r="N3" i="42"/>
  <c r="L3" i="42"/>
  <c r="M3" i="42" s="1"/>
  <c r="G2" i="42"/>
  <c r="F2" i="42"/>
  <c r="P29" i="42" l="1"/>
  <c r="P6" i="42"/>
  <c r="P23" i="42"/>
  <c r="P15" i="42"/>
  <c r="M26" i="42"/>
  <c r="P28" i="42"/>
  <c r="P3" i="42"/>
  <c r="M45" i="42"/>
  <c r="M46" i="42"/>
  <c r="P12" i="42"/>
  <c r="P40" i="42"/>
  <c r="P9" i="42"/>
  <c r="P21" i="42"/>
  <c r="P37" i="42"/>
  <c r="L48" i="42"/>
  <c r="M48" i="42" s="1"/>
  <c r="M5" i="42"/>
  <c r="M8" i="42"/>
  <c r="M11" i="42"/>
  <c r="M17" i="42"/>
  <c r="M20" i="42"/>
  <c r="M24" i="42"/>
  <c r="M27" i="42"/>
  <c r="M30" i="42"/>
  <c r="M44" i="42"/>
  <c r="M4" i="42"/>
  <c r="P5" i="42"/>
  <c r="M7" i="42"/>
  <c r="M10" i="42"/>
  <c r="M13" i="42"/>
  <c r="P14" i="42"/>
  <c r="M16" i="42"/>
  <c r="M19" i="42"/>
  <c r="P34" i="42"/>
  <c r="M38" i="42"/>
  <c r="P39" i="42"/>
  <c r="M41" i="42"/>
  <c r="P42" i="42"/>
  <c r="X37" i="44" l="1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X36" i="44"/>
  <c r="V36" i="44"/>
  <c r="W36" i="44" s="1"/>
  <c r="X35" i="44"/>
  <c r="V35" i="44"/>
  <c r="Z35" i="44" s="1"/>
  <c r="X34" i="44"/>
  <c r="V34" i="44"/>
  <c r="Z34" i="44" s="1"/>
  <c r="X33" i="44"/>
  <c r="V33" i="44"/>
  <c r="W33" i="44" s="1"/>
  <c r="X32" i="44"/>
  <c r="V32" i="44"/>
  <c r="Z32" i="44" s="1"/>
  <c r="X31" i="44"/>
  <c r="V31" i="44"/>
  <c r="Z31" i="44" s="1"/>
  <c r="X30" i="44"/>
  <c r="V30" i="44"/>
  <c r="W30" i="44" s="1"/>
  <c r="X29" i="44"/>
  <c r="V29" i="44"/>
  <c r="Z29" i="44" s="1"/>
  <c r="X28" i="44"/>
  <c r="V28" i="44"/>
  <c r="Z28" i="44" s="1"/>
  <c r="X27" i="44"/>
  <c r="V27" i="44"/>
  <c r="W27" i="44" s="1"/>
  <c r="X26" i="44"/>
  <c r="V26" i="44"/>
  <c r="Z26" i="44" s="1"/>
  <c r="X25" i="44"/>
  <c r="V25" i="44"/>
  <c r="Z25" i="44" s="1"/>
  <c r="X24" i="44"/>
  <c r="V24" i="44"/>
  <c r="W24" i="44" s="1"/>
  <c r="Z23" i="44"/>
  <c r="X22" i="44"/>
  <c r="V22" i="44"/>
  <c r="W22" i="44" s="1"/>
  <c r="X21" i="44"/>
  <c r="V21" i="44"/>
  <c r="Z21" i="44" s="1"/>
  <c r="X20" i="44"/>
  <c r="V20" i="44"/>
  <c r="W20" i="44" s="1"/>
  <c r="Z19" i="44"/>
  <c r="X19" i="44"/>
  <c r="W19" i="44"/>
  <c r="V19" i="44"/>
  <c r="X18" i="44"/>
  <c r="V18" i="44"/>
  <c r="Z18" i="44" s="1"/>
  <c r="Z17" i="44"/>
  <c r="X17" i="44"/>
  <c r="W17" i="44"/>
  <c r="V17" i="44"/>
  <c r="X16" i="44"/>
  <c r="V16" i="44"/>
  <c r="Z16" i="44" s="1"/>
  <c r="X15" i="44"/>
  <c r="V15" i="44"/>
  <c r="Z15" i="44" s="1"/>
  <c r="X14" i="44"/>
  <c r="V14" i="44"/>
  <c r="W14" i="44" s="1"/>
  <c r="X13" i="44"/>
  <c r="V13" i="44"/>
  <c r="W13" i="44" s="1"/>
  <c r="X12" i="44"/>
  <c r="V12" i="44"/>
  <c r="Z12" i="44" s="1"/>
  <c r="X11" i="44"/>
  <c r="V11" i="44"/>
  <c r="W11" i="44" s="1"/>
  <c r="X10" i="44"/>
  <c r="V10" i="44"/>
  <c r="Z10" i="44" s="1"/>
  <c r="X9" i="44"/>
  <c r="V9" i="44"/>
  <c r="Z9" i="44" s="1"/>
  <c r="X8" i="44"/>
  <c r="V8" i="44"/>
  <c r="W8" i="44" s="1"/>
  <c r="X7" i="44"/>
  <c r="V7" i="44"/>
  <c r="W7" i="44" s="1"/>
  <c r="X6" i="44"/>
  <c r="V6" i="44"/>
  <c r="Z6" i="44" s="1"/>
  <c r="X5" i="44"/>
  <c r="V5" i="44"/>
  <c r="W5" i="44" s="1"/>
  <c r="X4" i="44"/>
  <c r="V4" i="44"/>
  <c r="Z4" i="44" s="1"/>
  <c r="X3" i="44"/>
  <c r="V3" i="44"/>
  <c r="Z3" i="44" s="1"/>
  <c r="F2" i="44"/>
  <c r="Z7" i="44" l="1"/>
  <c r="Z30" i="44"/>
  <c r="Z33" i="44"/>
  <c r="Z13" i="44"/>
  <c r="Z22" i="44"/>
  <c r="Z5" i="44"/>
  <c r="Z11" i="44"/>
  <c r="Z20" i="44"/>
  <c r="W10" i="44"/>
  <c r="Z36" i="44"/>
  <c r="W16" i="44"/>
  <c r="Z24" i="44"/>
  <c r="W4" i="44"/>
  <c r="Z8" i="44"/>
  <c r="Z14" i="44"/>
  <c r="Z27" i="44"/>
  <c r="V37" i="44"/>
  <c r="W37" i="44" s="1"/>
  <c r="W26" i="44"/>
  <c r="W29" i="44"/>
  <c r="W32" i="44"/>
  <c r="W3" i="44"/>
  <c r="W6" i="44"/>
  <c r="W9" i="44"/>
  <c r="W12" i="44"/>
  <c r="W15" i="44"/>
  <c r="W18" i="44"/>
  <c r="W21" i="44"/>
  <c r="W35" i="44"/>
  <c r="W25" i="44"/>
  <c r="W28" i="44"/>
  <c r="W31" i="44"/>
  <c r="W34" i="44"/>
  <c r="V86" i="45" l="1"/>
  <c r="S86" i="45"/>
  <c r="R86" i="45"/>
  <c r="Q86" i="45"/>
  <c r="P86" i="45"/>
  <c r="O86" i="45"/>
  <c r="N86" i="45"/>
  <c r="M86" i="45"/>
  <c r="L86" i="45"/>
  <c r="K86" i="45"/>
  <c r="J86" i="45"/>
  <c r="I86" i="45"/>
  <c r="H86" i="45"/>
  <c r="V85" i="45"/>
  <c r="T85" i="45"/>
  <c r="V84" i="45"/>
  <c r="T84" i="45"/>
  <c r="U84" i="45" s="1"/>
  <c r="V83" i="45"/>
  <c r="T83" i="45"/>
  <c r="V82" i="45"/>
  <c r="T82" i="45"/>
  <c r="V81" i="45"/>
  <c r="T81" i="45"/>
  <c r="U81" i="45" s="1"/>
  <c r="V80" i="45"/>
  <c r="T80" i="45"/>
  <c r="V79" i="45"/>
  <c r="T79" i="45"/>
  <c r="V78" i="45"/>
  <c r="T78" i="45"/>
  <c r="U78" i="45" s="1"/>
  <c r="V77" i="45"/>
  <c r="T77" i="45"/>
  <c r="X76" i="45"/>
  <c r="V75" i="45"/>
  <c r="T75" i="45"/>
  <c r="U75" i="45" s="1"/>
  <c r="V74" i="45"/>
  <c r="T74" i="45"/>
  <c r="U74" i="45" s="1"/>
  <c r="V73" i="45"/>
  <c r="T73" i="45"/>
  <c r="V72" i="45"/>
  <c r="T72" i="45"/>
  <c r="U72" i="45" s="1"/>
  <c r="V71" i="45"/>
  <c r="T71" i="45"/>
  <c r="U71" i="45" s="1"/>
  <c r="V70" i="45"/>
  <c r="T70" i="45"/>
  <c r="U70" i="45" s="1"/>
  <c r="V69" i="45"/>
  <c r="T69" i="45"/>
  <c r="V68" i="45"/>
  <c r="T68" i="45"/>
  <c r="U68" i="45" s="1"/>
  <c r="V67" i="45"/>
  <c r="T67" i="45"/>
  <c r="V66" i="45"/>
  <c r="T66" i="45"/>
  <c r="U66" i="45" s="1"/>
  <c r="V65" i="45"/>
  <c r="T65" i="45"/>
  <c r="U65" i="45" s="1"/>
  <c r="V64" i="45"/>
  <c r="T64" i="45"/>
  <c r="U64" i="45" s="1"/>
  <c r="V63" i="45"/>
  <c r="T63" i="45"/>
  <c r="U63" i="45" s="1"/>
  <c r="V62" i="45"/>
  <c r="T62" i="45"/>
  <c r="U62" i="45" s="1"/>
  <c r="V61" i="45"/>
  <c r="T61" i="45"/>
  <c r="V60" i="45"/>
  <c r="T60" i="45"/>
  <c r="U60" i="45" s="1"/>
  <c r="V59" i="45"/>
  <c r="T59" i="45"/>
  <c r="U59" i="45" s="1"/>
  <c r="V58" i="45"/>
  <c r="T58" i="45"/>
  <c r="U58" i="45" s="1"/>
  <c r="V57" i="45"/>
  <c r="T57" i="45"/>
  <c r="V56" i="45"/>
  <c r="T56" i="45"/>
  <c r="U56" i="45" s="1"/>
  <c r="V55" i="45"/>
  <c r="T55" i="45"/>
  <c r="V54" i="45"/>
  <c r="T54" i="45"/>
  <c r="V53" i="45"/>
  <c r="T53" i="45"/>
  <c r="U53" i="45" s="1"/>
  <c r="V52" i="45"/>
  <c r="T52" i="45"/>
  <c r="U52" i="45" s="1"/>
  <c r="V51" i="45"/>
  <c r="T51" i="45"/>
  <c r="V50" i="45"/>
  <c r="T50" i="45"/>
  <c r="U50" i="45" s="1"/>
  <c r="V49" i="45"/>
  <c r="T49" i="45"/>
  <c r="T48" i="45"/>
  <c r="U48" i="45" s="1"/>
  <c r="V47" i="45"/>
  <c r="T47" i="45"/>
  <c r="F46" i="45"/>
  <c r="X84" i="45" l="1"/>
  <c r="X68" i="45"/>
  <c r="X64" i="45"/>
  <c r="X79" i="45"/>
  <c r="U79" i="45"/>
  <c r="X67" i="45"/>
  <c r="U67" i="45"/>
  <c r="X85" i="45"/>
  <c r="U85" i="45"/>
  <c r="X54" i="45"/>
  <c r="U54" i="45"/>
  <c r="X49" i="45"/>
  <c r="U49" i="45"/>
  <c r="X55" i="45"/>
  <c r="U55" i="45"/>
  <c r="X57" i="45"/>
  <c r="U57" i="45"/>
  <c r="X58" i="45"/>
  <c r="X69" i="45"/>
  <c r="U69" i="45"/>
  <c r="X70" i="45"/>
  <c r="X80" i="45"/>
  <c r="U80" i="45"/>
  <c r="X82" i="45"/>
  <c r="U82" i="45"/>
  <c r="X83" i="45"/>
  <c r="U83" i="45"/>
  <c r="X51" i="45"/>
  <c r="U51" i="45"/>
  <c r="X47" i="45"/>
  <c r="U47" i="45"/>
  <c r="X61" i="45"/>
  <c r="U61" i="45"/>
  <c r="X62" i="45"/>
  <c r="X73" i="45"/>
  <c r="U73" i="45"/>
  <c r="X74" i="45"/>
  <c r="X77" i="45"/>
  <c r="U77" i="45"/>
  <c r="X78" i="45"/>
  <c r="T86" i="45"/>
  <c r="U86" i="45" s="1"/>
  <c r="X81" i="45"/>
  <c r="X52" i="45"/>
  <c r="X56" i="45"/>
  <c r="X50" i="45"/>
  <c r="X53" i="45"/>
  <c r="X59" i="45"/>
  <c r="X65" i="45"/>
  <c r="X71" i="45"/>
  <c r="X60" i="45"/>
  <c r="X63" i="45"/>
  <c r="X66" i="45"/>
  <c r="X72" i="45"/>
  <c r="X75" i="45"/>
  <c r="F2" i="45"/>
  <c r="T42" i="57" l="1"/>
  <c r="T34" i="57"/>
  <c r="T35" i="57"/>
  <c r="T36" i="57"/>
  <c r="T37" i="57"/>
  <c r="T38" i="57"/>
  <c r="T39" i="57"/>
  <c r="T40" i="57"/>
  <c r="T41" i="57"/>
  <c r="T33" i="57"/>
  <c r="T31" i="57"/>
  <c r="T5" i="57"/>
  <c r="T6" i="57"/>
  <c r="T7" i="57"/>
  <c r="T8" i="57"/>
  <c r="T9" i="57"/>
  <c r="T10" i="57"/>
  <c r="T11" i="57"/>
  <c r="T12" i="57"/>
  <c r="T13" i="57"/>
  <c r="T14" i="57"/>
  <c r="T15" i="57"/>
  <c r="T16" i="57"/>
  <c r="T17" i="57"/>
  <c r="T18" i="57"/>
  <c r="T19" i="57"/>
  <c r="T20" i="57"/>
  <c r="T21" i="57"/>
  <c r="T22" i="57"/>
  <c r="T23" i="57"/>
  <c r="T24" i="57"/>
  <c r="T25" i="57"/>
  <c r="T26" i="57"/>
  <c r="T27" i="57"/>
  <c r="T28" i="57"/>
  <c r="T29" i="57"/>
  <c r="T30" i="57"/>
  <c r="T4" i="57"/>
  <c r="T18" i="38" l="1"/>
  <c r="U18" i="38" s="1"/>
  <c r="T4" i="38"/>
  <c r="U4" i="38" s="1"/>
  <c r="U5" i="57" l="1"/>
  <c r="T4" i="45"/>
  <c r="U4" i="45" s="1"/>
  <c r="T4" i="47"/>
  <c r="U4" i="47" s="1"/>
  <c r="U34" i="47"/>
  <c r="U4" i="56" l="1"/>
  <c r="V4" i="56" s="1"/>
  <c r="V31" i="56"/>
  <c r="U33" i="38"/>
  <c r="V44" i="38" l="1"/>
  <c r="S44" i="38"/>
  <c r="R44" i="38"/>
  <c r="Q44" i="38"/>
  <c r="P44" i="38"/>
  <c r="O44" i="38"/>
  <c r="N44" i="38"/>
  <c r="M44" i="38"/>
  <c r="L44" i="38"/>
  <c r="K44" i="38"/>
  <c r="J44" i="38"/>
  <c r="I44" i="38"/>
  <c r="H44" i="38"/>
  <c r="V43" i="38"/>
  <c r="T43" i="38"/>
  <c r="U43" i="38" s="1"/>
  <c r="V42" i="38"/>
  <c r="T42" i="38"/>
  <c r="V41" i="38"/>
  <c r="T41" i="38"/>
  <c r="V40" i="38"/>
  <c r="T40" i="38"/>
  <c r="U40" i="38" s="1"/>
  <c r="V39" i="38"/>
  <c r="T39" i="38"/>
  <c r="V38" i="38"/>
  <c r="T38" i="38"/>
  <c r="V37" i="38"/>
  <c r="T37" i="38"/>
  <c r="U37" i="38" s="1"/>
  <c r="V36" i="38"/>
  <c r="T36" i="38"/>
  <c r="V35" i="38"/>
  <c r="T35" i="38"/>
  <c r="V34" i="38"/>
  <c r="T34" i="38"/>
  <c r="U34" i="38" s="1"/>
  <c r="X33" i="38"/>
  <c r="V32" i="38"/>
  <c r="T32" i="38"/>
  <c r="U32" i="38" s="1"/>
  <c r="V31" i="38"/>
  <c r="T31" i="38"/>
  <c r="V30" i="38"/>
  <c r="T30" i="38"/>
  <c r="V29" i="38"/>
  <c r="T29" i="38"/>
  <c r="U29" i="38" s="1"/>
  <c r="V28" i="38"/>
  <c r="T28" i="38"/>
  <c r="V27" i="38"/>
  <c r="T27" i="38"/>
  <c r="U27" i="38" s="1"/>
  <c r="V26" i="38"/>
  <c r="T26" i="38"/>
  <c r="U26" i="38" s="1"/>
  <c r="V25" i="38"/>
  <c r="T25" i="38"/>
  <c r="V24" i="38"/>
  <c r="T24" i="38"/>
  <c r="U24" i="38" s="1"/>
  <c r="V23" i="38"/>
  <c r="T23" i="38"/>
  <c r="U23" i="38" s="1"/>
  <c r="V22" i="38"/>
  <c r="T22" i="38"/>
  <c r="V21" i="38"/>
  <c r="T21" i="38"/>
  <c r="V20" i="38"/>
  <c r="T20" i="38"/>
  <c r="U20" i="38" s="1"/>
  <c r="V19" i="38"/>
  <c r="T19" i="38"/>
  <c r="V17" i="38"/>
  <c r="T17" i="38"/>
  <c r="V16" i="38"/>
  <c r="T16" i="38"/>
  <c r="U16" i="38" s="1"/>
  <c r="V15" i="38"/>
  <c r="T15" i="38"/>
  <c r="V14" i="38"/>
  <c r="T14" i="38"/>
  <c r="V13" i="38"/>
  <c r="T13" i="38"/>
  <c r="U13" i="38" s="1"/>
  <c r="V12" i="38"/>
  <c r="T12" i="38"/>
  <c r="U12" i="38" s="1"/>
  <c r="V11" i="38"/>
  <c r="T11" i="38"/>
  <c r="U11" i="38" s="1"/>
  <c r="V10" i="38"/>
  <c r="T10" i="38"/>
  <c r="U10" i="38" s="1"/>
  <c r="V9" i="38"/>
  <c r="T9" i="38"/>
  <c r="U9" i="38" s="1"/>
  <c r="V8" i="38"/>
  <c r="T8" i="38"/>
  <c r="V7" i="38"/>
  <c r="T7" i="38"/>
  <c r="U7" i="38" s="1"/>
  <c r="V6" i="38"/>
  <c r="T6" i="38"/>
  <c r="V5" i="38"/>
  <c r="T5" i="38"/>
  <c r="V3" i="38"/>
  <c r="T3" i="38"/>
  <c r="U3" i="38" s="1"/>
  <c r="F2" i="38"/>
  <c r="D23" i="37" s="1"/>
  <c r="X15" i="38" l="1"/>
  <c r="U15" i="38"/>
  <c r="X22" i="38"/>
  <c r="U22" i="38"/>
  <c r="X30" i="38"/>
  <c r="U30" i="38"/>
  <c r="X5" i="38"/>
  <c r="U5" i="38"/>
  <c r="X17" i="38"/>
  <c r="U17" i="38"/>
  <c r="X35" i="38"/>
  <c r="U35" i="38"/>
  <c r="X41" i="38"/>
  <c r="U41" i="38"/>
  <c r="X6" i="38"/>
  <c r="U6" i="38"/>
  <c r="X21" i="38"/>
  <c r="U21" i="38"/>
  <c r="X25" i="38"/>
  <c r="U25" i="38"/>
  <c r="X31" i="38"/>
  <c r="U31" i="38"/>
  <c r="X28" i="38"/>
  <c r="U28" i="38"/>
  <c r="X39" i="38"/>
  <c r="U39" i="38"/>
  <c r="X8" i="38"/>
  <c r="U8" i="38"/>
  <c r="X14" i="38"/>
  <c r="U14" i="38"/>
  <c r="X19" i="38"/>
  <c r="U19" i="38"/>
  <c r="X36" i="38"/>
  <c r="U36" i="38"/>
  <c r="X38" i="38"/>
  <c r="U38" i="38"/>
  <c r="X42" i="38"/>
  <c r="U42" i="38"/>
  <c r="X23" i="38"/>
  <c r="X13" i="38"/>
  <c r="X10" i="38"/>
  <c r="X32" i="38"/>
  <c r="X37" i="38"/>
  <c r="X43" i="38"/>
  <c r="X16" i="38"/>
  <c r="X26" i="38"/>
  <c r="T44" i="38"/>
  <c r="U44" i="38" s="1"/>
  <c r="X3" i="38"/>
  <c r="X7" i="38"/>
  <c r="X20" i="38"/>
  <c r="X29" i="38"/>
  <c r="X34" i="38"/>
  <c r="X40" i="38"/>
  <c r="X9" i="38"/>
  <c r="X12" i="38"/>
  <c r="X11" i="38"/>
  <c r="X24" i="38"/>
  <c r="X27" i="38"/>
  <c r="R6" i="37" l="1"/>
  <c r="R17" i="37"/>
  <c r="R20" i="37"/>
  <c r="R25" i="37"/>
  <c r="R8" i="37"/>
  <c r="R14" i="37"/>
  <c r="R21" i="37"/>
  <c r="R26" i="37"/>
  <c r="R28" i="37"/>
  <c r="R23" i="37"/>
  <c r="R24" i="37"/>
  <c r="R10" i="37"/>
  <c r="R15" i="37"/>
  <c r="R22" i="37"/>
  <c r="R27" i="37"/>
  <c r="R18" i="37"/>
  <c r="R13" i="37"/>
  <c r="R11" i="37"/>
  <c r="R7" i="37"/>
  <c r="R19" i="37"/>
  <c r="R29" i="37"/>
  <c r="R9" i="37"/>
  <c r="R5" i="37"/>
  <c r="R12" i="37"/>
  <c r="R16" i="37"/>
  <c r="V43" i="47"/>
  <c r="S43" i="47"/>
  <c r="R43" i="47"/>
  <c r="Q43" i="47"/>
  <c r="P43" i="47"/>
  <c r="O43" i="47"/>
  <c r="N43" i="47"/>
  <c r="M43" i="47"/>
  <c r="L43" i="47"/>
  <c r="K43" i="47"/>
  <c r="J43" i="47"/>
  <c r="I43" i="47"/>
  <c r="H43" i="47"/>
  <c r="V42" i="47"/>
  <c r="T42" i="47"/>
  <c r="U42" i="47" s="1"/>
  <c r="V41" i="47"/>
  <c r="T41" i="47"/>
  <c r="U41" i="47" s="1"/>
  <c r="V40" i="47"/>
  <c r="T40" i="47"/>
  <c r="V39" i="47"/>
  <c r="T39" i="47"/>
  <c r="U39" i="47" s="1"/>
  <c r="V38" i="47"/>
  <c r="T38" i="47"/>
  <c r="U38" i="47" s="1"/>
  <c r="V37" i="47"/>
  <c r="T37" i="47"/>
  <c r="V36" i="47"/>
  <c r="T36" i="47"/>
  <c r="U36" i="47" s="1"/>
  <c r="V35" i="47"/>
  <c r="T35" i="47"/>
  <c r="U35" i="47" s="1"/>
  <c r="Y33" i="47"/>
  <c r="V33" i="47"/>
  <c r="T33" i="47"/>
  <c r="V32" i="47"/>
  <c r="T32" i="47"/>
  <c r="U32" i="47" s="1"/>
  <c r="V31" i="47"/>
  <c r="T31" i="47"/>
  <c r="U31" i="47" s="1"/>
  <c r="V30" i="47"/>
  <c r="T30" i="47"/>
  <c r="U30" i="47" s="1"/>
  <c r="V29" i="47"/>
  <c r="T29" i="47"/>
  <c r="V28" i="47"/>
  <c r="T28" i="47"/>
  <c r="U28" i="47" s="1"/>
  <c r="V27" i="47"/>
  <c r="T27" i="47"/>
  <c r="V26" i="47"/>
  <c r="T26" i="47"/>
  <c r="U26" i="47" s="1"/>
  <c r="V25" i="47"/>
  <c r="T25" i="47"/>
  <c r="U25" i="47" s="1"/>
  <c r="V24" i="47"/>
  <c r="T24" i="47"/>
  <c r="V23" i="47"/>
  <c r="T23" i="47"/>
  <c r="U23" i="47" s="1"/>
  <c r="V22" i="47"/>
  <c r="T22" i="47"/>
  <c r="U22" i="47" s="1"/>
  <c r="V21" i="47"/>
  <c r="T21" i="47"/>
  <c r="V20" i="47"/>
  <c r="T20" i="47"/>
  <c r="U20" i="47" s="1"/>
  <c r="V19" i="47"/>
  <c r="T19" i="47"/>
  <c r="U19" i="47" s="1"/>
  <c r="T18" i="47"/>
  <c r="U18" i="47" s="1"/>
  <c r="V17" i="47"/>
  <c r="T17" i="47"/>
  <c r="U17" i="47" s="1"/>
  <c r="V16" i="47"/>
  <c r="T16" i="47"/>
  <c r="U16" i="47" s="1"/>
  <c r="V15" i="47"/>
  <c r="T15" i="47"/>
  <c r="U15" i="47" s="1"/>
  <c r="V14" i="47"/>
  <c r="T14" i="47"/>
  <c r="V13" i="47"/>
  <c r="T13" i="47"/>
  <c r="V12" i="47"/>
  <c r="T12" i="47"/>
  <c r="U12" i="47" s="1"/>
  <c r="V11" i="47"/>
  <c r="T11" i="47"/>
  <c r="U11" i="47" s="1"/>
  <c r="V10" i="47"/>
  <c r="T10" i="47"/>
  <c r="U10" i="47" s="1"/>
  <c r="V9" i="47"/>
  <c r="T9" i="47"/>
  <c r="U9" i="47" s="1"/>
  <c r="V8" i="47"/>
  <c r="T8" i="47"/>
  <c r="V7" i="47"/>
  <c r="T7" i="47"/>
  <c r="V6" i="47"/>
  <c r="T6" i="47"/>
  <c r="U6" i="47" s="1"/>
  <c r="V5" i="47"/>
  <c r="T5" i="47"/>
  <c r="V3" i="47"/>
  <c r="T3" i="47"/>
  <c r="U3" i="47" s="1"/>
  <c r="F2" i="47"/>
  <c r="Y36" i="47" l="1"/>
  <c r="U37" i="47"/>
  <c r="Y29" i="47"/>
  <c r="U29" i="47"/>
  <c r="Y32" i="47"/>
  <c r="U33" i="47"/>
  <c r="Y39" i="47"/>
  <c r="U40" i="47"/>
  <c r="Y14" i="47"/>
  <c r="U14" i="47"/>
  <c r="Y21" i="47"/>
  <c r="U21" i="47"/>
  <c r="Y27" i="47"/>
  <c r="U27" i="47"/>
  <c r="Y24" i="47"/>
  <c r="U24" i="47"/>
  <c r="Y8" i="47"/>
  <c r="U8" i="47"/>
  <c r="Y5" i="47"/>
  <c r="U5" i="47"/>
  <c r="Y7" i="47"/>
  <c r="U7" i="47"/>
  <c r="Y13" i="47"/>
  <c r="U13" i="47"/>
  <c r="Y11" i="47"/>
  <c r="Y38" i="47"/>
  <c r="Y35" i="47"/>
  <c r="Y6" i="47"/>
  <c r="Y12" i="47"/>
  <c r="Y19" i="47"/>
  <c r="Y25" i="47"/>
  <c r="Y31" i="47"/>
  <c r="Y41" i="47"/>
  <c r="Y9" i="47"/>
  <c r="Y15" i="47"/>
  <c r="Y22" i="47"/>
  <c r="Y28" i="47"/>
  <c r="Y30" i="47"/>
  <c r="T43" i="47"/>
  <c r="U43" i="47" s="1"/>
  <c r="Y34" i="47"/>
  <c r="Y37" i="47"/>
  <c r="Y40" i="47"/>
  <c r="Y3" i="47"/>
  <c r="Y10" i="47"/>
  <c r="Y20" i="47"/>
  <c r="Y23" i="47"/>
  <c r="Y26" i="47"/>
  <c r="R8" i="50" l="1"/>
  <c r="R12" i="50"/>
  <c r="R19" i="50"/>
  <c r="R25" i="50"/>
  <c r="R6" i="50"/>
  <c r="R15" i="50"/>
  <c r="R20" i="50"/>
  <c r="R26" i="50"/>
  <c r="R24" i="50"/>
  <c r="R11" i="50"/>
  <c r="R17" i="50"/>
  <c r="R21" i="50"/>
  <c r="R27" i="50"/>
  <c r="R14" i="50"/>
  <c r="R9" i="50"/>
  <c r="R16" i="50"/>
  <c r="R22" i="50"/>
  <c r="R28" i="50"/>
  <c r="R18" i="50"/>
  <c r="R10" i="50"/>
  <c r="R13" i="50"/>
  <c r="R23" i="50"/>
  <c r="R7" i="50"/>
  <c r="R5" i="50"/>
  <c r="V42" i="45"/>
  <c r="S42" i="45"/>
  <c r="R42" i="45"/>
  <c r="Q42" i="45"/>
  <c r="P42" i="45"/>
  <c r="O42" i="45"/>
  <c r="N42" i="45"/>
  <c r="M42" i="45"/>
  <c r="L42" i="45"/>
  <c r="K42" i="45"/>
  <c r="J42" i="45"/>
  <c r="I42" i="45"/>
  <c r="H42" i="45"/>
  <c r="V41" i="45"/>
  <c r="T41" i="45"/>
  <c r="U41" i="45" s="1"/>
  <c r="V40" i="45"/>
  <c r="T40" i="45"/>
  <c r="V39" i="45"/>
  <c r="T39" i="45"/>
  <c r="V38" i="45"/>
  <c r="T38" i="45"/>
  <c r="U38" i="45" s="1"/>
  <c r="V37" i="45"/>
  <c r="T37" i="45"/>
  <c r="U37" i="45" s="1"/>
  <c r="V36" i="45"/>
  <c r="T36" i="45"/>
  <c r="V35" i="45"/>
  <c r="T35" i="45"/>
  <c r="U35" i="45" s="1"/>
  <c r="V34" i="45"/>
  <c r="T34" i="45"/>
  <c r="U34" i="45" s="1"/>
  <c r="V33" i="45"/>
  <c r="T33" i="45"/>
  <c r="X32" i="45"/>
  <c r="V31" i="45"/>
  <c r="T31" i="45"/>
  <c r="U31" i="45" s="1"/>
  <c r="V30" i="45"/>
  <c r="T30" i="45"/>
  <c r="U30" i="45" s="1"/>
  <c r="V29" i="45"/>
  <c r="T29" i="45"/>
  <c r="U29" i="45" s="1"/>
  <c r="V28" i="45"/>
  <c r="T28" i="45"/>
  <c r="U28" i="45" s="1"/>
  <c r="V27" i="45"/>
  <c r="T27" i="45"/>
  <c r="U27" i="45" s="1"/>
  <c r="V26" i="45"/>
  <c r="T26" i="45"/>
  <c r="V25" i="45"/>
  <c r="T25" i="45"/>
  <c r="U25" i="45" s="1"/>
  <c r="V24" i="45"/>
  <c r="T24" i="45"/>
  <c r="U24" i="45" s="1"/>
  <c r="V23" i="45"/>
  <c r="T23" i="45"/>
  <c r="V22" i="45"/>
  <c r="T22" i="45"/>
  <c r="U22" i="45" s="1"/>
  <c r="V21" i="45"/>
  <c r="T21" i="45"/>
  <c r="V20" i="45"/>
  <c r="T20" i="45"/>
  <c r="U20" i="45" s="1"/>
  <c r="V19" i="45"/>
  <c r="T19" i="45"/>
  <c r="U19" i="45" s="1"/>
  <c r="V18" i="45"/>
  <c r="T18" i="45"/>
  <c r="U18" i="45" s="1"/>
  <c r="V17" i="45"/>
  <c r="T17" i="45"/>
  <c r="V16" i="45"/>
  <c r="T16" i="45"/>
  <c r="U16" i="45" s="1"/>
  <c r="V15" i="45"/>
  <c r="T15" i="45"/>
  <c r="V14" i="45"/>
  <c r="T14" i="45"/>
  <c r="V13" i="45"/>
  <c r="T13" i="45"/>
  <c r="U13" i="45" s="1"/>
  <c r="V12" i="45"/>
  <c r="T12" i="45"/>
  <c r="V11" i="45"/>
  <c r="T11" i="45"/>
  <c r="V10" i="45"/>
  <c r="T10" i="45"/>
  <c r="U10" i="45" s="1"/>
  <c r="V9" i="45"/>
  <c r="T9" i="45"/>
  <c r="V8" i="45"/>
  <c r="T8" i="45"/>
  <c r="V7" i="45"/>
  <c r="T7" i="45"/>
  <c r="U7" i="45" s="1"/>
  <c r="V6" i="45"/>
  <c r="T6" i="45"/>
  <c r="U6" i="45" s="1"/>
  <c r="V5" i="45"/>
  <c r="T5" i="45"/>
  <c r="U5" i="45" s="1"/>
  <c r="V3" i="45"/>
  <c r="T3" i="45"/>
  <c r="U3" i="45" s="1"/>
  <c r="X31" i="45" l="1"/>
  <c r="X35" i="45"/>
  <c r="X28" i="45"/>
  <c r="X14" i="45"/>
  <c r="U14" i="45"/>
  <c r="X39" i="45"/>
  <c r="U39" i="45"/>
  <c r="X8" i="45"/>
  <c r="U8" i="45"/>
  <c r="X26" i="45"/>
  <c r="U26" i="45"/>
  <c r="X27" i="45"/>
  <c r="X30" i="45"/>
  <c r="X36" i="45"/>
  <c r="U36" i="45"/>
  <c r="X40" i="45"/>
  <c r="U40" i="45"/>
  <c r="X12" i="45"/>
  <c r="U12" i="45"/>
  <c r="X9" i="45"/>
  <c r="U9" i="45"/>
  <c r="X11" i="45"/>
  <c r="U11" i="45"/>
  <c r="X15" i="45"/>
  <c r="U15" i="45"/>
  <c r="X17" i="45"/>
  <c r="U17" i="45"/>
  <c r="X21" i="45"/>
  <c r="U21" i="45"/>
  <c r="X23" i="45"/>
  <c r="U23" i="45"/>
  <c r="X24" i="45"/>
  <c r="X33" i="45"/>
  <c r="U33" i="45"/>
  <c r="X18" i="45"/>
  <c r="X25" i="45"/>
  <c r="X38" i="45"/>
  <c r="X6" i="45"/>
  <c r="X22" i="45"/>
  <c r="T42" i="45"/>
  <c r="U42" i="45" s="1"/>
  <c r="X41" i="45"/>
  <c r="X19" i="45"/>
  <c r="X3" i="45"/>
  <c r="X10" i="45"/>
  <c r="X16" i="45"/>
  <c r="X7" i="45"/>
  <c r="X13" i="45"/>
  <c r="X34" i="45"/>
  <c r="X37" i="45"/>
  <c r="X5" i="45"/>
  <c r="X20" i="45"/>
  <c r="X29" i="45"/>
  <c r="W39" i="56" l="1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W38" i="56"/>
  <c r="U38" i="56"/>
  <c r="V38" i="56" s="1"/>
  <c r="W37" i="56"/>
  <c r="U37" i="56"/>
  <c r="W36" i="56"/>
  <c r="U36" i="56"/>
  <c r="W35" i="56"/>
  <c r="U35" i="56"/>
  <c r="V35" i="56" s="1"/>
  <c r="W34" i="56"/>
  <c r="U34" i="56"/>
  <c r="V34" i="56" s="1"/>
  <c r="W33" i="56"/>
  <c r="U33" i="56"/>
  <c r="W32" i="56"/>
  <c r="U32" i="56"/>
  <c r="V32" i="56" s="1"/>
  <c r="Y31" i="56"/>
  <c r="W30" i="56"/>
  <c r="U30" i="56"/>
  <c r="V30" i="56" s="1"/>
  <c r="W29" i="56"/>
  <c r="U29" i="56"/>
  <c r="V29" i="56" s="1"/>
  <c r="W28" i="56"/>
  <c r="U28" i="56"/>
  <c r="W27" i="56"/>
  <c r="U27" i="56"/>
  <c r="V27" i="56" s="1"/>
  <c r="W26" i="56"/>
  <c r="U26" i="56"/>
  <c r="W25" i="56"/>
  <c r="U25" i="56"/>
  <c r="W24" i="56"/>
  <c r="U24" i="56"/>
  <c r="V24" i="56" s="1"/>
  <c r="W23" i="56"/>
  <c r="U23" i="56"/>
  <c r="V23" i="56" s="1"/>
  <c r="W22" i="56"/>
  <c r="U22" i="56"/>
  <c r="W21" i="56"/>
  <c r="U21" i="56"/>
  <c r="V21" i="56" s="1"/>
  <c r="W20" i="56"/>
  <c r="U20" i="56"/>
  <c r="W19" i="56"/>
  <c r="U19" i="56"/>
  <c r="W18" i="56"/>
  <c r="U18" i="56"/>
  <c r="V18" i="56" s="1"/>
  <c r="W17" i="56"/>
  <c r="U17" i="56"/>
  <c r="W16" i="56"/>
  <c r="U16" i="56"/>
  <c r="V16" i="56" s="1"/>
  <c r="W15" i="56"/>
  <c r="U15" i="56"/>
  <c r="W14" i="56"/>
  <c r="U14" i="56"/>
  <c r="W13" i="56"/>
  <c r="U13" i="56"/>
  <c r="V13" i="56" s="1"/>
  <c r="W12" i="56"/>
  <c r="U12" i="56"/>
  <c r="V12" i="56" s="1"/>
  <c r="W11" i="56"/>
  <c r="U11" i="56"/>
  <c r="W10" i="56"/>
  <c r="U10" i="56"/>
  <c r="V10" i="56" s="1"/>
  <c r="W9" i="56"/>
  <c r="U9" i="56"/>
  <c r="W8" i="56"/>
  <c r="U8" i="56"/>
  <c r="W7" i="56"/>
  <c r="U7" i="56"/>
  <c r="V7" i="56" s="1"/>
  <c r="W6" i="56"/>
  <c r="U6" i="56"/>
  <c r="V6" i="56" s="1"/>
  <c r="W5" i="56"/>
  <c r="U5" i="56"/>
  <c r="W3" i="56"/>
  <c r="U3" i="56"/>
  <c r="V3" i="56" s="1"/>
  <c r="F2" i="56"/>
  <c r="R28" i="60" l="1"/>
  <c r="R25" i="60"/>
  <c r="R23" i="60"/>
  <c r="R29" i="60"/>
  <c r="R20" i="60"/>
  <c r="R18" i="60"/>
  <c r="R30" i="60"/>
  <c r="R26" i="60"/>
  <c r="R21" i="60"/>
  <c r="R27" i="60"/>
  <c r="Y29" i="56"/>
  <c r="Y33" i="56"/>
  <c r="V33" i="56"/>
  <c r="Y36" i="56"/>
  <c r="V36" i="56"/>
  <c r="Y37" i="56"/>
  <c r="R16" i="60" s="1"/>
  <c r="V37" i="56"/>
  <c r="Y14" i="56"/>
  <c r="R17" i="60" s="1"/>
  <c r="V14" i="56"/>
  <c r="Y22" i="56"/>
  <c r="R12" i="60" s="1"/>
  <c r="V22" i="56"/>
  <c r="Y26" i="56"/>
  <c r="V26" i="56"/>
  <c r="Y17" i="56"/>
  <c r="V17" i="56"/>
  <c r="Y8" i="56"/>
  <c r="R14" i="60" s="1"/>
  <c r="V8" i="56"/>
  <c r="Y20" i="56"/>
  <c r="R13" i="60" s="1"/>
  <c r="V20" i="56"/>
  <c r="Y28" i="56"/>
  <c r="V28" i="56"/>
  <c r="Y5" i="56"/>
  <c r="R11" i="60" s="1"/>
  <c r="V5" i="56"/>
  <c r="Y9" i="56"/>
  <c r="R24" i="60" s="1"/>
  <c r="V9" i="56"/>
  <c r="Y11" i="56"/>
  <c r="V11" i="56"/>
  <c r="Y15" i="56"/>
  <c r="R10" i="60" s="1"/>
  <c r="V15" i="56"/>
  <c r="Y19" i="56"/>
  <c r="R22" i="60" s="1"/>
  <c r="V19" i="56"/>
  <c r="Y25" i="56"/>
  <c r="V25" i="56"/>
  <c r="Y23" i="56"/>
  <c r="Y34" i="56"/>
  <c r="Y10" i="56"/>
  <c r="U39" i="56"/>
  <c r="Y12" i="56"/>
  <c r="R8" i="60" s="1"/>
  <c r="Y6" i="56"/>
  <c r="R7" i="60" s="1"/>
  <c r="Y3" i="56"/>
  <c r="R5" i="60" s="1"/>
  <c r="Y21" i="56"/>
  <c r="R19" i="60" s="1"/>
  <c r="Y27" i="56"/>
  <c r="R15" i="60" s="1"/>
  <c r="Y7" i="56"/>
  <c r="Y13" i="56"/>
  <c r="R9" i="60" s="1"/>
  <c r="Y24" i="56"/>
  <c r="Y30" i="56"/>
  <c r="Y32" i="56"/>
  <c r="Y35" i="56"/>
  <c r="Y38" i="56"/>
  <c r="R6" i="60" l="1"/>
  <c r="Y39" i="56"/>
  <c r="V39" i="56"/>
  <c r="W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W38" i="40"/>
  <c r="U38" i="40"/>
  <c r="W37" i="40"/>
  <c r="U37" i="40"/>
  <c r="V37" i="40" s="1"/>
  <c r="W36" i="40"/>
  <c r="U36" i="40"/>
  <c r="W35" i="40"/>
  <c r="U35" i="40"/>
  <c r="W34" i="40"/>
  <c r="U34" i="40"/>
  <c r="V34" i="40" s="1"/>
  <c r="W33" i="40"/>
  <c r="U33" i="40"/>
  <c r="V33" i="40" s="1"/>
  <c r="W32" i="40"/>
  <c r="U32" i="40"/>
  <c r="Y31" i="40"/>
  <c r="W30" i="40"/>
  <c r="U30" i="40"/>
  <c r="V30" i="40" s="1"/>
  <c r="W29" i="40"/>
  <c r="U29" i="40"/>
  <c r="V29" i="40" s="1"/>
  <c r="W28" i="40"/>
  <c r="U28" i="40"/>
  <c r="W27" i="40"/>
  <c r="U27" i="40"/>
  <c r="W26" i="40"/>
  <c r="U26" i="40"/>
  <c r="V26" i="40" s="1"/>
  <c r="W25" i="40"/>
  <c r="U25" i="40"/>
  <c r="V25" i="40" s="1"/>
  <c r="W24" i="40"/>
  <c r="U24" i="40"/>
  <c r="W23" i="40"/>
  <c r="U23" i="40"/>
  <c r="V23" i="40" s="1"/>
  <c r="W22" i="40"/>
  <c r="U22" i="40"/>
  <c r="W21" i="40"/>
  <c r="U21" i="40"/>
  <c r="W20" i="40"/>
  <c r="U20" i="40"/>
  <c r="V20" i="40" s="1"/>
  <c r="W19" i="40"/>
  <c r="U19" i="40"/>
  <c r="V19" i="40" s="1"/>
  <c r="W18" i="40"/>
  <c r="U18" i="40"/>
  <c r="V18" i="40" s="1"/>
  <c r="W17" i="40"/>
  <c r="U17" i="40"/>
  <c r="W16" i="40"/>
  <c r="U16" i="40"/>
  <c r="V16" i="40" s="1"/>
  <c r="U15" i="40"/>
  <c r="V15" i="40" s="1"/>
  <c r="W14" i="40"/>
  <c r="U14" i="40"/>
  <c r="W13" i="40"/>
  <c r="U13" i="40"/>
  <c r="V13" i="40" s="1"/>
  <c r="W12" i="40"/>
  <c r="U12" i="40"/>
  <c r="V12" i="40" s="1"/>
  <c r="W11" i="40"/>
  <c r="U11" i="40"/>
  <c r="W10" i="40"/>
  <c r="U10" i="40"/>
  <c r="V10" i="40" s="1"/>
  <c r="W9" i="40"/>
  <c r="U9" i="40"/>
  <c r="V9" i="40" s="1"/>
  <c r="W8" i="40"/>
  <c r="U8" i="40"/>
  <c r="W7" i="40"/>
  <c r="U7" i="40"/>
  <c r="V7" i="40" s="1"/>
  <c r="W6" i="40"/>
  <c r="U6" i="40"/>
  <c r="V6" i="40" s="1"/>
  <c r="W5" i="40"/>
  <c r="U5" i="40"/>
  <c r="W4" i="40"/>
  <c r="U4" i="40"/>
  <c r="V4" i="40" s="1"/>
  <c r="W3" i="40"/>
  <c r="U3" i="40"/>
  <c r="V3" i="40" s="1"/>
  <c r="F2" i="40"/>
  <c r="Y29" i="40" l="1"/>
  <c r="Y26" i="40"/>
  <c r="Y17" i="40"/>
  <c r="V17" i="40"/>
  <c r="Y21" i="40"/>
  <c r="V21" i="40"/>
  <c r="Y28" i="40"/>
  <c r="V28" i="40"/>
  <c r="Y32" i="40"/>
  <c r="V32" i="40"/>
  <c r="Y36" i="40"/>
  <c r="V36" i="40"/>
  <c r="Y38" i="40"/>
  <c r="V38" i="40"/>
  <c r="Y30" i="40"/>
  <c r="Y22" i="40"/>
  <c r="V22" i="40"/>
  <c r="Y23" i="40"/>
  <c r="Y27" i="40"/>
  <c r="V27" i="40"/>
  <c r="Y35" i="40"/>
  <c r="V35" i="40"/>
  <c r="Y8" i="40"/>
  <c r="V8" i="40"/>
  <c r="Y24" i="40"/>
  <c r="V24" i="40"/>
  <c r="Y14" i="40"/>
  <c r="V14" i="40"/>
  <c r="Y11" i="40"/>
  <c r="V11" i="40"/>
  <c r="Y3" i="40"/>
  <c r="Y5" i="40"/>
  <c r="V5" i="40"/>
  <c r="Y33" i="40"/>
  <c r="Y37" i="40"/>
  <c r="U39" i="40"/>
  <c r="Y34" i="40"/>
  <c r="Y20" i="40"/>
  <c r="Y13" i="40"/>
  <c r="Y4" i="40"/>
  <c r="Y7" i="40"/>
  <c r="Y10" i="40"/>
  <c r="Y6" i="40"/>
  <c r="Y9" i="40"/>
  <c r="Y12" i="40"/>
  <c r="Y19" i="40"/>
  <c r="Y25" i="40"/>
  <c r="R7" i="39" l="1"/>
  <c r="R9" i="39"/>
  <c r="R15" i="39"/>
  <c r="R20" i="39"/>
  <c r="R5" i="39"/>
  <c r="R16" i="39"/>
  <c r="Y39" i="40"/>
  <c r="R8" i="39" s="1"/>
  <c r="V39" i="40"/>
  <c r="R25" i="39" l="1"/>
  <c r="R24" i="39"/>
  <c r="R23" i="39"/>
  <c r="R10" i="39"/>
  <c r="R21" i="39"/>
  <c r="R18" i="39"/>
  <c r="R12" i="39"/>
  <c r="R13" i="39"/>
  <c r="R22" i="39"/>
  <c r="R19" i="39"/>
  <c r="R6" i="39"/>
  <c r="R17" i="39"/>
  <c r="R14" i="39"/>
  <c r="R11" i="39"/>
  <c r="R12" i="49"/>
  <c r="R8" i="49"/>
  <c r="R21" i="49"/>
  <c r="R27" i="49"/>
  <c r="R5" i="49"/>
  <c r="R6" i="49"/>
  <c r="R16" i="49"/>
  <c r="R22" i="49"/>
  <c r="R28" i="49"/>
  <c r="R20" i="49"/>
  <c r="R13" i="49"/>
  <c r="R17" i="49"/>
  <c r="R23" i="49"/>
  <c r="R9" i="49"/>
  <c r="R7" i="49"/>
  <c r="R10" i="49"/>
  <c r="R14" i="49"/>
  <c r="R18" i="49"/>
  <c r="R24" i="49"/>
  <c r="R26" i="49"/>
  <c r="R11" i="49"/>
  <c r="R15" i="49"/>
  <c r="R19" i="49"/>
  <c r="R25" i="49"/>
  <c r="E24" i="43"/>
  <c r="B24" i="61" l="1"/>
  <c r="E23" i="61"/>
  <c r="E24" i="61"/>
  <c r="E25" i="61"/>
  <c r="E26" i="61"/>
  <c r="E27" i="61"/>
  <c r="E28" i="61"/>
  <c r="D23" i="61"/>
  <c r="D29" i="61" s="1"/>
  <c r="D24" i="61"/>
  <c r="D25" i="61"/>
  <c r="D26" i="61"/>
  <c r="D27" i="61"/>
  <c r="D28" i="61"/>
  <c r="C23" i="61"/>
  <c r="C24" i="61"/>
  <c r="C25" i="61"/>
  <c r="C26" i="61"/>
  <c r="C27" i="61"/>
  <c r="C28" i="61"/>
  <c r="B23" i="61"/>
  <c r="B25" i="61"/>
  <c r="B26" i="61"/>
  <c r="B27" i="61"/>
  <c r="B28" i="61"/>
  <c r="E23" i="60" l="1"/>
  <c r="E24" i="60"/>
  <c r="E25" i="60"/>
  <c r="E26" i="60"/>
  <c r="E27" i="60"/>
  <c r="E28" i="60"/>
  <c r="D24" i="60"/>
  <c r="D25" i="60"/>
  <c r="D26" i="60"/>
  <c r="D27" i="60"/>
  <c r="D28" i="60"/>
  <c r="C23" i="60"/>
  <c r="C24" i="60"/>
  <c r="C25" i="60"/>
  <c r="C26" i="60"/>
  <c r="C27" i="60"/>
  <c r="C28" i="60"/>
  <c r="B23" i="60"/>
  <c r="B24" i="60"/>
  <c r="B25" i="60"/>
  <c r="B26" i="60"/>
  <c r="B27" i="60"/>
  <c r="B28" i="60"/>
  <c r="B24" i="59" l="1"/>
  <c r="E23" i="59" l="1"/>
  <c r="E24" i="59"/>
  <c r="E25" i="59"/>
  <c r="E26" i="59"/>
  <c r="E27" i="59"/>
  <c r="E28" i="59"/>
  <c r="B23" i="59"/>
  <c r="B25" i="59"/>
  <c r="B26" i="59"/>
  <c r="B27" i="59"/>
  <c r="B28" i="59"/>
  <c r="C23" i="59"/>
  <c r="C24" i="59"/>
  <c r="C25" i="59"/>
  <c r="C26" i="59"/>
  <c r="C27" i="59"/>
  <c r="C28" i="59"/>
  <c r="D23" i="59"/>
  <c r="D29" i="59" s="1"/>
  <c r="D24" i="59"/>
  <c r="D25" i="59"/>
  <c r="D26" i="59"/>
  <c r="D27" i="59"/>
  <c r="D28" i="59"/>
  <c r="D23" i="60" l="1"/>
  <c r="D29" i="60" s="1"/>
  <c r="V43" i="57" l="1"/>
  <c r="S43" i="57"/>
  <c r="R43" i="57"/>
  <c r="Q43" i="57"/>
  <c r="P43" i="57"/>
  <c r="O43" i="57"/>
  <c r="N43" i="57"/>
  <c r="M43" i="57"/>
  <c r="L43" i="57"/>
  <c r="K43" i="57"/>
  <c r="J43" i="57"/>
  <c r="I43" i="57"/>
  <c r="H43" i="57"/>
  <c r="V42" i="57"/>
  <c r="V41" i="57"/>
  <c r="U41" i="57"/>
  <c r="V40" i="57"/>
  <c r="U40" i="57"/>
  <c r="V39" i="57"/>
  <c r="V38" i="57"/>
  <c r="U38" i="57"/>
  <c r="U37" i="57"/>
  <c r="U36" i="57"/>
  <c r="U35" i="57"/>
  <c r="V34" i="57"/>
  <c r="U34" i="57"/>
  <c r="V33" i="57"/>
  <c r="X32" i="57"/>
  <c r="V31" i="57"/>
  <c r="V30" i="57"/>
  <c r="U30" i="57"/>
  <c r="V29" i="57"/>
  <c r="V28" i="57"/>
  <c r="V27" i="57"/>
  <c r="U27" i="57"/>
  <c r="V26" i="57"/>
  <c r="V25" i="57"/>
  <c r="V24" i="57"/>
  <c r="U24" i="57"/>
  <c r="V23" i="57"/>
  <c r="V22" i="57"/>
  <c r="V21" i="57"/>
  <c r="U21" i="57"/>
  <c r="V20" i="57"/>
  <c r="V19" i="57"/>
  <c r="U19" i="57"/>
  <c r="V18" i="57"/>
  <c r="V17" i="57"/>
  <c r="U17" i="57"/>
  <c r="V16" i="57"/>
  <c r="U16" i="57"/>
  <c r="V15" i="57"/>
  <c r="V14" i="57"/>
  <c r="V13" i="57"/>
  <c r="U13" i="57"/>
  <c r="V12" i="57"/>
  <c r="V11" i="57"/>
  <c r="V10" i="57"/>
  <c r="U10" i="57"/>
  <c r="V9" i="57"/>
  <c r="V8" i="57"/>
  <c r="V7" i="57"/>
  <c r="U7" i="57"/>
  <c r="V6" i="57"/>
  <c r="V4" i="57"/>
  <c r="U4" i="57"/>
  <c r="F3" i="57"/>
  <c r="R30" i="61" l="1"/>
  <c r="R19" i="61"/>
  <c r="R25" i="61"/>
  <c r="R20" i="61"/>
  <c r="R26" i="61"/>
  <c r="R21" i="61"/>
  <c r="R27" i="61"/>
  <c r="R28" i="61"/>
  <c r="R23" i="61"/>
  <c r="R29" i="61"/>
  <c r="T43" i="57"/>
  <c r="X15" i="57"/>
  <c r="R13" i="61" s="1"/>
  <c r="U15" i="57"/>
  <c r="X26" i="57"/>
  <c r="U26" i="57"/>
  <c r="X42" i="57"/>
  <c r="U42" i="57"/>
  <c r="X23" i="57"/>
  <c r="R11" i="61" s="1"/>
  <c r="U23" i="57"/>
  <c r="X24" i="57"/>
  <c r="X33" i="57"/>
  <c r="U33" i="57"/>
  <c r="X22" i="57"/>
  <c r="R16" i="61" s="1"/>
  <c r="U22" i="57"/>
  <c r="X9" i="57"/>
  <c r="R12" i="61" s="1"/>
  <c r="U9" i="57"/>
  <c r="X11" i="57"/>
  <c r="R18" i="61" s="1"/>
  <c r="U11" i="57"/>
  <c r="X28" i="57"/>
  <c r="R17" i="61" s="1"/>
  <c r="U28" i="57"/>
  <c r="X6" i="57"/>
  <c r="R10" i="61" s="1"/>
  <c r="U6" i="57"/>
  <c r="X8" i="57"/>
  <c r="U8" i="57"/>
  <c r="X12" i="57"/>
  <c r="U12" i="57"/>
  <c r="X14" i="57"/>
  <c r="R14" i="61" s="1"/>
  <c r="U14" i="57"/>
  <c r="X18" i="57"/>
  <c r="R7" i="61" s="1"/>
  <c r="U18" i="57"/>
  <c r="X20" i="57"/>
  <c r="R22" i="61" s="1"/>
  <c r="U20" i="57"/>
  <c r="X21" i="57"/>
  <c r="R15" i="61" s="1"/>
  <c r="X25" i="57"/>
  <c r="U25" i="57"/>
  <c r="X29" i="57"/>
  <c r="U29" i="57"/>
  <c r="X31" i="57"/>
  <c r="U31" i="57"/>
  <c r="X39" i="57"/>
  <c r="U39" i="57"/>
  <c r="X40" i="57"/>
  <c r="X34" i="57"/>
  <c r="X38" i="57"/>
  <c r="X4" i="57"/>
  <c r="R6" i="61" s="1"/>
  <c r="X10" i="57"/>
  <c r="R24" i="61" s="1"/>
  <c r="X30" i="57"/>
  <c r="X13" i="57"/>
  <c r="R9" i="61" s="1"/>
  <c r="X41" i="57"/>
  <c r="X16" i="57"/>
  <c r="R8" i="61" s="1"/>
  <c r="X7" i="57"/>
  <c r="R5" i="61" s="1"/>
  <c r="X27" i="57"/>
  <c r="X43" i="57" l="1"/>
  <c r="U43" i="57"/>
  <c r="B27" i="41" l="1"/>
  <c r="D27" i="41" l="1"/>
  <c r="E24" i="41" l="1"/>
  <c r="C24" i="41"/>
  <c r="B24" i="41"/>
  <c r="E23" i="41"/>
  <c r="C23" i="41"/>
  <c r="B23" i="41"/>
  <c r="E28" i="41"/>
  <c r="C28" i="41"/>
  <c r="B28" i="41"/>
  <c r="E27" i="41"/>
  <c r="C27" i="41"/>
  <c r="E26" i="41"/>
  <c r="C26" i="41"/>
  <c r="B26" i="41"/>
  <c r="E25" i="39" l="1"/>
  <c r="C25" i="39"/>
  <c r="B25" i="39"/>
  <c r="E24" i="39"/>
  <c r="C24" i="39"/>
  <c r="B24" i="39"/>
  <c r="E28" i="39"/>
  <c r="C28" i="39"/>
  <c r="B28" i="39"/>
  <c r="E27" i="39"/>
  <c r="C27" i="39"/>
  <c r="B27" i="39"/>
  <c r="E23" i="39"/>
  <c r="C23" i="39"/>
  <c r="B23" i="39"/>
  <c r="D24" i="41" l="1"/>
  <c r="D23" i="41" l="1"/>
  <c r="C25" i="41" l="1"/>
  <c r="E26" i="39"/>
  <c r="C26" i="39"/>
  <c r="B26" i="39"/>
  <c r="D28" i="41" l="1"/>
  <c r="D26" i="41" l="1"/>
  <c r="D26" i="39" l="1"/>
  <c r="D25" i="39"/>
  <c r="D24" i="39" l="1"/>
  <c r="D28" i="39" l="1"/>
  <c r="D27" i="39" l="1"/>
  <c r="D23" i="39" l="1"/>
  <c r="D29" i="39" s="1"/>
  <c r="N38" i="51" l="1"/>
  <c r="G38" i="51"/>
  <c r="H38" i="51"/>
  <c r="I38" i="51"/>
  <c r="J38" i="51"/>
  <c r="K38" i="51"/>
  <c r="L38" i="51"/>
  <c r="M38" i="51"/>
  <c r="F38" i="51"/>
  <c r="E38" i="51"/>
  <c r="O12" i="51"/>
  <c r="P12" i="51" s="1"/>
  <c r="O13" i="51"/>
  <c r="P13" i="51" s="1"/>
  <c r="O14" i="51"/>
  <c r="P14" i="51" s="1"/>
  <c r="O15" i="51"/>
  <c r="P15" i="51" s="1"/>
  <c r="O16" i="51"/>
  <c r="P16" i="51" s="1"/>
  <c r="O17" i="51"/>
  <c r="P17" i="51" s="1"/>
  <c r="O18" i="51"/>
  <c r="P18" i="51" s="1"/>
  <c r="O19" i="51"/>
  <c r="P19" i="51" s="1"/>
  <c r="O20" i="51"/>
  <c r="P20" i="51" s="1"/>
  <c r="O21" i="51"/>
  <c r="P21" i="51" s="1"/>
  <c r="O22" i="51"/>
  <c r="P22" i="51" s="1"/>
  <c r="O23" i="51"/>
  <c r="P23" i="51" s="1"/>
  <c r="O24" i="51"/>
  <c r="P24" i="51" s="1"/>
  <c r="O25" i="51"/>
  <c r="P25" i="51" s="1"/>
  <c r="O26" i="51"/>
  <c r="P26" i="51" s="1"/>
  <c r="O27" i="51"/>
  <c r="P27" i="51" s="1"/>
  <c r="O28" i="51"/>
  <c r="P28" i="51" s="1"/>
  <c r="O29" i="51"/>
  <c r="P29" i="51" s="1"/>
  <c r="O30" i="51"/>
  <c r="P30" i="51" s="1"/>
  <c r="O31" i="51"/>
  <c r="P31" i="51" s="1"/>
  <c r="O32" i="51"/>
  <c r="P32" i="51" s="1"/>
  <c r="O33" i="51"/>
  <c r="P33" i="51" s="1"/>
  <c r="O34" i="51"/>
  <c r="P34" i="51" s="1"/>
  <c r="O35" i="51"/>
  <c r="P35" i="51" s="1"/>
  <c r="O36" i="51"/>
  <c r="P36" i="51" s="1"/>
  <c r="O37" i="51"/>
  <c r="P37" i="51" s="1"/>
  <c r="O11" i="51"/>
  <c r="P11" i="51" s="1"/>
  <c r="O10" i="51"/>
  <c r="P10" i="51" s="1"/>
  <c r="O38" i="51" l="1"/>
  <c r="P38" i="51" s="1"/>
  <c r="E23" i="50" l="1"/>
  <c r="B23" i="50" l="1"/>
  <c r="C23" i="50"/>
  <c r="B24" i="49" l="1"/>
  <c r="C24" i="49" l="1"/>
  <c r="E24" i="49"/>
  <c r="C24" i="43" l="1"/>
  <c r="E28" i="48" l="1"/>
  <c r="C28" i="48"/>
  <c r="C23" i="48"/>
  <c r="E23" i="48"/>
  <c r="E26" i="49" l="1"/>
  <c r="E27" i="49"/>
  <c r="C26" i="49"/>
  <c r="E23" i="49"/>
  <c r="C23" i="49"/>
  <c r="C27" i="49"/>
  <c r="C28" i="49"/>
  <c r="C25" i="49"/>
  <c r="E28" i="49"/>
  <c r="E25" i="49"/>
  <c r="B26" i="49" l="1"/>
  <c r="B28" i="49" l="1"/>
  <c r="B27" i="49"/>
  <c r="B25" i="49"/>
  <c r="D23" i="49"/>
  <c r="D29" i="49" s="1"/>
  <c r="B23" i="49"/>
  <c r="B23" i="48" l="1"/>
  <c r="B28" i="48" l="1"/>
  <c r="D25" i="49" l="1"/>
  <c r="D24" i="49"/>
  <c r="D28" i="48" l="1"/>
  <c r="B24" i="43" l="1"/>
  <c r="D23" i="48" l="1"/>
  <c r="D24" i="43" l="1"/>
  <c r="E27" i="50" l="1"/>
  <c r="C27" i="50"/>
  <c r="B27" i="50"/>
  <c r="D28" i="49" l="1"/>
  <c r="D27" i="50" l="1"/>
  <c r="D27" i="49" l="1"/>
  <c r="E25" i="43" l="1"/>
  <c r="E27" i="43"/>
  <c r="E26" i="43"/>
  <c r="E25" i="41"/>
  <c r="E26" i="48"/>
  <c r="E23" i="43" l="1"/>
  <c r="D23" i="43"/>
  <c r="D26" i="43"/>
  <c r="B26" i="43"/>
  <c r="C26" i="43"/>
  <c r="C27" i="43"/>
  <c r="D27" i="43"/>
  <c r="B27" i="43"/>
  <c r="B28" i="43"/>
  <c r="C28" i="43"/>
  <c r="D28" i="43"/>
  <c r="B25" i="43"/>
  <c r="C25" i="43"/>
  <c r="D25" i="43"/>
  <c r="B23" i="43"/>
  <c r="C23" i="43"/>
  <c r="B27" i="48"/>
  <c r="C27" i="48"/>
  <c r="D27" i="48"/>
  <c r="E27" i="48"/>
  <c r="B26" i="48"/>
  <c r="C26" i="48"/>
  <c r="B25" i="48"/>
  <c r="C25" i="48"/>
  <c r="D25" i="48"/>
  <c r="E25" i="48"/>
  <c r="E24" i="48"/>
  <c r="B24" i="48"/>
  <c r="C24" i="48"/>
  <c r="D24" i="48"/>
  <c r="B25" i="41"/>
  <c r="D25" i="41"/>
  <c r="D29" i="41" s="1"/>
  <c r="D29" i="43" l="1"/>
  <c r="D26" i="49"/>
  <c r="E24" i="50" l="1"/>
  <c r="E25" i="50"/>
  <c r="E26" i="50"/>
  <c r="E28" i="50"/>
  <c r="C24" i="50"/>
  <c r="C25" i="50"/>
  <c r="C26" i="50"/>
  <c r="C28" i="50"/>
  <c r="B24" i="50"/>
  <c r="B25" i="50"/>
  <c r="B26" i="50"/>
  <c r="B28" i="50"/>
  <c r="D28" i="50" l="1"/>
  <c r="D23" i="50"/>
  <c r="D24" i="50"/>
  <c r="D25" i="50"/>
  <c r="D26" i="50"/>
  <c r="D29" i="50" l="1"/>
  <c r="D26" i="48"/>
  <c r="D29" i="48" s="1"/>
  <c r="C27" i="37" l="1"/>
  <c r="E26" i="37"/>
  <c r="E24" i="37"/>
  <c r="B27" i="37"/>
  <c r="D28" i="37"/>
  <c r="B24" i="37"/>
  <c r="E27" i="37"/>
  <c r="B28" i="37"/>
  <c r="C25" i="37"/>
  <c r="C28" i="37"/>
  <c r="E23" i="37"/>
  <c r="D26" i="37"/>
  <c r="B25" i="37"/>
  <c r="E25" i="37"/>
  <c r="C26" i="37"/>
  <c r="C24" i="37"/>
  <c r="D27" i="37"/>
  <c r="B26" i="37"/>
  <c r="E28" i="37"/>
  <c r="C23" i="37"/>
  <c r="B23" i="37"/>
  <c r="D24" i="37"/>
  <c r="D25" i="37"/>
  <c r="D29" i="37" l="1"/>
  <c r="H3" i="37"/>
</calcChain>
</file>

<file path=xl/sharedStrings.xml><?xml version="1.0" encoding="utf-8"?>
<sst xmlns="http://schemas.openxmlformats.org/spreadsheetml/2006/main" count="5600" uniqueCount="534">
  <si>
    <t>Jaw Short</t>
  </si>
  <si>
    <t>Yield %</t>
  </si>
  <si>
    <t>Scrap %</t>
  </si>
  <si>
    <t>Continuity Fail</t>
  </si>
  <si>
    <t>Blade does not pass front stop</t>
  </si>
  <si>
    <t>Total</t>
  </si>
  <si>
    <t>Rough Actuation of Jaw</t>
  </si>
  <si>
    <t>Comments</t>
  </si>
  <si>
    <t>High Jaw Force</t>
  </si>
  <si>
    <t>Low Jaw Force</t>
  </si>
  <si>
    <t>Scratched Logo</t>
  </si>
  <si>
    <t>Rough Knob Actuation</t>
  </si>
  <si>
    <t>Insulation Damage</t>
  </si>
  <si>
    <t>Misassembled</t>
  </si>
  <si>
    <t>0.003 Jaw Gap Fail</t>
  </si>
  <si>
    <t>0.006 Jaw Gap Fail</t>
  </si>
  <si>
    <t>Stuck Blade</t>
  </si>
  <si>
    <t>Yield</t>
  </si>
  <si>
    <t>Build QTY</t>
  </si>
  <si>
    <t>Rough Rotation Shaft Rotation</t>
  </si>
  <si>
    <t>Fuse Switch</t>
  </si>
  <si>
    <t>Description</t>
  </si>
  <si>
    <t>Shaft Level Scrap</t>
  </si>
  <si>
    <t>Shop Order</t>
  </si>
  <si>
    <t>Date</t>
  </si>
  <si>
    <t>Count</t>
  </si>
  <si>
    <t>Damaged actuation tube from nut setting</t>
  </si>
  <si>
    <t>Incorrect/Missing Weld</t>
  </si>
  <si>
    <t>Damaged Harness</t>
  </si>
  <si>
    <t>Squeaky Blade</t>
  </si>
  <si>
    <t>Blade Does Not Pass Front Stop</t>
  </si>
  <si>
    <t>Front Stops Not Touching</t>
  </si>
  <si>
    <t>Middle Stops Not Touching</t>
  </si>
  <si>
    <t>Both Not Touching</t>
  </si>
  <si>
    <t>Incorrect Insulation Orientation</t>
  </si>
  <si>
    <t>Jaw Isolation</t>
  </si>
  <si>
    <t>Damaged Component</t>
  </si>
  <si>
    <t>Discolored Jaws</t>
  </si>
  <si>
    <t>Incorrect Weld</t>
  </si>
  <si>
    <t>Gamma Audit</t>
  </si>
  <si>
    <t>Trigger Lock Failure</t>
  </si>
  <si>
    <t>Collapsed Front Stop</t>
  </si>
  <si>
    <t>Quality Control
Inspection</t>
  </si>
  <si>
    <t>Damaged Handle</t>
  </si>
  <si>
    <t>Blade Activation</t>
  </si>
  <si>
    <t>Rough Trigger</t>
  </si>
  <si>
    <t>Damaged Jaw</t>
  </si>
  <si>
    <t>Misaligned Pins</t>
  </si>
  <si>
    <t>Engineering Scrap</t>
  </si>
  <si>
    <t>Model</t>
  </si>
  <si>
    <t>Rough Jaw Actuation</t>
  </si>
  <si>
    <t>Average Yield:</t>
  </si>
  <si>
    <t>Scrap Breakdown (Last 3 S/O)</t>
  </si>
  <si>
    <t>Misaligned Hub</t>
  </si>
  <si>
    <t>S/O Qty</t>
  </si>
  <si>
    <t>1st Rework (New Shafts)</t>
  </si>
  <si>
    <t>2nd Rework (New Shafts)</t>
  </si>
  <si>
    <t>3rd Rework (New Shafts)</t>
  </si>
  <si>
    <t>4th Rework (New Shafts)</t>
  </si>
  <si>
    <t>5th Rework (New Shafts)</t>
  </si>
  <si>
    <t>1st Rework (Same Shafts)</t>
  </si>
  <si>
    <t>2nd Rework (Same Shafts)</t>
  </si>
  <si>
    <t>3rd Rework (Same Shafts)</t>
  </si>
  <si>
    <t>Cracked Handles</t>
  </si>
  <si>
    <t>Scrap Breakdown (Last S/O)</t>
  </si>
  <si>
    <t>Shop Order's Yield</t>
  </si>
  <si>
    <t>4th Rework (Same Shafts)</t>
  </si>
  <si>
    <t>5th Rework (Same Shafts)</t>
  </si>
  <si>
    <t>Blade lever spring pop out</t>
  </si>
  <si>
    <t>Initial build Inspection (Scrapped Shafts)</t>
  </si>
  <si>
    <t>Initial build rework (Same Shaft)</t>
  </si>
  <si>
    <t>Front Stop Not Touching</t>
  </si>
  <si>
    <t>RSL Code</t>
  </si>
  <si>
    <t>**Production Shop Order**</t>
  </si>
  <si>
    <t>Exposed Wire</t>
  </si>
  <si>
    <t>Production Initial build Inspection (Scrapped Shafts)</t>
  </si>
  <si>
    <t>Production Initial build rework (Same Shaft)</t>
  </si>
  <si>
    <t>4th Rework Same Shafts)</t>
  </si>
  <si>
    <t>Top Level Non-Conformance</t>
  </si>
  <si>
    <t>Damaged harness</t>
  </si>
  <si>
    <t>Return Spring Pop Out</t>
  </si>
  <si>
    <t>Blade Lever Stop Pop Out</t>
  </si>
  <si>
    <t>Open Handles</t>
  </si>
  <si>
    <t>Cosmetic Defect</t>
  </si>
  <si>
    <t>Shafts</t>
  </si>
  <si>
    <t>Incorrect Blade Stop Crimp</t>
  </si>
  <si>
    <t>Incorrect Jaw Crimp</t>
  </si>
  <si>
    <t>Incorrect Blade Orientation</t>
  </si>
  <si>
    <t>Contamination</t>
  </si>
  <si>
    <t>Rework %</t>
  </si>
  <si>
    <t>Production Scrap</t>
  </si>
  <si>
    <t>Production Rework</t>
  </si>
  <si>
    <t>Quality Scrap</t>
  </si>
  <si>
    <t>0.007 Jaw Gap Fail</t>
  </si>
  <si>
    <t>Electrode Isolation</t>
  </si>
  <si>
    <t>Defective Component</t>
  </si>
  <si>
    <t>Wire Popped Out</t>
  </si>
  <si>
    <t>Reworkables</t>
  </si>
  <si>
    <t>Blade Link Pop Out</t>
  </si>
  <si>
    <t>Missing Component</t>
  </si>
  <si>
    <t>Misassembled Component</t>
  </si>
  <si>
    <t>Particulate Matter</t>
  </si>
  <si>
    <t>Sub-assembly Level Scrap</t>
  </si>
  <si>
    <t>Knob Collars Incorrectly Pressed</t>
  </si>
  <si>
    <t>0.005 Jaw Gap Fail</t>
  </si>
  <si>
    <t>.</t>
  </si>
  <si>
    <t>EB016/EB216 Energy Hand Device Yield</t>
  </si>
  <si>
    <t>EB015/EB215 Energy Hand Device Yield</t>
  </si>
  <si>
    <t xml:space="preserve"> </t>
  </si>
  <si>
    <t>Jaws Do Not Open</t>
  </si>
  <si>
    <t>Loose Knob Collar</t>
  </si>
  <si>
    <t>EB017/EB217 Energy Hand Device Yield</t>
  </si>
  <si>
    <t>EB040/EB240 Energy Hand Device Yield</t>
  </si>
  <si>
    <t>EB030/EB230 Energy Hand Device Yield</t>
  </si>
  <si>
    <t>EB011/EB211 Energy Hand Device Yield</t>
  </si>
  <si>
    <t>EB010/EB210 Energy Hand Device Yield</t>
  </si>
  <si>
    <t>Front Stop not Touching</t>
  </si>
  <si>
    <t>RSL Codes</t>
  </si>
  <si>
    <t>S/O QTY</t>
  </si>
  <si>
    <t>Open Handle</t>
  </si>
  <si>
    <t>EB215</t>
  </si>
  <si>
    <t xml:space="preserve">                                                                                                                                    </t>
  </si>
  <si>
    <t>Partial Pack</t>
  </si>
  <si>
    <t>Incorrect knob collar press</t>
  </si>
  <si>
    <t>Trigger Actuation</t>
  </si>
  <si>
    <t>Both Stops Not Touching</t>
  </si>
  <si>
    <t>Packaging</t>
  </si>
  <si>
    <t xml:space="preserve">Packaging </t>
  </si>
  <si>
    <t>Exposed Wire (Static)</t>
  </si>
  <si>
    <t>Blade Guide Does Not Go Through</t>
  </si>
  <si>
    <t>**Production  Shop Order**</t>
  </si>
  <si>
    <t>**Laser Welding Shim: .007 Shim**</t>
  </si>
  <si>
    <t>Non Conformance</t>
  </si>
  <si>
    <t>Shop Order Qty.</t>
  </si>
  <si>
    <t>Build Qty.</t>
  </si>
  <si>
    <t>Top-Level Yield (%)</t>
  </si>
  <si>
    <t>QC</t>
  </si>
  <si>
    <t>Insulation Orientation</t>
  </si>
  <si>
    <t>Blade Actiavtion</t>
  </si>
  <si>
    <t>Low Jaw Gap</t>
  </si>
  <si>
    <t>High Jaw Gap</t>
  </si>
  <si>
    <t>Blade Doesn't Pass Front Stop</t>
  </si>
  <si>
    <t>TOP-LEVEL
SCRAP</t>
  </si>
  <si>
    <t>1st Reassembly
(Reassembly)</t>
  </si>
  <si>
    <t>1st Reassembly
(Scrap)</t>
  </si>
  <si>
    <t>2nd Reassembly
(Scrap)</t>
  </si>
  <si>
    <t>2nd Reassembly
(Reassembly)</t>
  </si>
  <si>
    <t>3rd Reassembly
(Scrap)</t>
  </si>
  <si>
    <t>3rd Reassembly
(Reassembly)</t>
  </si>
  <si>
    <t>Rough Knob Rotation</t>
  </si>
  <si>
    <t>Missassembled</t>
  </si>
  <si>
    <t>TOP-LEVEL
REASSEMBLY</t>
  </si>
  <si>
    <t>Defective Weld</t>
  </si>
  <si>
    <t>SUB-ASSEMBLY
SCRAP</t>
  </si>
  <si>
    <t>Total Scrap</t>
  </si>
  <si>
    <t>Totals</t>
  </si>
  <si>
    <t>Initial Build
(Scrap)</t>
  </si>
  <si>
    <t>Initial Build
(Reassembly)</t>
  </si>
  <si>
    <t>General Information</t>
  </si>
  <si>
    <t>Blade Pusher Coming Out</t>
  </si>
  <si>
    <t xml:space="preserve">Exposed Wire </t>
  </si>
  <si>
    <t>Build Qty</t>
  </si>
  <si>
    <t>Visual</t>
  </si>
  <si>
    <t>**Production Shop Order **</t>
  </si>
  <si>
    <t xml:space="preserve">Damaged Component </t>
  </si>
  <si>
    <t>Knob Collar Pressed incorrect</t>
  </si>
  <si>
    <t xml:space="preserve">                                                                                                                                 </t>
  </si>
  <si>
    <t>**Nut Setting Shim: .010 shim</t>
  </si>
  <si>
    <t>Knob Collar Press Incorrectly</t>
  </si>
  <si>
    <t>**Nut Setting Shim: .010 Shim**</t>
  </si>
  <si>
    <t>S/O</t>
  </si>
  <si>
    <t>Incomplete / Incorrect Weld</t>
  </si>
  <si>
    <t xml:space="preserve">              </t>
  </si>
  <si>
    <t>Damaged Blade</t>
  </si>
  <si>
    <t xml:space="preserve">Contamination </t>
  </si>
  <si>
    <t>Blacde Pusher Coming Out</t>
  </si>
  <si>
    <t>Failure To Unblock Trigger</t>
  </si>
  <si>
    <t>Missing Harness</t>
  </si>
  <si>
    <t>Frames Weld Incorrectly</t>
  </si>
  <si>
    <t>EB012/EB212 Energy Hand Device Yield</t>
  </si>
  <si>
    <t>Discolored Weld</t>
  </si>
  <si>
    <t xml:space="preserve">Cosmetic Defect </t>
  </si>
  <si>
    <t>Damaged Frame</t>
  </si>
  <si>
    <t>Knob Collar Press incorrectly</t>
  </si>
  <si>
    <t xml:space="preserve">Knob Collar Press Incorrectly </t>
  </si>
  <si>
    <t xml:space="preserve"> Incorrect Blade Stop Crimp</t>
  </si>
  <si>
    <t xml:space="preserve">          </t>
  </si>
  <si>
    <t>Front and Middle Stops Not Touching</t>
  </si>
  <si>
    <t>Misassembled Frames</t>
  </si>
  <si>
    <t>1ea Damaged Upper Jaw</t>
  </si>
  <si>
    <t>Engineering Sample</t>
  </si>
  <si>
    <t xml:space="preserve">Missing Front/Back Stop Dot </t>
  </si>
  <si>
    <t xml:space="preserve">Misassembled </t>
  </si>
  <si>
    <t xml:space="preserve">Defective Component </t>
  </si>
  <si>
    <t>Rough Jaw</t>
  </si>
  <si>
    <t>Incorrect/Missing  Weld</t>
  </si>
  <si>
    <t>Failure To Lock/Unlock Trigger</t>
  </si>
  <si>
    <t>Defective componet</t>
  </si>
  <si>
    <t>Uneven Jaws</t>
  </si>
  <si>
    <t>Program Fail</t>
  </si>
  <si>
    <t>Exposed Wire (Dynamic)</t>
  </si>
  <si>
    <t>Fail DKP Program</t>
  </si>
  <si>
    <t>Damaged Component (Dynamic)</t>
  </si>
  <si>
    <t xml:space="preserve">2ea  Incorrect Blade Stop Crimp (No Jaws) </t>
  </si>
  <si>
    <t>Stuck blade</t>
  </si>
  <si>
    <t>Fail Program</t>
  </si>
  <si>
    <t>BP Cap Separation: ea</t>
  </si>
  <si>
    <t xml:space="preserve">Wire Cut Short </t>
  </si>
  <si>
    <t>Damaged Component (Static)</t>
  </si>
  <si>
    <t>ea Damaged Cover Tube</t>
  </si>
  <si>
    <t>Damaged Blade Pusher: ea</t>
  </si>
  <si>
    <t>1ea Pull Tube Contamination</t>
  </si>
  <si>
    <t>Damaged Front Blade Pusher: ea</t>
  </si>
  <si>
    <t>3ea Incorrect Blade Orientation</t>
  </si>
  <si>
    <t>16ea Incorrect Hub Press</t>
  </si>
  <si>
    <t>1ea (no blade)Contamination</t>
  </si>
  <si>
    <t>3ea Upper Jaw Contamination</t>
  </si>
  <si>
    <t>Insulation Damage: ea</t>
  </si>
  <si>
    <t>ea Damaged Upper Jaw</t>
  </si>
  <si>
    <t>ea Incorrect Hub Press</t>
  </si>
  <si>
    <t>ea Incorrect Blade Stop Crimp</t>
  </si>
  <si>
    <t>ea Damaged Blade</t>
  </si>
  <si>
    <t>EB217</t>
  </si>
  <si>
    <t>16ea  Defective Cover Tube</t>
  </si>
  <si>
    <t>4ea  Defective Pull Tube</t>
  </si>
  <si>
    <t>2ea  Incorrect Blade Stop Crimp (no Jaws)</t>
  </si>
  <si>
    <t>4ea  Damaged Upper Jaw</t>
  </si>
  <si>
    <t>6ea  Incorrect Hub Press</t>
  </si>
  <si>
    <t>Damaged  Blade Pusher : 22ea</t>
  </si>
  <si>
    <t>72ea  Damaged  Hub</t>
  </si>
  <si>
    <t>BP Cap Seperation :2ea</t>
  </si>
  <si>
    <t>Damaged Insulation: 204ea</t>
  </si>
  <si>
    <t>Damaged Front Blade Pusher: 84ea</t>
  </si>
  <si>
    <t>EB240</t>
  </si>
  <si>
    <t xml:space="preserve">5ea No Grease </t>
  </si>
  <si>
    <t>Wire Cut Too Short</t>
  </si>
  <si>
    <t>3ea Damaged Tube</t>
  </si>
  <si>
    <t>2ea Damaged Upper Jaw</t>
  </si>
  <si>
    <t>143ea Damaged Hub</t>
  </si>
  <si>
    <t>Damaged Front Blade Pusher: 24ea</t>
  </si>
  <si>
    <t>Damaged Insulation: 171ea</t>
  </si>
  <si>
    <t>Damaged Rear Blade Pusher: 81ea</t>
  </si>
  <si>
    <t>8ea Incorrect Hub Press</t>
  </si>
  <si>
    <t xml:space="preserve">5ea  Incorrect Blade Stop Crimp (No Jaws) </t>
  </si>
  <si>
    <t>12ea Damaged Upper Jaw</t>
  </si>
  <si>
    <t>6ea Damaged Pull Tube</t>
  </si>
  <si>
    <t>2ea Lower Jaw Contamination</t>
  </si>
  <si>
    <t>EB230</t>
  </si>
  <si>
    <t>8ea no grease</t>
  </si>
  <si>
    <t>8ea Excess grease</t>
  </si>
  <si>
    <t>Fuse Button</t>
  </si>
  <si>
    <t>Cosmetic Defect (Jaw)</t>
  </si>
  <si>
    <t>Wire Cut Short  (Static)</t>
  </si>
  <si>
    <t>Deep Scratch in Jaw</t>
  </si>
  <si>
    <t xml:space="preserve">Excess Grivory </t>
  </si>
  <si>
    <t>Contamination (Dynamic)</t>
  </si>
  <si>
    <t xml:space="preserve">4ea No Grease </t>
  </si>
  <si>
    <t>1ea Damaged Tube</t>
  </si>
  <si>
    <t>99ea Damaged Hub</t>
  </si>
  <si>
    <t>Damaged Rear Blade Pusher: ea</t>
  </si>
  <si>
    <t>2ea Incorrect Hub Press</t>
  </si>
  <si>
    <t>11ea Rough Cover Tube with Hub</t>
  </si>
  <si>
    <t>5ea Damaged Pull Tube</t>
  </si>
  <si>
    <t>Damaged Insulation: 168ea</t>
  </si>
  <si>
    <t>Damaged Front Blade Pusher: 115ea</t>
  </si>
  <si>
    <t>19ea Damaged Upper Jaw</t>
  </si>
  <si>
    <t xml:space="preserve">10ea  Incorrect Blade Stop Crimp (No Jaws) </t>
  </si>
  <si>
    <t xml:space="preserve">     Scratched Logo : </t>
  </si>
  <si>
    <t xml:space="preserve">                 75ea  ARM HOUSING, STATIC</t>
  </si>
  <si>
    <t xml:space="preserve">                  33ea  ARM COVER, STATIC</t>
  </si>
  <si>
    <t>DKP Fail</t>
  </si>
  <si>
    <t>Damaged Insulation: 155ea</t>
  </si>
  <si>
    <t>1ea Contamination Pull Tube</t>
  </si>
  <si>
    <t xml:space="preserve">6ea  Incorrect Blade Stop Crimp (No Jaws) </t>
  </si>
  <si>
    <t>13ea Exposed Wire Upper Jaw</t>
  </si>
  <si>
    <t>Damaged Front Blade Pusher: 71ea</t>
  </si>
  <si>
    <t>Damaged Rear Blade Pusher: 59ea</t>
  </si>
  <si>
    <t>1ea Contamination Lower Jaw</t>
  </si>
  <si>
    <t>1ea Doubl Blade</t>
  </si>
  <si>
    <t>Stuck Button</t>
  </si>
  <si>
    <t>92ea Damaged Hub</t>
  </si>
  <si>
    <t>3ea Damaged Upper Jaw</t>
  </si>
  <si>
    <t>Jaw Gap Testing Method: Jaw Gap Gauges</t>
  </si>
  <si>
    <t>EB212</t>
  </si>
  <si>
    <t>Damaged Front Blade Pusher: 56ea</t>
  </si>
  <si>
    <t>1ea Incorrect Hub Press</t>
  </si>
  <si>
    <t>6a Damaged Pull Tube</t>
  </si>
  <si>
    <t>Damaged Upper Jaw</t>
  </si>
  <si>
    <t>7ea Incorrect Blade Stop Crimp</t>
  </si>
  <si>
    <t>3ea Incorrect Hub Press</t>
  </si>
  <si>
    <t xml:space="preserve">3ea  Incorrect Blade Stop Crimp (No Jaws) </t>
  </si>
  <si>
    <t>Damaged Front Blade Pusher: 78ea</t>
  </si>
  <si>
    <t>Damaged Rear Blade Pusher: 22ea</t>
  </si>
  <si>
    <t>**Development Shop Order**</t>
  </si>
  <si>
    <t>9ea Damaged Pull Tube</t>
  </si>
  <si>
    <t>Damaged Insulation: 170ea</t>
  </si>
  <si>
    <t>7a Damaged Pull Tube</t>
  </si>
  <si>
    <t>2ea Contamination (No Jaw)</t>
  </si>
  <si>
    <t>Damaged Front Blade Pusher: 80ea</t>
  </si>
  <si>
    <t>Damaged Assembly After Slider Press</t>
  </si>
  <si>
    <t>Damaged Insulation: 153ea</t>
  </si>
  <si>
    <t>15ea Rough Blade Activation (TDO 3011809)</t>
  </si>
  <si>
    <t>**Nut Setting Shim: None</t>
  </si>
  <si>
    <t xml:space="preserve">Damaged Wire  </t>
  </si>
  <si>
    <t>Excess Grivory (Static)</t>
  </si>
  <si>
    <t>Excess Grivory (Dynamic)</t>
  </si>
  <si>
    <t>11ea no grease</t>
  </si>
  <si>
    <t xml:space="preserve">                  9ea  ARM COVER, STATIC</t>
  </si>
  <si>
    <t xml:space="preserve">                 25ea  ARM HOUSING, STATIC</t>
  </si>
  <si>
    <t>EB210</t>
  </si>
  <si>
    <t>Cosmetic Defect (Lower Jaw)</t>
  </si>
  <si>
    <t>Insulation Damage: 197ea</t>
  </si>
  <si>
    <t>5ea  Incorrect Blade Stop Crimp (No Jaw)</t>
  </si>
  <si>
    <t>3ea Damaged Pull Tube</t>
  </si>
  <si>
    <t>3ea Defective Upper Jaw</t>
  </si>
  <si>
    <t>2ea Contamination Pull Tube</t>
  </si>
  <si>
    <t>5ea Defective Lower Jaw</t>
  </si>
  <si>
    <t>BP Cap Separation: 1ea</t>
  </si>
  <si>
    <t>Damaged  Front Blade Pusher: 76ea</t>
  </si>
  <si>
    <t xml:space="preserve">  </t>
  </si>
  <si>
    <t>2ea No Grease</t>
  </si>
  <si>
    <t>80ea Damaged Hub</t>
  </si>
  <si>
    <t>1ea DKP Fail</t>
  </si>
  <si>
    <t>Missing / Incorrect Weld</t>
  </si>
  <si>
    <t>Dark Weld</t>
  </si>
  <si>
    <t xml:space="preserve">                  65ea  ARM COVER, STATIC</t>
  </si>
  <si>
    <t>Damaged Wire</t>
  </si>
  <si>
    <t>25ea Damaged Hub</t>
  </si>
  <si>
    <t>**Development  Shop Order**</t>
  </si>
  <si>
    <t>13ea Excess grease; 19ea  Incomplete Handle Press</t>
  </si>
  <si>
    <t>12ea Excess grease; 7ea  Incomplete Handle Press</t>
  </si>
  <si>
    <t>Damaged Insulation: 174ea</t>
  </si>
  <si>
    <t>7ea Incorrect Hub Press</t>
  </si>
  <si>
    <t>1ea Damaged Cover Tube</t>
  </si>
  <si>
    <t>9ea Damaged Upper Jaw</t>
  </si>
  <si>
    <t>Damaged Front Blade Pusher: 38ea</t>
  </si>
  <si>
    <t>23ea  ; Low Jaw Force Scrap 2 times (1st rework)</t>
  </si>
  <si>
    <t xml:space="preserve"> 10ea Damaged Upper Jaw</t>
  </si>
  <si>
    <t xml:space="preserve"> 10ea Damaged Pull Tube</t>
  </si>
  <si>
    <t>Damaged Front Blade Pusher: 68ea</t>
  </si>
  <si>
    <t xml:space="preserve"> 4ea Incorrect Blade Stop Crimp (No Jaws) </t>
  </si>
  <si>
    <t>Damaged Insulation: 80ea</t>
  </si>
  <si>
    <t>Damaged Insulation: 62ea</t>
  </si>
  <si>
    <t>10ea Incorrect Hub Press</t>
  </si>
  <si>
    <t xml:space="preserve">4ea  Incorrect Blade Stop Crimp (No Jaws) </t>
  </si>
  <si>
    <t>Damaged Front Blade Pusher: 91ea</t>
  </si>
  <si>
    <t>Contamination (Static)</t>
  </si>
  <si>
    <t>Excess Grivory</t>
  </si>
  <si>
    <t xml:space="preserve">                  ea  ARM COVER, STATIC</t>
  </si>
  <si>
    <t xml:space="preserve">                 ea  ARM HOUSING, STATIC</t>
  </si>
  <si>
    <t>21ea no grease</t>
  </si>
  <si>
    <t>24ea Too Much Silicore</t>
  </si>
  <si>
    <t>ea Damaged Hub</t>
  </si>
  <si>
    <t>33ea No Grease</t>
  </si>
  <si>
    <t>6ea Damaged Tube</t>
  </si>
  <si>
    <t>Damaged Blade Pusher</t>
  </si>
  <si>
    <t>4ea Damaged Upper Jaw</t>
  </si>
  <si>
    <t xml:space="preserve">5ea Incorrect Blade Stop Crimp (No Jaws) </t>
  </si>
  <si>
    <t>3ea  Incorrect Hub Press</t>
  </si>
  <si>
    <t xml:space="preserve"> 16ea Rough/Damaged Pull Tube</t>
  </si>
  <si>
    <t>Damaged Front Blade Pusher: 48ea</t>
  </si>
  <si>
    <t>Damaged Insulation: 182ea</t>
  </si>
  <si>
    <t>EB211</t>
  </si>
  <si>
    <t>Incorrect Blade Crimp Stop</t>
  </si>
  <si>
    <t>1ea Damaged Pull Tube</t>
  </si>
  <si>
    <t>2ea Damaged Lower Jaw</t>
  </si>
  <si>
    <t>BP Cap Separation: 3ea</t>
  </si>
  <si>
    <t>Damaged  Front Blade Pusher: 13ea</t>
  </si>
  <si>
    <t>Insulation Damage: 26ea</t>
  </si>
  <si>
    <t>Incorrect Hub Press</t>
  </si>
  <si>
    <t>Stuck  Blade</t>
  </si>
  <si>
    <t>5ea Incorrect Hub Press</t>
  </si>
  <si>
    <t>1ea DamagedTube</t>
  </si>
  <si>
    <t xml:space="preserve">1ea  Incorrect Blade Stop Crimp (No Jaws) </t>
  </si>
  <si>
    <t>DKP Re-Promming Fail</t>
  </si>
  <si>
    <t>Device Can Not Programmed</t>
  </si>
  <si>
    <t>1ea Too Much Silicore</t>
  </si>
  <si>
    <t>Missing Stop Dot</t>
  </si>
  <si>
    <t>2ea Cosmetic Defect Shaft</t>
  </si>
  <si>
    <t>4ea  Incorrect Hub Press</t>
  </si>
  <si>
    <t>1ea  Damaged Upper Jaw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</si>
  <si>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</si>
  <si>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4ea Upper Jaw Exposed Wire</t>
  </si>
  <si>
    <t>BP Cap Separation: 4ea</t>
  </si>
  <si>
    <t>Damaged Front Blade Pusher: 67ea</t>
  </si>
  <si>
    <t xml:space="preserve"> 13ea Rough/Damaged Pull Tube</t>
  </si>
  <si>
    <t>Insulation Damage: 33ea</t>
  </si>
  <si>
    <t>11ea  Incorrect Blade Stop Crimp (No Jaw)</t>
  </si>
  <si>
    <t xml:space="preserve"> Damage Harness</t>
  </si>
  <si>
    <t xml:space="preserve">BP Cap Separation: </t>
  </si>
  <si>
    <t>Insulation Damage: 30ea</t>
  </si>
  <si>
    <t>2ea no grease</t>
  </si>
  <si>
    <t>Missing / Incorrect Weld (Static)</t>
  </si>
  <si>
    <t>Failure To Unlock Trigger</t>
  </si>
  <si>
    <t>EB216</t>
  </si>
  <si>
    <t>Damaged Front Blade Pusher: 27ea</t>
  </si>
  <si>
    <t>Damaged Front Blade Pusher: 55ea</t>
  </si>
  <si>
    <t>Damaged Insulation: 91ea</t>
  </si>
  <si>
    <t xml:space="preserve">8ea Damaged Upper Jaw </t>
  </si>
  <si>
    <t>1ea  No Grease</t>
  </si>
  <si>
    <t>Damaged Insulation: 93ea</t>
  </si>
  <si>
    <t>2ea Damaged Cover Tube</t>
  </si>
  <si>
    <t>Damaged Front Blade Pusher: 40ea</t>
  </si>
  <si>
    <t>Continuity Fail ( 2X )</t>
  </si>
  <si>
    <t>65 (not welded)</t>
  </si>
  <si>
    <t>388 (not welded)</t>
  </si>
  <si>
    <t>0.0015 Jaw Gap Fail</t>
  </si>
  <si>
    <t xml:space="preserve">welded                                               Scratched Logo : </t>
  </si>
  <si>
    <t>639 (welded)</t>
  </si>
  <si>
    <t>639 (not welded)</t>
  </si>
  <si>
    <t>welded</t>
  </si>
  <si>
    <t>665                 25ea  ARM HOUSING, STATIC</t>
  </si>
  <si>
    <t>Device Key Not Reading Device</t>
  </si>
  <si>
    <t>5ea Open Handle</t>
  </si>
  <si>
    <t>10ea scrapped @ Packaging (Grivory Flashing)</t>
  </si>
  <si>
    <t>19ea "Stuck Blade" found after Laser Welding</t>
  </si>
  <si>
    <t>**Laser Welding Shim: .017 Shim**</t>
  </si>
  <si>
    <t>1ea Cosmetic Defect scrapped to Engieering</t>
  </si>
  <si>
    <t>1ea Defective Lower Jaw</t>
  </si>
  <si>
    <t>52ea Wire cut too short Upper Jaw</t>
  </si>
  <si>
    <t>4ea Incorrect Blade Stop Crimp (No Jaws)</t>
  </si>
  <si>
    <t>Damaged Front Blade Pusher: 83ea</t>
  </si>
  <si>
    <t>3ea no grease</t>
  </si>
  <si>
    <t xml:space="preserve">Missing / Incorrect Weld </t>
  </si>
  <si>
    <t>Wire Short (Dynamic)</t>
  </si>
  <si>
    <t>5ea  Incorrect Hub Press</t>
  </si>
  <si>
    <t>7ea  Incorrect Blade Stop Crimp (No Jaws)</t>
  </si>
  <si>
    <t>24ea  Missing Reverse Dimple Press (No Jaw)</t>
  </si>
  <si>
    <t>2ea  Defective Lower Jaw</t>
  </si>
  <si>
    <t>5ea  Defective Upper Jaw</t>
  </si>
  <si>
    <t xml:space="preserve">4ea  Damaged  Upper Jaw (Wire cut too short) </t>
  </si>
  <si>
    <t>7ea  Damaged Pull Tube</t>
  </si>
  <si>
    <t>Damaged Front Blade Pusher: 82ea</t>
  </si>
  <si>
    <t>Damaged Insulation:  212ea</t>
  </si>
  <si>
    <t>5ea  Damaged Cover Tube</t>
  </si>
  <si>
    <t>Blade Does not Pass Front Stop</t>
  </si>
  <si>
    <t>11ea  Incorrect Blade Stop Crimp (No Jaws)</t>
  </si>
  <si>
    <t>Damaged Insulation:  125ea</t>
  </si>
  <si>
    <t xml:space="preserve">20ea  Damaged  Upper Jaw (Wire cut too short) </t>
  </si>
  <si>
    <t>2ea  Damaged Pull Tube</t>
  </si>
  <si>
    <t>Squicky Spring</t>
  </si>
  <si>
    <t>Damaged Front Blade Pusher: 73ea</t>
  </si>
  <si>
    <t>2ea  No Grease</t>
  </si>
  <si>
    <t>30ea Damaged Hub</t>
  </si>
  <si>
    <t>2ea Contamination Cover Tube</t>
  </si>
  <si>
    <t>4ea  Incorrect Blade Stop Crimp (No Jaws)</t>
  </si>
  <si>
    <t>Defective componet (Jaw)</t>
  </si>
  <si>
    <t>Damaged Front Blade Pusher: 121ea</t>
  </si>
  <si>
    <t>BP Cap Separation: 11ea</t>
  </si>
  <si>
    <t>Damaged  Front Blade Pusher: 95ea</t>
  </si>
  <si>
    <t>Insulation Damage: 106ea</t>
  </si>
  <si>
    <t>3ea  Incorrect Blade Stop Crimp (No Jaw)</t>
  </si>
  <si>
    <t>8ea  Incorrect Hub Press</t>
  </si>
  <si>
    <t>1ea Defective Upper Jaw</t>
  </si>
  <si>
    <t>Desired Pattern Not Found</t>
  </si>
  <si>
    <t>Short Wire</t>
  </si>
  <si>
    <t xml:space="preserve">Incorrect/Missing Weld </t>
  </si>
  <si>
    <t xml:space="preserve">Desired Pattern Not Found </t>
  </si>
  <si>
    <t>9ea no grease</t>
  </si>
  <si>
    <t>Incorrect/Missing Weld (Static)</t>
  </si>
  <si>
    <t>338ea Damaged Hub</t>
  </si>
  <si>
    <t>Misassembled-Uneven Pin</t>
  </si>
  <si>
    <t>17ea  Incorrect Hub Press</t>
  </si>
  <si>
    <t>15ea  Damaged  Upper Jaw</t>
  </si>
  <si>
    <t>Damaged Insulation:  263ea</t>
  </si>
  <si>
    <t>2ea Damaged Pull Tube</t>
  </si>
  <si>
    <t>DKP</t>
  </si>
  <si>
    <t>29ea  Incorrect Blade Stop Crimp (No Jaws)</t>
  </si>
  <si>
    <t>Damaged Front Blade Pusher: 85ea</t>
  </si>
  <si>
    <t>Damaged Component  (Dynamic )</t>
  </si>
  <si>
    <t>1ea no grease</t>
  </si>
  <si>
    <t>18ea too much grease</t>
  </si>
  <si>
    <t>BP Cap Seperation: ea</t>
  </si>
  <si>
    <t>3ea Incorrect Blade Stop Crimp (No Jaws)</t>
  </si>
  <si>
    <t>Damaged  Blade Pusher: 18ea</t>
  </si>
  <si>
    <t>Damaged Insulation: 98ea</t>
  </si>
  <si>
    <t>16ea  Incorrect Hub Press</t>
  </si>
  <si>
    <t>9ea  Incorrect Blade Stop Crimp (No Jaws)</t>
  </si>
  <si>
    <t>10ea Damaged Pull Tube</t>
  </si>
  <si>
    <t>3ea Exposed Wire  Upper Jaw</t>
  </si>
  <si>
    <t>Damaged Front Blade Pusher: 128ea</t>
  </si>
  <si>
    <t>Contamonation</t>
  </si>
  <si>
    <t>2ea too much grease</t>
  </si>
  <si>
    <t>2ea Exposed Wire  Upper Jaw</t>
  </si>
  <si>
    <t>1ea Incorrect Blade Stop Crimp (No Jaws)</t>
  </si>
  <si>
    <t>Insulation Damage: 23ea</t>
  </si>
  <si>
    <t>Damaged  Front Blade Pusher: 18ea</t>
  </si>
  <si>
    <t>3ea Defective Pull Tube</t>
  </si>
  <si>
    <t>4ea Damaged Pull Tube</t>
  </si>
  <si>
    <t>Damaged Insulation: 70ea</t>
  </si>
  <si>
    <t>Device Script Verification</t>
  </si>
  <si>
    <t>4ea no grease</t>
  </si>
  <si>
    <t>11ea Exposed Wire  Upper Jaw</t>
  </si>
  <si>
    <t>5ea  No Grease</t>
  </si>
  <si>
    <t>1ea Damaged Tube with Hub</t>
  </si>
  <si>
    <t>Damaged Front Blade Pusher:  51ea</t>
  </si>
  <si>
    <t>9ea  Incorrect Hub Press</t>
  </si>
  <si>
    <t>2ea   Incorrect Blade Stop Crimp (No Jaws)</t>
  </si>
  <si>
    <t xml:space="preserve"> 9ea  Damaged Pull Tube</t>
  </si>
  <si>
    <t xml:space="preserve"> 28ea  Exposed Wire  Upper Jaw</t>
  </si>
  <si>
    <t>219ea  Damaged Insulation</t>
  </si>
  <si>
    <t>10ea  Incorrect Hub Press</t>
  </si>
  <si>
    <t xml:space="preserve"> 2ea  Damaged Cover Tube</t>
  </si>
  <si>
    <t>10ea Defective Pull Tube</t>
  </si>
  <si>
    <t>236ea  Damaged Insulation</t>
  </si>
  <si>
    <t>Damaged Front Blade Pusher: 46ea</t>
  </si>
  <si>
    <t xml:space="preserve"> 3ea  Damaged Tube with Hub</t>
  </si>
  <si>
    <t>1ea Damaged Lower Jaw</t>
  </si>
  <si>
    <t>1ea  Incorrect Hub Press</t>
  </si>
  <si>
    <t>15ea Missing Reverse Dimple Press (No Jaws)</t>
  </si>
  <si>
    <t>6ea Incorrect Blade Stop Crimp (No Jaws)</t>
  </si>
  <si>
    <t xml:space="preserve"> 1ea  Damaged Cover Tube</t>
  </si>
  <si>
    <t>Damaged Front Blade Pusher: 39ea</t>
  </si>
  <si>
    <t>194ea  Damaged Insulation</t>
  </si>
  <si>
    <t>2ea Defective Pull Tube</t>
  </si>
  <si>
    <t>2ea  Incorrect Hub Press</t>
  </si>
  <si>
    <t xml:space="preserve">      </t>
  </si>
  <si>
    <t xml:space="preserve">Incorrect Blade Orientation </t>
  </si>
  <si>
    <t>6ea Damaged Cover Tube</t>
  </si>
  <si>
    <t>BP Cap Seperation: 2ea</t>
  </si>
  <si>
    <t>Damaged Insulation: 148ea</t>
  </si>
  <si>
    <t>Damaged  Blade Pusher: 29ea</t>
  </si>
  <si>
    <t>2ea Exposed Wire Upper Jaw</t>
  </si>
  <si>
    <t>Device Key Not Reading</t>
  </si>
  <si>
    <t>Damaged Insulation: 207ea</t>
  </si>
  <si>
    <t>7ea Exposed Wire  Upper Jaw</t>
  </si>
  <si>
    <t xml:space="preserve">Damaged  Front Blade Pusher: </t>
  </si>
  <si>
    <t xml:space="preserve">Insulation Damage: </t>
  </si>
  <si>
    <t xml:space="preserve"> 1ea  Incorrect Hub Press</t>
  </si>
  <si>
    <t xml:space="preserve"> 2ea Defective Upper Jaw</t>
  </si>
  <si>
    <t>7ea Defective Lower Jaw</t>
  </si>
  <si>
    <t>4ea No Grease</t>
  </si>
  <si>
    <t>8ea No Grease</t>
  </si>
  <si>
    <t xml:space="preserve"> 4ea  Incorrect Hub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</si>
</sst>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ddmmmyy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4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47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6ECF2"/>
        <bgColor indexed="64"/>
      </patternFill>
    </fill>
    <fill>
      <patternFill patternType="solid">
        <fgColor rgb="FFDBD3E5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464"/>
        <bgColor indexed="64"/>
      </patternFill>
    </fill>
    <fill>
      <patternFill patternType="solid">
        <fgColor rgb="FFD8CFE3"/>
        <bgColor theme="0" tint="-0.14999847407452621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15" fillId="0" borderId="12" applyNumberFormat="0" applyFill="0" applyAlignment="0" applyProtection="0"/>
    <xf numFmtId="0" fontId="16" fillId="7" borderId="13" applyNumberFormat="0" applyAlignment="0" applyProtection="0"/>
    <xf numFmtId="0" fontId="2" fillId="0" borderId="0" applyNumberFormat="0" applyFill="0" applyBorder="0" applyAlignment="0" applyProtection="0"/>
    <xf numFmtId="0" fontId="4" fillId="8" borderId="1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</cellStyleXfs>
  <cellXfs count="54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3" xfId="0" applyFill="1" applyBorder="1"/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35" borderId="47" xfId="0" applyFill="1" applyBorder="1" applyAlignment="1">
      <alignment horizontal="center" vertical="center" wrapText="1"/>
    </xf>
    <xf numFmtId="0" fontId="22" fillId="33" borderId="48" xfId="0" applyFont="1" applyFill="1" applyBorder="1" applyAlignment="1">
      <alignment horizontal="left" vertical="center"/>
    </xf>
    <xf numFmtId="0" fontId="0" fillId="33" borderId="46" xfId="0" applyNumberFormat="1" applyFont="1" applyFill="1" applyBorder="1" applyAlignment="1">
      <alignment vertical="center"/>
    </xf>
    <xf numFmtId="14" fontId="0" fillId="33" borderId="42" xfId="0" applyNumberFormat="1" applyFill="1" applyBorder="1" applyAlignment="1"/>
    <xf numFmtId="14" fontId="0" fillId="33" borderId="48" xfId="0" applyNumberFormat="1" applyFill="1" applyBorder="1" applyAlignment="1"/>
    <xf numFmtId="14" fontId="0" fillId="33" borderId="40" xfId="0" applyNumberFormat="1" applyFill="1" applyBorder="1" applyAlignment="1"/>
    <xf numFmtId="0" fontId="0" fillId="33" borderId="48" xfId="0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166" fontId="0" fillId="0" borderId="0" xfId="0" applyNumberFormat="1"/>
    <xf numFmtId="166" fontId="0" fillId="0" borderId="0" xfId="0" applyNumberFormat="1" applyFill="1" applyAlignment="1">
      <alignment vertical="center"/>
    </xf>
    <xf numFmtId="166" fontId="0" fillId="0" borderId="0" xfId="0" applyNumberFormat="1" applyFill="1" applyAlignment="1">
      <alignment horizontal="right" vertical="center"/>
    </xf>
    <xf numFmtId="0" fontId="0" fillId="35" borderId="46" xfId="0" applyFill="1" applyBorder="1" applyAlignment="1">
      <alignment horizontal="center" vertical="center" wrapText="1"/>
    </xf>
    <xf numFmtId="166" fontId="0" fillId="35" borderId="46" xfId="0" applyNumberFormat="1" applyFill="1" applyBorder="1" applyAlignment="1">
      <alignment horizontal="center" vertical="center" wrapText="1"/>
    </xf>
    <xf numFmtId="0" fontId="16" fillId="35" borderId="46" xfId="0" applyFont="1" applyFill="1" applyBorder="1" applyAlignment="1">
      <alignment vertical="center"/>
    </xf>
    <xf numFmtId="14" fontId="0" fillId="33" borderId="0" xfId="0" applyNumberFormat="1" applyFill="1" applyBorder="1" applyAlignment="1"/>
    <xf numFmtId="0" fontId="0" fillId="33" borderId="0" xfId="0" applyNumberFormat="1" applyFont="1" applyFill="1" applyBorder="1" applyAlignment="1">
      <alignment vertical="center"/>
    </xf>
    <xf numFmtId="9" fontId="1" fillId="34" borderId="52" xfId="1" applyNumberFormat="1" applyFont="1" applyFill="1" applyBorder="1" applyAlignment="1">
      <alignment vertical="center"/>
    </xf>
    <xf numFmtId="0" fontId="16" fillId="36" borderId="31" xfId="0" applyFont="1" applyFill="1" applyBorder="1" applyAlignment="1">
      <alignment horizontal="center" vertical="center"/>
    </xf>
    <xf numFmtId="0" fontId="16" fillId="36" borderId="25" xfId="0" applyFon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top"/>
    </xf>
    <xf numFmtId="0" fontId="0" fillId="38" borderId="27" xfId="0" applyFill="1" applyBorder="1" applyAlignment="1">
      <alignment horizontal="center" vertical="top"/>
    </xf>
    <xf numFmtId="0" fontId="0" fillId="38" borderId="32" xfId="0" applyFill="1" applyBorder="1" applyAlignment="1">
      <alignment horizontal="center" vertical="top" wrapText="1"/>
    </xf>
    <xf numFmtId="0" fontId="0" fillId="38" borderId="29" xfId="0" applyFill="1" applyBorder="1" applyAlignment="1">
      <alignment horizontal="center" vertical="top" wrapText="1"/>
    </xf>
    <xf numFmtId="0" fontId="0" fillId="0" borderId="22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36" borderId="5" xfId="0" applyFont="1" applyFill="1" applyBorder="1" applyAlignment="1">
      <alignment horizontal="center" vertical="center"/>
    </xf>
    <xf numFmtId="0" fontId="16" fillId="36" borderId="5" xfId="0" applyFont="1" applyFill="1" applyBorder="1" applyAlignment="1">
      <alignment horizontal="center" vertical="center" wrapText="1"/>
    </xf>
    <xf numFmtId="164" fontId="16" fillId="36" borderId="5" xfId="0" applyNumberFormat="1" applyFont="1" applyFill="1" applyBorder="1" applyAlignment="1">
      <alignment horizontal="center" vertical="center"/>
    </xf>
    <xf numFmtId="166" fontId="16" fillId="36" borderId="5" xfId="0" applyNumberFormat="1" applyFont="1" applyFill="1" applyBorder="1" applyAlignment="1">
      <alignment horizontal="center" vertical="center"/>
    </xf>
    <xf numFmtId="164" fontId="16" fillId="36" borderId="5" xfId="0" applyNumberFormat="1" applyFont="1" applyFill="1" applyBorder="1" applyAlignment="1">
      <alignment horizontal="center" vertical="center" wrapText="1"/>
    </xf>
    <xf numFmtId="166" fontId="16" fillId="36" borderId="6" xfId="0" applyNumberFormat="1" applyFont="1" applyFill="1" applyBorder="1" applyAlignment="1">
      <alignment horizontal="center" vertical="center"/>
    </xf>
    <xf numFmtId="166" fontId="1" fillId="37" borderId="28" xfId="0" applyNumberFormat="1" applyFont="1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166" fontId="0" fillId="37" borderId="19" xfId="0" applyNumberFormat="1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166" fontId="0" fillId="37" borderId="0" xfId="0" applyNumberFormat="1" applyFill="1" applyBorder="1" applyAlignment="1">
      <alignment horizontal="center" vertical="center"/>
    </xf>
    <xf numFmtId="0" fontId="0" fillId="37" borderId="0" xfId="0" applyNumberFormat="1" applyFill="1" applyBorder="1" applyAlignment="1">
      <alignment horizontal="center" vertical="center"/>
    </xf>
    <xf numFmtId="166" fontId="0" fillId="37" borderId="17" xfId="0" applyNumberFormat="1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 wrapText="1"/>
    </xf>
    <xf numFmtId="0" fontId="0" fillId="38" borderId="38" xfId="0" applyNumberForma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vertical="center" wrapText="1"/>
    </xf>
    <xf numFmtId="0" fontId="0" fillId="38" borderId="35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8" borderId="1" xfId="0" applyNumberFormat="1" applyFont="1" applyFill="1" applyBorder="1" applyAlignment="1">
      <alignment horizontal="center" vertical="center" wrapText="1"/>
    </xf>
    <xf numFmtId="0" fontId="0" fillId="38" borderId="36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0" fillId="38" borderId="2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1" fillId="38" borderId="33" xfId="0" applyNumberFormat="1" applyFont="1" applyFill="1" applyBorder="1" applyAlignment="1">
      <alignment horizontal="center" vertical="center" wrapText="1"/>
    </xf>
    <xf numFmtId="0" fontId="1" fillId="38" borderId="2" xfId="0" applyNumberFormat="1" applyFont="1" applyFill="1" applyBorder="1" applyAlignment="1">
      <alignment horizontal="center" vertical="center" wrapText="1"/>
    </xf>
    <xf numFmtId="0" fontId="1" fillId="38" borderId="5" xfId="0" applyNumberFormat="1" applyFont="1" applyFill="1" applyBorder="1" applyAlignment="1">
      <alignment horizontal="center" vertical="center" wrapText="1"/>
    </xf>
    <xf numFmtId="0" fontId="1" fillId="37" borderId="30" xfId="0" applyFont="1" applyFill="1" applyBorder="1" applyAlignment="1">
      <alignment horizontal="center"/>
    </xf>
    <xf numFmtId="0" fontId="1" fillId="33" borderId="31" xfId="0" applyFont="1" applyFill="1" applyBorder="1" applyAlignment="1">
      <alignment horizontal="center" vertical="top"/>
    </xf>
    <xf numFmtId="9" fontId="0" fillId="34" borderId="52" xfId="1" applyNumberFormat="1" applyFont="1" applyFill="1" applyBorder="1" applyAlignment="1">
      <alignment vertical="center"/>
    </xf>
    <xf numFmtId="164" fontId="25" fillId="36" borderId="5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16" fillId="36" borderId="60" xfId="0" applyFont="1" applyFill="1" applyBorder="1" applyAlignment="1">
      <alignment horizontal="center" vertical="center"/>
    </xf>
    <xf numFmtId="0" fontId="26" fillId="36" borderId="60" xfId="0" applyFont="1" applyFill="1" applyBorder="1" applyAlignment="1">
      <alignment horizontal="center" vertical="center"/>
    </xf>
    <xf numFmtId="0" fontId="0" fillId="37" borderId="18" xfId="0" applyNumberFormat="1" applyFont="1" applyFill="1" applyBorder="1" applyAlignment="1">
      <alignment horizontal="center" vertical="center" wrapText="1"/>
    </xf>
    <xf numFmtId="0" fontId="0" fillId="37" borderId="19" xfId="0" applyNumberFormat="1" applyFont="1" applyFill="1" applyBorder="1" applyAlignment="1">
      <alignment horizontal="center" vertical="center" wrapText="1"/>
    </xf>
    <xf numFmtId="0" fontId="0" fillId="37" borderId="19" xfId="0" applyFont="1" applyFill="1" applyBorder="1" applyAlignment="1">
      <alignment horizontal="center" vertical="center" wrapText="1"/>
    </xf>
    <xf numFmtId="0" fontId="1" fillId="37" borderId="19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center" vertical="center"/>
    </xf>
    <xf numFmtId="0" fontId="0" fillId="37" borderId="19" xfId="0" applyFont="1" applyFill="1" applyBorder="1" applyAlignment="1">
      <alignment horizontal="center" vertical="center"/>
    </xf>
    <xf numFmtId="166" fontId="0" fillId="37" borderId="19" xfId="0" applyNumberFormat="1" applyFont="1" applyFill="1" applyBorder="1" applyAlignment="1">
      <alignment horizontal="center" vertical="center"/>
    </xf>
    <xf numFmtId="0" fontId="0" fillId="38" borderId="38" xfId="0" applyNumberFormat="1" applyFont="1" applyFill="1" applyBorder="1" applyAlignment="1">
      <alignment horizontal="center" vertical="center" wrapText="1"/>
    </xf>
    <xf numFmtId="0" fontId="0" fillId="38" borderId="21" xfId="0" applyNumberFormat="1" applyFont="1" applyFill="1" applyBorder="1" applyAlignment="1">
      <alignment horizontal="center" vertical="center" wrapText="1"/>
    </xf>
    <xf numFmtId="0" fontId="0" fillId="38" borderId="21" xfId="0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0" fontId="19" fillId="0" borderId="0" xfId="43" applyFont="1"/>
    <xf numFmtId="0" fontId="0" fillId="38" borderId="26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7" borderId="16" xfId="0" applyFont="1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166" fontId="0" fillId="37" borderId="0" xfId="0" applyNumberFormat="1" applyFont="1" applyFill="1" applyBorder="1" applyAlignment="1">
      <alignment horizontal="center" vertical="center"/>
    </xf>
    <xf numFmtId="0" fontId="0" fillId="38" borderId="35" xfId="0" applyNumberFormat="1" applyFont="1" applyFill="1" applyBorder="1" applyAlignment="1">
      <alignment horizontal="center" vertical="center" wrapText="1"/>
    </xf>
    <xf numFmtId="0" fontId="0" fillId="38" borderId="3" xfId="0" applyNumberFormat="1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27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 wrapText="1"/>
    </xf>
    <xf numFmtId="0" fontId="0" fillId="37" borderId="0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vertical="center" wrapText="1"/>
    </xf>
    <xf numFmtId="0" fontId="0" fillId="38" borderId="36" xfId="0" applyNumberFormat="1" applyFont="1" applyFill="1" applyBorder="1" applyAlignment="1">
      <alignment horizontal="center" vertical="center" wrapText="1"/>
    </xf>
    <xf numFmtId="0" fontId="0" fillId="38" borderId="3" xfId="0" applyFont="1" applyFill="1" applyBorder="1" applyAlignment="1">
      <alignment horizontal="center" vertical="center" wrapText="1"/>
    </xf>
    <xf numFmtId="166" fontId="0" fillId="37" borderId="17" xfId="0" applyNumberFormat="1" applyFont="1" applyFill="1" applyBorder="1" applyAlignment="1">
      <alignment horizontal="center" vertical="center"/>
    </xf>
    <xf numFmtId="0" fontId="0" fillId="38" borderId="4" xfId="0" applyNumberFormat="1" applyFont="1" applyFill="1" applyBorder="1" applyAlignment="1">
      <alignment horizontal="center" vertical="center" wrapText="1"/>
    </xf>
    <xf numFmtId="0" fontId="0" fillId="38" borderId="2" xfId="0" applyNumberFormat="1" applyFont="1" applyFill="1" applyBorder="1" applyAlignment="1">
      <alignment horizontal="center" vertical="center" wrapText="1"/>
    </xf>
    <xf numFmtId="0" fontId="0" fillId="38" borderId="2" xfId="0" applyFont="1" applyFill="1" applyBorder="1" applyAlignment="1">
      <alignment horizontal="center" vertical="center" wrapText="1"/>
    </xf>
    <xf numFmtId="0" fontId="0" fillId="38" borderId="34" xfId="0" applyNumberFormat="1" applyFont="1" applyFill="1" applyBorder="1" applyAlignment="1">
      <alignment horizontal="center" vertical="center" wrapText="1"/>
    </xf>
    <xf numFmtId="0" fontId="0" fillId="38" borderId="32" xfId="0" applyNumberFormat="1" applyFont="1" applyFill="1" applyBorder="1" applyAlignment="1">
      <alignment horizontal="center" vertical="center" wrapText="1"/>
    </xf>
    <xf numFmtId="0" fontId="0" fillId="37" borderId="28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 wrapText="1"/>
    </xf>
    <xf numFmtId="0" fontId="0" fillId="37" borderId="56" xfId="0" applyFont="1" applyFill="1" applyBorder="1" applyAlignment="1">
      <alignment horizontal="center" vertical="center"/>
    </xf>
    <xf numFmtId="0" fontId="0" fillId="37" borderId="57" xfId="0" applyFont="1" applyFill="1" applyBorder="1" applyAlignment="1">
      <alignment horizontal="center" vertical="center"/>
    </xf>
    <xf numFmtId="0" fontId="0" fillId="37" borderId="57" xfId="0" applyNumberFormat="1" applyFont="1" applyFill="1" applyBorder="1" applyAlignment="1">
      <alignment horizontal="center" vertical="center"/>
    </xf>
    <xf numFmtId="166" fontId="0" fillId="37" borderId="58" xfId="0" applyNumberFormat="1" applyFont="1" applyFill="1" applyBorder="1" applyAlignment="1">
      <alignment horizontal="center" vertical="center"/>
    </xf>
    <xf numFmtId="0" fontId="0" fillId="38" borderId="2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37" borderId="5" xfId="0" applyFont="1" applyFill="1" applyBorder="1" applyAlignment="1">
      <alignment horizontal="center" vertical="center" wrapText="1"/>
    </xf>
    <xf numFmtId="0" fontId="0" fillId="38" borderId="62" xfId="0" applyNumberFormat="1" applyFill="1" applyBorder="1" applyAlignment="1">
      <alignment horizontal="center" vertical="center" wrapText="1"/>
    </xf>
    <xf numFmtId="0" fontId="28" fillId="0" borderId="0" xfId="0" applyFont="1"/>
    <xf numFmtId="0" fontId="0" fillId="0" borderId="23" xfId="0" applyFill="1" applyBorder="1" applyAlignment="1">
      <alignment horizontal="center" vertical="center" wrapText="1"/>
    </xf>
    <xf numFmtId="0" fontId="23" fillId="35" borderId="63" xfId="0" applyFont="1" applyFill="1" applyBorder="1" applyAlignment="1">
      <alignment vertical="center"/>
    </xf>
    <xf numFmtId="0" fontId="23" fillId="35" borderId="64" xfId="0" applyFont="1" applyFill="1" applyBorder="1" applyAlignment="1">
      <alignment vertical="center"/>
    </xf>
    <xf numFmtId="0" fontId="23" fillId="35" borderId="65" xfId="0" applyFont="1" applyFill="1" applyBorder="1" applyAlignment="1">
      <alignment vertical="center"/>
    </xf>
    <xf numFmtId="0" fontId="29" fillId="0" borderId="0" xfId="0" applyNumberFormat="1" applyFont="1" applyFill="1" applyAlignment="1">
      <alignment vertical="center"/>
    </xf>
    <xf numFmtId="9" fontId="29" fillId="0" borderId="0" xfId="1" applyNumberFormat="1" applyFont="1" applyFill="1" applyAlignment="1">
      <alignment vertical="center"/>
    </xf>
    <xf numFmtId="166" fontId="29" fillId="0" borderId="0" xfId="0" applyNumberFormat="1" applyFont="1" applyFill="1" applyAlignment="1">
      <alignment vertical="center"/>
    </xf>
    <xf numFmtId="0" fontId="0" fillId="35" borderId="66" xfId="0" applyFill="1" applyBorder="1" applyAlignment="1">
      <alignment horizontal="center" vertical="center" wrapText="1"/>
    </xf>
    <xf numFmtId="0" fontId="0" fillId="35" borderId="49" xfId="0" applyFill="1" applyBorder="1" applyAlignment="1">
      <alignment horizontal="center" vertical="center" wrapText="1"/>
    </xf>
    <xf numFmtId="166" fontId="0" fillId="35" borderId="67" xfId="0" applyNumberForma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vertical="center"/>
    </xf>
    <xf numFmtId="0" fontId="3" fillId="0" borderId="0" xfId="0" applyFont="1" applyFill="1"/>
    <xf numFmtId="0" fontId="3" fillId="0" borderId="0" xfId="0" applyFont="1"/>
    <xf numFmtId="0" fontId="16" fillId="36" borderId="71" xfId="0" applyFont="1" applyFill="1" applyBorder="1" applyAlignment="1">
      <alignment horizontal="center" vertical="center"/>
    </xf>
    <xf numFmtId="0" fontId="16" fillId="36" borderId="72" xfId="0" applyFont="1" applyFill="1" applyBorder="1" applyAlignment="1">
      <alignment horizontal="center" vertical="center"/>
    </xf>
    <xf numFmtId="164" fontId="16" fillId="36" borderId="72" xfId="0" applyNumberFormat="1" applyFont="1" applyFill="1" applyBorder="1" applyAlignment="1">
      <alignment horizontal="center" vertical="center"/>
    </xf>
    <xf numFmtId="166" fontId="16" fillId="36" borderId="72" xfId="0" applyNumberFormat="1" applyFont="1" applyFill="1" applyBorder="1" applyAlignment="1">
      <alignment horizontal="center" vertical="center"/>
    </xf>
    <xf numFmtId="164" fontId="16" fillId="36" borderId="72" xfId="0" applyNumberFormat="1" applyFont="1" applyFill="1" applyBorder="1" applyAlignment="1">
      <alignment horizontal="center" vertical="center" wrapText="1"/>
    </xf>
    <xf numFmtId="0" fontId="16" fillId="36" borderId="72" xfId="0" applyFont="1" applyFill="1" applyBorder="1" applyAlignment="1">
      <alignment horizontal="center" vertical="center" wrapText="1"/>
    </xf>
    <xf numFmtId="165" fontId="16" fillId="36" borderId="72" xfId="1" applyNumberFormat="1" applyFont="1" applyFill="1" applyBorder="1" applyAlignment="1">
      <alignment horizontal="center" vertical="center"/>
    </xf>
    <xf numFmtId="0" fontId="16" fillId="36" borderId="33" xfId="0" applyFont="1" applyFill="1" applyBorder="1" applyAlignment="1">
      <alignment horizontal="center" vertical="center"/>
    </xf>
    <xf numFmtId="0" fontId="0" fillId="33" borderId="30" xfId="0" applyNumberFormat="1" applyFill="1" applyBorder="1" applyAlignment="1">
      <alignment wrapText="1"/>
    </xf>
    <xf numFmtId="0" fontId="0" fillId="33" borderId="28" xfId="0" applyNumberFormat="1" applyFill="1" applyBorder="1" applyAlignment="1">
      <alignment wrapText="1"/>
    </xf>
    <xf numFmtId="0" fontId="0" fillId="33" borderId="28" xfId="0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wrapText="1"/>
    </xf>
    <xf numFmtId="0" fontId="31" fillId="33" borderId="31" xfId="0" applyFont="1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top"/>
    </xf>
    <xf numFmtId="0" fontId="0" fillId="33" borderId="19" xfId="0" applyFill="1" applyBorder="1" applyAlignment="1">
      <alignment horizontal="center" vertical="top"/>
    </xf>
    <xf numFmtId="0" fontId="0" fillId="33" borderId="19" xfId="0" applyNumberFormat="1" applyFill="1" applyBorder="1" applyAlignment="1">
      <alignment horizontal="center" vertical="top"/>
    </xf>
    <xf numFmtId="0" fontId="0" fillId="38" borderId="2" xfId="0" applyFill="1" applyBorder="1" applyAlignment="1">
      <alignment horizontal="center" wrapText="1"/>
    </xf>
    <xf numFmtId="0" fontId="1" fillId="38" borderId="74" xfId="0" applyFont="1" applyFill="1" applyBorder="1" applyAlignment="1">
      <alignment horizontal="center" wrapText="1"/>
    </xf>
    <xf numFmtId="165" fontId="0" fillId="0" borderId="2" xfId="1" applyNumberFormat="1" applyFont="1" applyBorder="1" applyAlignment="1">
      <alignment horizontal="center" vertical="center"/>
    </xf>
    <xf numFmtId="0" fontId="0" fillId="33" borderId="16" xfId="0" applyFill="1" applyBorder="1" applyAlignment="1">
      <alignment horizontal="center" vertical="top"/>
    </xf>
    <xf numFmtId="0" fontId="0" fillId="33" borderId="0" xfId="0" applyFill="1" applyBorder="1" applyAlignment="1">
      <alignment horizontal="center" vertical="top"/>
    </xf>
    <xf numFmtId="0" fontId="0" fillId="33" borderId="0" xfId="0" applyNumberFormat="1" applyFill="1" applyBorder="1" applyAlignment="1">
      <alignment horizontal="center" vertical="top"/>
    </xf>
    <xf numFmtId="166" fontId="0" fillId="33" borderId="17" xfId="0" applyNumberFormat="1" applyFill="1" applyBorder="1" applyAlignment="1">
      <alignment horizontal="center" vertical="top"/>
    </xf>
    <xf numFmtId="0" fontId="0" fillId="38" borderId="1" xfId="0" applyFill="1" applyBorder="1" applyAlignment="1">
      <alignment horizontal="center" wrapText="1"/>
    </xf>
    <xf numFmtId="0" fontId="21" fillId="38" borderId="27" xfId="0" applyFont="1" applyFill="1" applyBorder="1" applyAlignment="1">
      <alignment horizontal="center" vertical="center"/>
    </xf>
    <xf numFmtId="0" fontId="3" fillId="38" borderId="4" xfId="0" applyNumberFormat="1" applyFont="1" applyFill="1" applyBorder="1" applyAlignment="1">
      <alignment horizontal="center" vertical="center" wrapText="1"/>
    </xf>
    <xf numFmtId="0" fontId="22" fillId="38" borderId="2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38" borderId="75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wrapText="1"/>
    </xf>
    <xf numFmtId="0" fontId="21" fillId="38" borderId="32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wrapText="1"/>
    </xf>
    <xf numFmtId="0" fontId="0" fillId="0" borderId="23" xfId="0" applyFill="1" applyBorder="1" applyAlignment="1">
      <alignment vertical="center"/>
    </xf>
    <xf numFmtId="0" fontId="0" fillId="0" borderId="23" xfId="0" applyBorder="1" applyAlignment="1">
      <alignment horizontal="left" wrapText="1"/>
    </xf>
    <xf numFmtId="0" fontId="0" fillId="38" borderId="73" xfId="0" applyNumberFormat="1" applyFill="1" applyBorder="1" applyAlignment="1">
      <alignment horizontal="center" vertical="center" wrapText="1"/>
    </xf>
    <xf numFmtId="0" fontId="0" fillId="33" borderId="76" xfId="0" applyFill="1" applyBorder="1" applyAlignment="1">
      <alignment horizontal="center" vertical="top"/>
    </xf>
    <xf numFmtId="0" fontId="0" fillId="33" borderId="77" xfId="0" applyFill="1" applyBorder="1" applyAlignment="1">
      <alignment horizontal="center" vertical="top"/>
    </xf>
    <xf numFmtId="0" fontId="0" fillId="33" borderId="77" xfId="0" applyNumberFormat="1" applyFill="1" applyBorder="1" applyAlignment="1">
      <alignment horizontal="center" vertical="top"/>
    </xf>
    <xf numFmtId="166" fontId="0" fillId="33" borderId="34" xfId="0" applyNumberFormat="1" applyFill="1" applyBorder="1" applyAlignment="1">
      <alignment horizontal="center" vertical="top"/>
    </xf>
    <xf numFmtId="166" fontId="16" fillId="36" borderId="6" xfId="0" applyNumberFormat="1" applyFont="1" applyFill="1" applyBorder="1" applyAlignment="1">
      <alignment horizontal="center" vertical="top"/>
    </xf>
    <xf numFmtId="0" fontId="0" fillId="37" borderId="56" xfId="0" applyFill="1" applyBorder="1" applyAlignment="1">
      <alignment horizontal="center" vertical="center"/>
    </xf>
    <xf numFmtId="0" fontId="0" fillId="37" borderId="57" xfId="0" applyFill="1" applyBorder="1" applyAlignment="1">
      <alignment horizontal="center" vertical="center"/>
    </xf>
    <xf numFmtId="0" fontId="0" fillId="37" borderId="57" xfId="0" applyNumberFormat="1" applyFill="1" applyBorder="1" applyAlignment="1">
      <alignment horizontal="center" vertical="center"/>
    </xf>
    <xf numFmtId="0" fontId="16" fillId="35" borderId="49" xfId="0" applyFont="1" applyFill="1" applyBorder="1" applyAlignment="1">
      <alignment vertical="center"/>
    </xf>
    <xf numFmtId="0" fontId="1" fillId="38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166" fontId="0" fillId="37" borderId="58" xfId="0" applyNumberFormat="1" applyFill="1" applyBorder="1" applyAlignment="1">
      <alignment horizontal="center" vertical="center"/>
    </xf>
    <xf numFmtId="0" fontId="0" fillId="38" borderId="27" xfId="0" applyNumberFormat="1" applyFill="1" applyBorder="1" applyAlignment="1">
      <alignment horizontal="center" vertical="center" wrapText="1"/>
    </xf>
    <xf numFmtId="0" fontId="0" fillId="38" borderId="26" xfId="0" applyNumberFormat="1" applyFill="1" applyBorder="1" applyAlignment="1">
      <alignment horizontal="center" vertical="center" wrapText="1"/>
    </xf>
    <xf numFmtId="0" fontId="0" fillId="37" borderId="28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0" fillId="37" borderId="19" xfId="0" applyNumberFormat="1" applyFill="1" applyBorder="1" applyAlignment="1">
      <alignment horizontal="center" vertical="center" wrapText="1"/>
    </xf>
    <xf numFmtId="0" fontId="0" fillId="37" borderId="18" xfId="0" applyNumberFormat="1" applyFill="1" applyBorder="1" applyAlignment="1">
      <alignment horizontal="center" vertical="center" wrapText="1"/>
    </xf>
    <xf numFmtId="0" fontId="0" fillId="38" borderId="32" xfId="0" applyNumberFormat="1" applyFill="1" applyBorder="1" applyAlignment="1">
      <alignment horizontal="center" vertical="center" wrapText="1"/>
    </xf>
    <xf numFmtId="0" fontId="0" fillId="38" borderId="34" xfId="0" applyNumberFormat="1" applyFill="1" applyBorder="1" applyAlignment="1">
      <alignment horizontal="center" vertical="center" wrapText="1"/>
    </xf>
    <xf numFmtId="0" fontId="0" fillId="38" borderId="58" xfId="0" applyNumberFormat="1" applyFill="1" applyBorder="1" applyAlignment="1">
      <alignment horizontal="center" vertical="center" wrapText="1"/>
    </xf>
    <xf numFmtId="0" fontId="1" fillId="38" borderId="78" xfId="0" applyNumberFormat="1" applyFont="1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vertical="center" wrapText="1"/>
    </xf>
    <xf numFmtId="0" fontId="0" fillId="38" borderId="59" xfId="0" applyNumberFormat="1" applyFill="1" applyBorder="1" applyAlignment="1">
      <alignment horizontal="center" vertical="center" wrapText="1"/>
    </xf>
    <xf numFmtId="0" fontId="0" fillId="38" borderId="61" xfId="0" applyNumberFormat="1" applyFill="1" applyBorder="1" applyAlignment="1">
      <alignment horizontal="center" vertical="center" wrapText="1"/>
    </xf>
    <xf numFmtId="0" fontId="0" fillId="38" borderId="45" xfId="0" applyNumberForma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166" fontId="1" fillId="33" borderId="28" xfId="0" applyNumberFormat="1" applyFont="1" applyFill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6" fillId="35" borderId="60" xfId="0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0" fontId="0" fillId="38" borderId="76" xfId="0" applyNumberFormat="1" applyFont="1" applyFill="1" applyBorder="1" applyAlignment="1">
      <alignment horizontal="center" vertical="center" wrapText="1"/>
    </xf>
    <xf numFmtId="0" fontId="0" fillId="38" borderId="62" xfId="0" applyNumberFormat="1" applyFont="1" applyFill="1" applyBorder="1" applyAlignment="1">
      <alignment horizontal="center" vertical="center" wrapText="1"/>
    </xf>
    <xf numFmtId="0" fontId="0" fillId="38" borderId="81" xfId="0" applyNumberFormat="1" applyFont="1" applyFill="1" applyBorder="1" applyAlignment="1">
      <alignment horizontal="center" vertical="center" wrapText="1"/>
    </xf>
    <xf numFmtId="0" fontId="0" fillId="38" borderId="78" xfId="0" applyNumberFormat="1" applyFont="1" applyFill="1" applyBorder="1" applyAlignment="1">
      <alignment horizontal="center" vertical="center" wrapText="1"/>
    </xf>
    <xf numFmtId="0" fontId="3" fillId="38" borderId="80" xfId="0" applyNumberFormat="1" applyFon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wrapText="1"/>
    </xf>
    <xf numFmtId="0" fontId="21" fillId="38" borderId="26" xfId="0" applyFont="1" applyFill="1" applyBorder="1" applyAlignment="1">
      <alignment horizontal="center" vertical="center"/>
    </xf>
    <xf numFmtId="0" fontId="0" fillId="39" borderId="35" xfId="0" applyNumberFormat="1" applyFill="1" applyBorder="1" applyAlignment="1">
      <alignment horizontal="center" vertical="center" wrapText="1"/>
    </xf>
    <xf numFmtId="0" fontId="3" fillId="38" borderId="35" xfId="0" applyNumberFormat="1" applyFont="1" applyFill="1" applyBorder="1" applyAlignment="1">
      <alignment horizontal="center" vertical="center" wrapText="1"/>
    </xf>
    <xf numFmtId="0" fontId="0" fillId="38" borderId="39" xfId="0" applyFont="1" applyFill="1" applyBorder="1" applyAlignment="1">
      <alignment horizontal="center" vertical="center"/>
    </xf>
    <xf numFmtId="0" fontId="1" fillId="38" borderId="83" xfId="0" applyFont="1" applyFill="1" applyBorder="1" applyAlignment="1">
      <alignment horizontal="center" wrapText="1"/>
    </xf>
    <xf numFmtId="0" fontId="0" fillId="38" borderId="86" xfId="0" applyNumberFormat="1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wrapText="1"/>
    </xf>
    <xf numFmtId="0" fontId="0" fillId="38" borderId="87" xfId="0" applyFont="1" applyFill="1" applyBorder="1" applyAlignment="1">
      <alignment horizontal="center" vertical="center"/>
    </xf>
    <xf numFmtId="0" fontId="0" fillId="38" borderId="85" xfId="0" applyFill="1" applyBorder="1" applyAlignment="1">
      <alignment horizontal="center" wrapText="1"/>
    </xf>
    <xf numFmtId="0" fontId="1" fillId="38" borderId="59" xfId="0" applyFont="1" applyFill="1" applyBorder="1" applyAlignment="1">
      <alignment horizontal="center" wrapText="1"/>
    </xf>
    <xf numFmtId="0" fontId="1" fillId="38" borderId="89" xfId="0" applyFont="1" applyFill="1" applyBorder="1" applyAlignment="1">
      <alignment horizontal="center" wrapText="1"/>
    </xf>
    <xf numFmtId="0" fontId="0" fillId="33" borderId="0" xfId="0" applyNumberFormat="1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wrapText="1"/>
    </xf>
    <xf numFmtId="0" fontId="1" fillId="33" borderId="0" xfId="0" applyFont="1" applyFill="1" applyBorder="1" applyAlignment="1">
      <alignment horizontal="center" wrapText="1"/>
    </xf>
    <xf numFmtId="0" fontId="31" fillId="33" borderId="17" xfId="0" applyFont="1" applyFill="1" applyBorder="1" applyAlignment="1">
      <alignment horizontal="center" vertical="center"/>
    </xf>
    <xf numFmtId="0" fontId="0" fillId="38" borderId="88" xfId="0" applyNumberFormat="1" applyFill="1" applyBorder="1" applyAlignment="1">
      <alignment horizontal="center" vertical="center" wrapText="1"/>
    </xf>
    <xf numFmtId="0" fontId="21" fillId="38" borderId="29" xfId="0" applyFont="1" applyFill="1" applyBorder="1" applyAlignment="1">
      <alignment horizontal="center" vertical="center"/>
    </xf>
    <xf numFmtId="0" fontId="0" fillId="38" borderId="91" xfId="0" applyFont="1" applyFill="1" applyBorder="1" applyAlignment="1">
      <alignment horizontal="center" vertical="center"/>
    </xf>
    <xf numFmtId="0" fontId="0" fillId="33" borderId="28" xfId="0" applyNumberFormat="1" applyFill="1" applyBorder="1" applyAlignment="1">
      <alignment horizontal="center" vertical="center" wrapText="1"/>
    </xf>
    <xf numFmtId="0" fontId="16" fillId="36" borderId="90" xfId="0" applyFont="1" applyFill="1" applyBorder="1" applyAlignment="1">
      <alignment horizontal="center" vertical="center"/>
    </xf>
    <xf numFmtId="0" fontId="0" fillId="38" borderId="39" xfId="0" applyNumberFormat="1" applyFont="1" applyFill="1" applyBorder="1" applyAlignment="1">
      <alignment horizontal="center" vertical="center" wrapText="1"/>
    </xf>
    <xf numFmtId="0" fontId="0" fillId="38" borderId="78" xfId="0" applyFont="1" applyFill="1" applyBorder="1" applyAlignment="1">
      <alignment horizontal="center" vertical="center" wrapText="1"/>
    </xf>
    <xf numFmtId="0" fontId="1" fillId="33" borderId="92" xfId="0" applyFont="1" applyFill="1" applyBorder="1" applyAlignment="1">
      <alignment horizontal="center" vertical="center"/>
    </xf>
    <xf numFmtId="166" fontId="1" fillId="33" borderId="25" xfId="0" applyNumberFormat="1" applyFont="1" applyFill="1" applyBorder="1" applyAlignment="1">
      <alignment horizontal="center" vertical="center"/>
    </xf>
    <xf numFmtId="1" fontId="0" fillId="33" borderId="19" xfId="0" applyNumberFormat="1" applyFill="1" applyBorder="1" applyAlignment="1">
      <alignment horizontal="center" vertical="top"/>
    </xf>
    <xf numFmtId="1" fontId="0" fillId="33" borderId="0" xfId="0" applyNumberFormat="1" applyFill="1" applyBorder="1" applyAlignment="1">
      <alignment horizontal="center" vertical="top"/>
    </xf>
    <xf numFmtId="1" fontId="0" fillId="33" borderId="17" xfId="0" applyNumberFormat="1" applyFill="1" applyBorder="1" applyAlignment="1">
      <alignment horizontal="center" vertical="top"/>
    </xf>
    <xf numFmtId="0" fontId="19" fillId="0" borderId="1" xfId="43" applyFont="1" applyBorder="1" applyAlignment="1">
      <alignment horizontal="center" vertical="center"/>
    </xf>
    <xf numFmtId="0" fontId="19" fillId="0" borderId="78" xfId="43" applyFont="1" applyBorder="1" applyAlignment="1">
      <alignment horizontal="center" vertical="center"/>
    </xf>
    <xf numFmtId="0" fontId="19" fillId="0" borderId="2" xfId="4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" fillId="33" borderId="57" xfId="0" applyFont="1" applyFill="1" applyBorder="1" applyAlignment="1">
      <alignment horizontal="center" vertical="center" wrapText="1"/>
    </xf>
    <xf numFmtId="0" fontId="0" fillId="38" borderId="27" xfId="0" applyFill="1" applyBorder="1" applyAlignment="1">
      <alignment horizontal="center" vertical="center"/>
    </xf>
    <xf numFmtId="0" fontId="0" fillId="38" borderId="32" xfId="0" applyFill="1" applyBorder="1" applyAlignment="1">
      <alignment horizontal="center" vertical="top"/>
    </xf>
    <xf numFmtId="0" fontId="1" fillId="33" borderId="28" xfId="0" applyFont="1" applyFill="1" applyBorder="1" applyAlignment="1">
      <alignment horizontal="center" vertical="center" wrapText="1"/>
    </xf>
    <xf numFmtId="0" fontId="0" fillId="37" borderId="28" xfId="0" applyNumberFormat="1" applyFill="1" applyBorder="1" applyAlignment="1">
      <alignment horizontal="center" vertical="center" wrapText="1"/>
    </xf>
    <xf numFmtId="0" fontId="1" fillId="37" borderId="5" xfId="0" applyNumberFormat="1" applyFont="1" applyFill="1" applyBorder="1" applyAlignment="1">
      <alignment horizontal="center" vertical="center" wrapText="1"/>
    </xf>
    <xf numFmtId="0" fontId="0" fillId="38" borderId="94" xfId="0" applyFill="1" applyBorder="1" applyAlignment="1">
      <alignment horizontal="center" wrapText="1"/>
    </xf>
    <xf numFmtId="0" fontId="0" fillId="38" borderId="93" xfId="0" applyNumberFormat="1" applyFill="1" applyBorder="1" applyAlignment="1">
      <alignment horizontal="center" vertical="center" wrapText="1"/>
    </xf>
    <xf numFmtId="0" fontId="0" fillId="38" borderId="96" xfId="0" applyFill="1" applyBorder="1" applyAlignment="1">
      <alignment horizontal="center" wrapText="1"/>
    </xf>
    <xf numFmtId="0" fontId="30" fillId="33" borderId="42" xfId="0" applyFont="1" applyFill="1" applyBorder="1" applyAlignment="1">
      <alignment horizontal="left" vertical="center"/>
    </xf>
    <xf numFmtId="0" fontId="30" fillId="33" borderId="48" xfId="0" applyFont="1" applyFill="1" applyBorder="1" applyAlignment="1">
      <alignment horizontal="left" vertical="center"/>
    </xf>
    <xf numFmtId="0" fontId="30" fillId="33" borderId="40" xfId="0" applyFont="1" applyFill="1" applyBorder="1" applyAlignment="1">
      <alignment horizontal="left" vertical="center"/>
    </xf>
    <xf numFmtId="0" fontId="3" fillId="38" borderId="73" xfId="0" applyNumberFormat="1" applyFont="1" applyFill="1" applyBorder="1" applyAlignment="1">
      <alignment horizontal="center" vertical="center" wrapText="1"/>
    </xf>
    <xf numFmtId="0" fontId="3" fillId="38" borderId="38" xfId="0" applyNumberFormat="1" applyFont="1" applyFill="1" applyBorder="1" applyAlignment="1">
      <alignment horizontal="center" vertical="center" wrapText="1"/>
    </xf>
    <xf numFmtId="0" fontId="32" fillId="38" borderId="26" xfId="0" applyNumberFormat="1" applyFont="1" applyFill="1" applyBorder="1" applyAlignment="1">
      <alignment horizontal="center" vertical="center" wrapText="1"/>
    </xf>
    <xf numFmtId="0" fontId="32" fillId="38" borderId="27" xfId="0" applyNumberFormat="1" applyFont="1" applyFill="1" applyBorder="1" applyAlignment="1">
      <alignment horizontal="center" vertical="center" wrapText="1"/>
    </xf>
    <xf numFmtId="0" fontId="32" fillId="38" borderId="39" xfId="0" applyNumberFormat="1" applyFont="1" applyFill="1" applyBorder="1" applyAlignment="1">
      <alignment horizontal="center" vertical="center" wrapText="1"/>
    </xf>
    <xf numFmtId="0" fontId="32" fillId="38" borderId="84" xfId="0" applyNumberFormat="1" applyFont="1" applyFill="1" applyBorder="1" applyAlignment="1">
      <alignment horizontal="center" vertical="center" wrapText="1"/>
    </xf>
    <xf numFmtId="0" fontId="32" fillId="38" borderId="34" xfId="0" applyNumberFormat="1" applyFont="1" applyFill="1" applyBorder="1" applyAlignment="1">
      <alignment horizontal="center" vertical="center" wrapText="1"/>
    </xf>
    <xf numFmtId="0" fontId="32" fillId="38" borderId="32" xfId="0" applyNumberFormat="1" applyFont="1" applyFill="1" applyBorder="1" applyAlignment="1">
      <alignment horizontal="center" vertical="center" wrapText="1"/>
    </xf>
    <xf numFmtId="0" fontId="32" fillId="37" borderId="20" xfId="0" applyFont="1" applyFill="1" applyBorder="1" applyAlignment="1">
      <alignment horizontal="center" vertical="center" wrapText="1"/>
    </xf>
    <xf numFmtId="0" fontId="1" fillId="37" borderId="30" xfId="0" applyFont="1" applyFill="1" applyBorder="1" applyAlignment="1">
      <alignment horizontal="center" vertical="center"/>
    </xf>
    <xf numFmtId="0" fontId="0" fillId="37" borderId="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38" borderId="77" xfId="0" applyNumberFormat="1" applyFont="1" applyFill="1" applyBorder="1" applyAlignment="1">
      <alignment horizontal="center" vertical="center" wrapText="1"/>
    </xf>
    <xf numFmtId="0" fontId="0" fillId="38" borderId="70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6" fillId="36" borderId="1" xfId="0" applyFont="1" applyFill="1" applyBorder="1" applyAlignment="1">
      <alignment horizontal="left" vertical="top"/>
    </xf>
    <xf numFmtId="0" fontId="0" fillId="37" borderId="1" xfId="0" applyFill="1" applyBorder="1"/>
    <xf numFmtId="0" fontId="16" fillId="36" borderId="1" xfId="0" applyFont="1" applyFill="1" applyBorder="1" applyAlignment="1">
      <alignment horizontal="center" vertical="center"/>
    </xf>
    <xf numFmtId="0" fontId="16" fillId="3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/>
    </xf>
    <xf numFmtId="0" fontId="1" fillId="37" borderId="78" xfId="0" applyFont="1" applyFill="1" applyBorder="1" applyAlignment="1">
      <alignment horizontal="center" vertical="center"/>
    </xf>
    <xf numFmtId="0" fontId="1" fillId="37" borderId="21" xfId="0" applyFont="1" applyFill="1" applyBorder="1" applyAlignment="1">
      <alignment horizontal="center" vertical="center"/>
    </xf>
    <xf numFmtId="0" fontId="16" fillId="36" borderId="2" xfId="0" applyFont="1" applyFill="1" applyBorder="1" applyAlignment="1">
      <alignment horizontal="center" vertical="center"/>
    </xf>
    <xf numFmtId="9" fontId="1" fillId="37" borderId="1" xfId="1" applyFont="1" applyFill="1" applyBorder="1" applyAlignment="1">
      <alignment horizontal="center" vertical="center"/>
    </xf>
    <xf numFmtId="9" fontId="1" fillId="37" borderId="78" xfId="1" applyFont="1" applyFill="1" applyBorder="1" applyAlignment="1">
      <alignment horizontal="center" vertical="center"/>
    </xf>
    <xf numFmtId="9" fontId="1" fillId="37" borderId="2" xfId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" fillId="38" borderId="78" xfId="0" applyFont="1" applyFill="1" applyBorder="1" applyAlignment="1">
      <alignment horizontal="center" vertical="center"/>
    </xf>
    <xf numFmtId="0" fontId="1" fillId="38" borderId="2" xfId="0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1" fillId="39" borderId="78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0" fillId="38" borderId="84" xfId="0" applyNumberFormat="1" applyFill="1" applyBorder="1" applyAlignment="1">
      <alignment horizontal="center" vertical="center" wrapText="1"/>
    </xf>
    <xf numFmtId="0" fontId="0" fillId="37" borderId="57" xfId="0" applyFill="1" applyBorder="1" applyAlignment="1">
      <alignment horizontal="center" vertical="center" wrapText="1"/>
    </xf>
    <xf numFmtId="165" fontId="0" fillId="0" borderId="78" xfId="1" applyNumberFormat="1" applyFont="1" applyBorder="1" applyAlignment="1">
      <alignment horizontal="center" vertical="center"/>
    </xf>
    <xf numFmtId="165" fontId="0" fillId="0" borderId="72" xfId="1" applyNumberFormat="1" applyFont="1" applyBorder="1" applyAlignment="1">
      <alignment horizontal="center" vertical="center"/>
    </xf>
    <xf numFmtId="0" fontId="1" fillId="33" borderId="57" xfId="0" applyFont="1" applyFill="1" applyBorder="1" applyAlignment="1">
      <alignment horizontal="center" wrapText="1"/>
    </xf>
    <xf numFmtId="165" fontId="0" fillId="0" borderId="1" xfId="1" applyNumberFormat="1" applyFont="1" applyBorder="1" applyAlignment="1">
      <alignment horizontal="center" vertical="center"/>
    </xf>
    <xf numFmtId="0" fontId="19" fillId="0" borderId="59" xfId="43" applyFont="1" applyBorder="1"/>
    <xf numFmtId="0" fontId="19" fillId="0" borderId="86" xfId="43" applyFont="1" applyBorder="1"/>
    <xf numFmtId="166" fontId="29" fillId="0" borderId="0" xfId="0" applyNumberFormat="1" applyFont="1" applyFill="1" applyAlignment="1">
      <alignment horizontal="right" vertical="center"/>
    </xf>
    <xf numFmtId="9" fontId="0" fillId="34" borderId="0" xfId="1" applyNumberFormat="1" applyFont="1" applyFill="1" applyBorder="1" applyAlignment="1">
      <alignment vertical="center"/>
    </xf>
    <xf numFmtId="0" fontId="35" fillId="37" borderId="19" xfId="0" applyNumberFormat="1" applyFont="1" applyFill="1" applyBorder="1" applyAlignment="1">
      <alignment horizontal="center" vertical="center" wrapText="1"/>
    </xf>
    <xf numFmtId="0" fontId="36" fillId="0" borderId="0" xfId="0" applyNumberFormat="1" applyFont="1" applyFill="1" applyAlignment="1">
      <alignment vertical="center"/>
    </xf>
    <xf numFmtId="9" fontId="36" fillId="0" borderId="0" xfId="1" applyNumberFormat="1" applyFont="1" applyFill="1" applyAlignment="1">
      <alignment vertical="center"/>
    </xf>
    <xf numFmtId="166" fontId="36" fillId="0" borderId="0" xfId="0" applyNumberFormat="1" applyFont="1" applyFill="1" applyAlignment="1">
      <alignment vertical="center"/>
    </xf>
    <xf numFmtId="0" fontId="1" fillId="0" borderId="23" xfId="0" applyFont="1" applyFill="1" applyBorder="1" applyAlignment="1">
      <alignment horizontal="left" vertical="center" wrapText="1"/>
    </xf>
    <xf numFmtId="165" fontId="0" fillId="33" borderId="19" xfId="1" applyNumberFormat="1" applyFont="1" applyFill="1" applyBorder="1" applyAlignment="1">
      <alignment horizontal="center" vertical="center"/>
    </xf>
    <xf numFmtId="165" fontId="0" fillId="0" borderId="78" xfId="1" applyNumberFormat="1" applyFont="1" applyFill="1" applyBorder="1" applyAlignment="1">
      <alignment horizontal="center" vertical="center"/>
    </xf>
    <xf numFmtId="0" fontId="0" fillId="37" borderId="28" xfId="0" applyNumberFormat="1" applyFont="1" applyFill="1" applyBorder="1" applyAlignment="1">
      <alignment horizontal="center" vertical="center" wrapText="1"/>
    </xf>
    <xf numFmtId="0" fontId="1" fillId="39" borderId="1" xfId="0" applyNumberFormat="1" applyFont="1" applyFill="1" applyBorder="1" applyAlignment="1">
      <alignment horizontal="center" vertical="center" wrapText="1"/>
    </xf>
    <xf numFmtId="0" fontId="1" fillId="39" borderId="78" xfId="0" applyNumberFormat="1" applyFont="1" applyFill="1" applyBorder="1" applyAlignment="1">
      <alignment horizontal="center" vertical="center" wrapText="1"/>
    </xf>
    <xf numFmtId="0" fontId="1" fillId="39" borderId="2" xfId="0" applyNumberFormat="1" applyFont="1" applyFill="1" applyBorder="1" applyAlignment="1">
      <alignment horizontal="center" vertical="center" wrapText="1"/>
    </xf>
    <xf numFmtId="0" fontId="0" fillId="39" borderId="2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78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  <xf numFmtId="0" fontId="0" fillId="39" borderId="3" xfId="0" applyFont="1" applyFill="1" applyBorder="1" applyAlignment="1">
      <alignment horizontal="center" vertical="center" wrapText="1"/>
    </xf>
    <xf numFmtId="0" fontId="0" fillId="37" borderId="40" xfId="0" applyNumberFormat="1" applyFont="1" applyFill="1" applyBorder="1" applyAlignment="1">
      <alignment vertical="center"/>
    </xf>
    <xf numFmtId="0" fontId="0" fillId="37" borderId="46" xfId="0" applyNumberFormat="1" applyFont="1" applyFill="1" applyBorder="1" applyAlignment="1">
      <alignment vertical="center"/>
    </xf>
    <xf numFmtId="0" fontId="16" fillId="35" borderId="49" xfId="0" applyFont="1" applyFill="1" applyBorder="1" applyAlignment="1">
      <alignment vertical="center"/>
    </xf>
    <xf numFmtId="0" fontId="16" fillId="41" borderId="46" xfId="0" applyFont="1" applyFill="1" applyBorder="1" applyAlignment="1">
      <alignment vertical="center"/>
    </xf>
    <xf numFmtId="165" fontId="0" fillId="0" borderId="85" xfId="1" applyNumberFormat="1" applyFont="1" applyBorder="1" applyAlignment="1">
      <alignment horizontal="center" vertical="center"/>
    </xf>
    <xf numFmtId="0" fontId="16" fillId="35" borderId="43" xfId="0" applyFont="1" applyFill="1" applyBorder="1" applyAlignment="1">
      <alignment vertical="center"/>
    </xf>
    <xf numFmtId="0" fontId="3" fillId="38" borderId="8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8" borderId="68" xfId="0" applyNumberFormat="1" applyFill="1" applyBorder="1" applyAlignment="1">
      <alignment horizontal="center" vertical="center" wrapText="1"/>
    </xf>
    <xf numFmtId="0" fontId="0" fillId="38" borderId="79" xfId="0" applyFill="1" applyBorder="1" applyAlignment="1">
      <alignment horizontal="center" wrapText="1"/>
    </xf>
    <xf numFmtId="0" fontId="0" fillId="38" borderId="80" xfId="0" applyNumberFormat="1" applyFill="1" applyBorder="1" applyAlignment="1">
      <alignment horizontal="center" vertical="center" wrapText="1"/>
    </xf>
    <xf numFmtId="0" fontId="0" fillId="38" borderId="82" xfId="0" applyFill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38" borderId="89" xfId="0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right"/>
    </xf>
    <xf numFmtId="0" fontId="0" fillId="37" borderId="18" xfId="0" applyFill="1" applyBorder="1" applyAlignment="1">
      <alignment horizontal="center" vertical="center" wrapText="1"/>
    </xf>
    <xf numFmtId="0" fontId="0" fillId="38" borderId="38" xfId="0" applyFill="1" applyBorder="1" applyAlignment="1">
      <alignment horizontal="center" vertical="center" wrapText="1"/>
    </xf>
    <xf numFmtId="0" fontId="19" fillId="0" borderId="0" xfId="43"/>
    <xf numFmtId="0" fontId="0" fillId="38" borderId="95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166" fontId="0" fillId="37" borderId="0" xfId="0" applyNumberFormat="1" applyFill="1" applyAlignment="1">
      <alignment horizontal="center" vertical="center"/>
    </xf>
    <xf numFmtId="0" fontId="0" fillId="38" borderId="35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0" fillId="38" borderId="39" xfId="0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vertical="center" wrapText="1"/>
    </xf>
    <xf numFmtId="0" fontId="0" fillId="38" borderId="36" xfId="0" applyFill="1" applyBorder="1" applyAlignment="1">
      <alignment horizontal="center" vertical="center" wrapText="1"/>
    </xf>
    <xf numFmtId="0" fontId="1" fillId="38" borderId="3" xfId="0" applyFont="1" applyFill="1" applyBorder="1" applyAlignment="1">
      <alignment horizontal="center" vertical="center" wrapText="1"/>
    </xf>
    <xf numFmtId="0" fontId="0" fillId="38" borderId="45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32" fillId="38" borderId="39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38" borderId="75" xfId="0" applyFill="1" applyBorder="1" applyAlignment="1">
      <alignment horizontal="center" vertical="center" wrapText="1"/>
    </xf>
    <xf numFmtId="0" fontId="0" fillId="38" borderId="61" xfId="0" applyFill="1" applyBorder="1" applyAlignment="1">
      <alignment horizontal="center" vertical="center" wrapText="1"/>
    </xf>
    <xf numFmtId="0" fontId="1" fillId="38" borderId="59" xfId="0" applyFont="1" applyFill="1" applyBorder="1" applyAlignment="1">
      <alignment horizontal="center" vertical="center" wrapText="1"/>
    </xf>
    <xf numFmtId="0" fontId="19" fillId="0" borderId="57" xfId="43" applyBorder="1"/>
    <xf numFmtId="0" fontId="0" fillId="38" borderId="87" xfId="0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38" borderId="76" xfId="0" applyFill="1" applyBorder="1" applyAlignment="1">
      <alignment horizontal="center" vertical="center" wrapText="1"/>
    </xf>
    <xf numFmtId="0" fontId="0" fillId="38" borderId="91" xfId="0" applyFill="1" applyBorder="1" applyAlignment="1">
      <alignment horizontal="center" vertical="center" wrapText="1"/>
    </xf>
    <xf numFmtId="0" fontId="0" fillId="38" borderId="62" xfId="0" applyFill="1" applyBorder="1" applyAlignment="1">
      <alignment horizontal="center" vertical="center" wrapText="1"/>
    </xf>
    <xf numFmtId="0" fontId="19" fillId="37" borderId="57" xfId="43" applyFill="1" applyBorder="1"/>
    <xf numFmtId="0" fontId="1" fillId="38" borderId="2" xfId="0" applyFont="1" applyFill="1" applyBorder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32" fillId="38" borderId="32" xfId="0" applyFont="1" applyFill="1" applyBorder="1" applyAlignment="1">
      <alignment horizontal="center" vertical="center" wrapText="1"/>
    </xf>
    <xf numFmtId="0" fontId="0" fillId="38" borderId="84" xfId="0" applyFill="1" applyBorder="1" applyAlignment="1">
      <alignment horizontal="center" vertical="center" wrapText="1"/>
    </xf>
    <xf numFmtId="0" fontId="1" fillId="37" borderId="5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 wrapText="1"/>
    </xf>
    <xf numFmtId="0" fontId="32" fillId="38" borderId="26" xfId="0" applyFont="1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center" wrapText="1"/>
    </xf>
    <xf numFmtId="0" fontId="1" fillId="39" borderId="1" xfId="0" applyFont="1" applyFill="1" applyBorder="1" applyAlignment="1">
      <alignment horizontal="center" vertical="center" wrapText="1"/>
    </xf>
    <xf numFmtId="0" fontId="32" fillId="38" borderId="27" xfId="0" applyFont="1" applyFill="1" applyBorder="1" applyAlignment="1">
      <alignment horizontal="center" vertical="center" wrapText="1"/>
    </xf>
    <xf numFmtId="0" fontId="0" fillId="38" borderId="81" xfId="0" applyFill="1" applyBorder="1" applyAlignment="1">
      <alignment horizontal="center" vertical="center" wrapText="1"/>
    </xf>
    <xf numFmtId="0" fontId="0" fillId="38" borderId="78" xfId="0" applyFill="1" applyBorder="1" applyAlignment="1">
      <alignment horizontal="center" vertical="center" wrapText="1"/>
    </xf>
    <xf numFmtId="0" fontId="0" fillId="39" borderId="78" xfId="0" applyFill="1" applyBorder="1" applyAlignment="1">
      <alignment horizontal="center" vertical="center" wrapText="1"/>
    </xf>
    <xf numFmtId="0" fontId="1" fillId="39" borderId="78" xfId="0" applyFont="1" applyFill="1" applyBorder="1" applyAlignment="1">
      <alignment horizontal="center" vertical="center" wrapText="1"/>
    </xf>
    <xf numFmtId="0" fontId="19" fillId="0" borderId="86" xfId="43" applyBorder="1"/>
    <xf numFmtId="0" fontId="32" fillId="38" borderId="84" xfId="0" applyFont="1" applyFill="1" applyBorder="1" applyAlignment="1">
      <alignment horizontal="center" vertical="center" wrapText="1"/>
    </xf>
    <xf numFmtId="0" fontId="0" fillId="38" borderId="77" xfId="0" applyFill="1" applyBorder="1" applyAlignment="1">
      <alignment horizontal="center" vertical="center" wrapText="1"/>
    </xf>
    <xf numFmtId="0" fontId="0" fillId="39" borderId="2" xfId="0" applyFill="1" applyBorder="1" applyAlignment="1">
      <alignment horizontal="center" vertical="center" wrapText="1"/>
    </xf>
    <xf numFmtId="0" fontId="1" fillId="39" borderId="2" xfId="0" applyFont="1" applyFill="1" applyBorder="1" applyAlignment="1">
      <alignment horizontal="center" vertical="center" wrapText="1"/>
    </xf>
    <xf numFmtId="0" fontId="32" fillId="38" borderId="34" xfId="0" applyFont="1" applyFill="1" applyBorder="1" applyAlignment="1">
      <alignment horizontal="center" vertical="center" wrapText="1"/>
    </xf>
    <xf numFmtId="0" fontId="0" fillId="38" borderId="70" xfId="0" applyFill="1" applyBorder="1" applyAlignment="1">
      <alignment horizontal="center" vertical="center" wrapText="1"/>
    </xf>
    <xf numFmtId="0" fontId="0" fillId="39" borderId="3" xfId="0" applyFill="1" applyBorder="1" applyAlignment="1">
      <alignment horizontal="center" vertical="center" wrapText="1"/>
    </xf>
    <xf numFmtId="0" fontId="1" fillId="39" borderId="3" xfId="0" applyFont="1" applyFill="1" applyBorder="1" applyAlignment="1">
      <alignment horizontal="center" vertical="center" wrapText="1"/>
    </xf>
    <xf numFmtId="0" fontId="1" fillId="39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38" borderId="69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37" borderId="30" xfId="0" applyFill="1" applyBorder="1" applyAlignment="1">
      <alignment horizontal="center" vertical="center" wrapText="1"/>
    </xf>
    <xf numFmtId="0" fontId="1" fillId="37" borderId="28" xfId="0" applyFont="1" applyFill="1" applyBorder="1" applyAlignment="1">
      <alignment horizontal="center" vertical="center" wrapText="1"/>
    </xf>
    <xf numFmtId="0" fontId="0" fillId="38" borderId="37" xfId="0" applyFill="1" applyBorder="1" applyAlignment="1">
      <alignment horizontal="center" vertical="center" wrapText="1"/>
    </xf>
    <xf numFmtId="0" fontId="0" fillId="0" borderId="6" xfId="0" applyBorder="1"/>
    <xf numFmtId="0" fontId="0" fillId="0" borderId="23" xfId="0" applyFont="1" applyBorder="1" applyAlignment="1">
      <alignment vertical="center" wrapText="1"/>
    </xf>
    <xf numFmtId="165" fontId="0" fillId="0" borderId="85" xfId="1" applyNumberFormat="1" applyFont="1" applyFill="1" applyBorder="1" applyAlignment="1">
      <alignment horizontal="center" vertical="center"/>
    </xf>
    <xf numFmtId="0" fontId="29" fillId="38" borderId="1" xfId="0" applyFont="1" applyFill="1" applyBorder="1" applyAlignment="1">
      <alignment horizontal="center" wrapText="1"/>
    </xf>
    <xf numFmtId="0" fontId="29" fillId="38" borderId="2" xfId="0" applyFont="1" applyFill="1" applyBorder="1" applyAlignment="1">
      <alignment horizontal="center" wrapText="1"/>
    </xf>
    <xf numFmtId="0" fontId="1" fillId="33" borderId="24" xfId="0" applyFont="1" applyFill="1" applyBorder="1" applyAlignment="1">
      <alignment horizontal="center" vertical="center"/>
    </xf>
    <xf numFmtId="0" fontId="1" fillId="33" borderId="24" xfId="0" applyNumberFormat="1" applyFont="1" applyFill="1" applyBorder="1" applyAlignment="1">
      <alignment horizontal="center" vertical="center"/>
    </xf>
    <xf numFmtId="10" fontId="1" fillId="33" borderId="24" xfId="1" applyNumberFormat="1" applyFont="1" applyFill="1" applyBorder="1" applyAlignment="1">
      <alignment horizontal="center" vertical="center"/>
    </xf>
    <xf numFmtId="10" fontId="1" fillId="33" borderId="25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3" xfId="0" applyFont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37" borderId="16" xfId="0" applyFont="1" applyFill="1" applyBorder="1" applyAlignment="1">
      <alignment horizontal="center" vertical="center"/>
    </xf>
    <xf numFmtId="0" fontId="1" fillId="37" borderId="17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0" fillId="0" borderId="17" xfId="0" applyFill="1" applyBorder="1" applyAlignment="1">
      <alignment vertical="center" wrapText="1"/>
    </xf>
    <xf numFmtId="14" fontId="0" fillId="33" borderId="42" xfId="0" applyNumberFormat="1" applyFill="1" applyBorder="1" applyAlignment="1">
      <alignment vertical="center"/>
    </xf>
    <xf numFmtId="14" fontId="0" fillId="33" borderId="48" xfId="0" applyNumberFormat="1" applyFill="1" applyBorder="1" applyAlignment="1">
      <alignment vertical="center"/>
    </xf>
    <xf numFmtId="14" fontId="0" fillId="33" borderId="40" xfId="0" applyNumberFormat="1" applyFill="1" applyBorder="1" applyAlignment="1">
      <alignment vertical="center"/>
    </xf>
    <xf numFmtId="0" fontId="19" fillId="0" borderId="88" xfId="43" applyFont="1" applyBorder="1" applyAlignment="1">
      <alignment horizontal="center" vertical="center"/>
    </xf>
    <xf numFmtId="0" fontId="1" fillId="37" borderId="60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165" fontId="0" fillId="0" borderId="6" xfId="1" applyNumberFormat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9" fontId="1" fillId="0" borderId="0" xfId="1" applyNumberFormat="1" applyFont="1" applyFill="1" applyAlignment="1">
      <alignment vertical="center"/>
    </xf>
    <xf numFmtId="166" fontId="1" fillId="0" borderId="0" xfId="0" applyNumberFormat="1" applyFont="1" applyFill="1" applyAlignment="1">
      <alignment vertical="center"/>
    </xf>
    <xf numFmtId="0" fontId="1" fillId="0" borderId="5" xfId="0" applyFont="1" applyBorder="1" applyAlignment="1">
      <alignment horizontal="center" vertical="center"/>
    </xf>
    <xf numFmtId="10" fontId="1" fillId="0" borderId="5" xfId="1" applyNumberFormat="1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/>
    </xf>
    <xf numFmtId="10" fontId="1" fillId="37" borderId="5" xfId="1" applyNumberFormat="1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 vertical="center"/>
    </xf>
    <xf numFmtId="0" fontId="1" fillId="37" borderId="5" xfId="0" applyNumberFormat="1" applyFont="1" applyFill="1" applyBorder="1" applyAlignment="1">
      <alignment horizontal="center"/>
    </xf>
    <xf numFmtId="0" fontId="1" fillId="37" borderId="5" xfId="0" applyNumberFormat="1" applyFont="1" applyFill="1" applyBorder="1" applyAlignment="1">
      <alignment horizontal="center" vertical="center"/>
    </xf>
    <xf numFmtId="10" fontId="1" fillId="37" borderId="5" xfId="1" applyNumberFormat="1" applyFont="1" applyFill="1" applyBorder="1" applyAlignment="1">
      <alignment horizontal="center" vertical="center"/>
    </xf>
    <xf numFmtId="0" fontId="1" fillId="38" borderId="85" xfId="0" applyFont="1" applyFill="1" applyBorder="1" applyAlignment="1">
      <alignment horizontal="center" wrapText="1"/>
    </xf>
    <xf numFmtId="0" fontId="27" fillId="0" borderId="23" xfId="0" applyFont="1" applyFill="1" applyBorder="1" applyAlignment="1">
      <alignment horizontal="left" vertical="center" wrapText="1"/>
    </xf>
    <xf numFmtId="0" fontId="32" fillId="37" borderId="31" xfId="0" applyFont="1" applyFill="1" applyBorder="1" applyAlignment="1">
      <alignment horizontal="center" vertical="center" wrapText="1"/>
    </xf>
    <xf numFmtId="0" fontId="1" fillId="33" borderId="5" xfId="0" applyNumberFormat="1" applyFont="1" applyFill="1" applyBorder="1" applyAlignment="1">
      <alignment horizontal="center" vertical="center"/>
    </xf>
    <xf numFmtId="10" fontId="1" fillId="33" borderId="5" xfId="1" applyNumberFormat="1" applyFont="1" applyFill="1" applyBorder="1" applyAlignment="1">
      <alignment horizontal="center" vertical="center"/>
    </xf>
    <xf numFmtId="0" fontId="27" fillId="0" borderId="17" xfId="0" applyFont="1" applyBorder="1" applyAlignment="1">
      <alignment vertical="center" wrapText="1"/>
    </xf>
    <xf numFmtId="0" fontId="27" fillId="0" borderId="1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/>
    </xf>
    <xf numFmtId="166" fontId="29" fillId="0" borderId="0" xfId="0" applyNumberFormat="1" applyFont="1" applyFill="1" applyAlignment="1">
      <alignment horizontal="center" vertical="center"/>
    </xf>
    <xf numFmtId="0" fontId="1" fillId="33" borderId="6" xfId="0" applyNumberFormat="1" applyFont="1" applyFill="1" applyBorder="1" applyAlignment="1">
      <alignment horizontal="center" vertical="top" wrapText="1"/>
    </xf>
    <xf numFmtId="0" fontId="0" fillId="0" borderId="73" xfId="0" applyBorder="1" applyAlignment="1">
      <alignment horizontal="center" vertical="center" wrapText="1"/>
    </xf>
    <xf numFmtId="165" fontId="0" fillId="0" borderId="5" xfId="1" applyNumberFormat="1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center" vertical="center"/>
    </xf>
    <xf numFmtId="0" fontId="36" fillId="0" borderId="0" xfId="0" applyNumberFormat="1" applyFont="1" applyFill="1" applyAlignment="1">
      <alignment horizontal="center" vertical="center"/>
    </xf>
    <xf numFmtId="0" fontId="32" fillId="38" borderId="1" xfId="0" applyFont="1" applyFill="1" applyBorder="1" applyAlignment="1">
      <alignment horizontal="center" vertical="center" wrapText="1"/>
    </xf>
    <xf numFmtId="0" fontId="32" fillId="38" borderId="32" xfId="0" applyFont="1" applyFill="1" applyBorder="1" applyAlignment="1">
      <alignment horizontal="center" vertical="top"/>
    </xf>
    <xf numFmtId="0" fontId="1" fillId="37" borderId="53" xfId="0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0" fontId="0" fillId="38" borderId="39" xfId="0" applyFont="1" applyFill="1" applyBorder="1" applyAlignment="1">
      <alignment horizontal="center" vertical="center" wrapText="1"/>
    </xf>
    <xf numFmtId="0" fontId="0" fillId="38" borderId="32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top"/>
    </xf>
    <xf numFmtId="0" fontId="0" fillId="38" borderId="1" xfId="0" applyFill="1" applyBorder="1" applyAlignment="1">
      <alignment horizontal="center" vertical="top" wrapText="1"/>
    </xf>
    <xf numFmtId="0" fontId="0" fillId="38" borderId="82" xfId="0" applyFill="1" applyBorder="1" applyAlignment="1">
      <alignment horizontal="center" vertical="center" wrapText="1"/>
    </xf>
    <xf numFmtId="0" fontId="0" fillId="38" borderId="89" xfId="0" applyFill="1" applyBorder="1" applyAlignment="1">
      <alignment horizontal="center" vertical="center" wrapText="1"/>
    </xf>
    <xf numFmtId="0" fontId="3" fillId="38" borderId="97" xfId="0" applyNumberFormat="1" applyFont="1" applyFill="1" applyBorder="1" applyAlignment="1">
      <alignment horizontal="center" vertical="center" wrapText="1"/>
    </xf>
    <xf numFmtId="0" fontId="3" fillId="38" borderId="36" xfId="0" applyNumberFormat="1" applyFont="1" applyFill="1" applyBorder="1" applyAlignment="1">
      <alignment horizontal="center" vertical="center" wrapText="1"/>
    </xf>
    <xf numFmtId="0" fontId="3" fillId="38" borderId="81" xfId="0" applyNumberFormat="1" applyFont="1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 wrapText="1"/>
    </xf>
    <xf numFmtId="0" fontId="0" fillId="38" borderId="37" xfId="0" applyNumberFormat="1" applyFill="1" applyBorder="1" applyAlignment="1">
      <alignment horizontal="center" vertical="center" wrapText="1"/>
    </xf>
    <xf numFmtId="0" fontId="1" fillId="38" borderId="79" xfId="0" applyNumberFormat="1" applyFont="1" applyFill="1" applyBorder="1" applyAlignment="1">
      <alignment horizontal="center" vertical="center" wrapText="1"/>
    </xf>
    <xf numFmtId="0" fontId="1" fillId="38" borderId="21" xfId="0" applyNumberFormat="1" applyFont="1" applyFill="1" applyBorder="1" applyAlignment="1">
      <alignment horizontal="center" vertical="center" wrapText="1"/>
    </xf>
    <xf numFmtId="0" fontId="0" fillId="38" borderId="74" xfId="0" applyFill="1" applyBorder="1" applyAlignment="1">
      <alignment horizontal="center" vertical="center" wrapText="1"/>
    </xf>
    <xf numFmtId="0" fontId="1" fillId="38" borderId="79" xfId="0" applyFont="1" applyFill="1" applyBorder="1" applyAlignment="1">
      <alignment horizontal="center" vertical="center" wrapText="1"/>
    </xf>
    <xf numFmtId="0" fontId="1" fillId="38" borderId="21" xfId="0" applyFont="1" applyFill="1" applyBorder="1" applyAlignment="1">
      <alignment horizontal="center" vertical="center" wrapText="1"/>
    </xf>
    <xf numFmtId="0" fontId="0" fillId="38" borderId="37" xfId="0" applyNumberFormat="1" applyFont="1" applyFill="1" applyBorder="1" applyAlignment="1">
      <alignment horizontal="center" vertical="center" wrapText="1"/>
    </xf>
    <xf numFmtId="165" fontId="0" fillId="0" borderId="21" xfId="1" applyNumberFormat="1" applyFont="1" applyFill="1" applyBorder="1" applyAlignment="1">
      <alignment horizontal="center" vertical="center"/>
    </xf>
    <xf numFmtId="0" fontId="1" fillId="39" borderId="79" xfId="0" applyFont="1" applyFill="1" applyBorder="1" applyAlignment="1">
      <alignment horizontal="center" vertical="center" wrapText="1"/>
    </xf>
    <xf numFmtId="0" fontId="1" fillId="39" borderId="21" xfId="0" applyFont="1" applyFill="1" applyBorder="1" applyAlignment="1">
      <alignment horizontal="center" vertical="center" wrapText="1"/>
    </xf>
    <xf numFmtId="0" fontId="1" fillId="38" borderId="72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3" xfId="0" applyFill="1" applyBorder="1"/>
    <xf numFmtId="0" fontId="0" fillId="0" borderId="23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3" fillId="38" borderId="68" xfId="0" applyNumberFormat="1" applyFont="1" applyFill="1" applyBorder="1" applyAlignment="1">
      <alignment horizontal="center" vertical="center" wrapText="1"/>
    </xf>
    <xf numFmtId="0" fontId="3" fillId="38" borderId="75" xfId="0" applyNumberFormat="1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16" fillId="36" borderId="71" xfId="0" applyFont="1" applyFill="1" applyBorder="1" applyAlignment="1">
      <alignment horizontal="center" vertical="center" wrapText="1"/>
    </xf>
    <xf numFmtId="0" fontId="16" fillId="36" borderId="90" xfId="0" applyFont="1" applyFill="1" applyBorder="1" applyAlignment="1">
      <alignment horizontal="center" vertical="center" wrapText="1"/>
    </xf>
    <xf numFmtId="166" fontId="16" fillId="36" borderId="72" xfId="0" applyNumberFormat="1" applyFont="1" applyFill="1" applyBorder="1" applyAlignment="1">
      <alignment horizontal="center" vertical="center" wrapText="1"/>
    </xf>
    <xf numFmtId="165" fontId="16" fillId="36" borderId="72" xfId="1" applyNumberFormat="1" applyFont="1" applyFill="1" applyBorder="1" applyAlignment="1">
      <alignment horizontal="center" vertical="center" wrapText="1"/>
    </xf>
    <xf numFmtId="0" fontId="16" fillId="36" borderId="33" xfId="0" applyFont="1" applyFill="1" applyBorder="1" applyAlignment="1">
      <alignment horizontal="center" vertical="center" wrapText="1"/>
    </xf>
    <xf numFmtId="0" fontId="0" fillId="39" borderId="39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/>
    </xf>
    <xf numFmtId="0" fontId="0" fillId="0" borderId="17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7" fillId="42" borderId="84" xfId="0" applyFont="1" applyFill="1" applyBorder="1" applyAlignment="1">
      <alignment horizontal="center" vertical="center"/>
    </xf>
    <xf numFmtId="0" fontId="32" fillId="42" borderId="84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50" xfId="0" applyFont="1" applyFill="1" applyBorder="1" applyAlignment="1">
      <alignment horizontal="center" vertical="center"/>
    </xf>
    <xf numFmtId="0" fontId="16" fillId="35" borderId="43" xfId="0" applyFont="1" applyFill="1" applyBorder="1" applyAlignment="1">
      <alignment horizontal="left" vertical="center"/>
    </xf>
    <xf numFmtId="0" fontId="16" fillId="35" borderId="51" xfId="0" applyFont="1" applyFill="1" applyBorder="1" applyAlignment="1">
      <alignment horizontal="left" vertical="center"/>
    </xf>
    <xf numFmtId="0" fontId="16" fillId="35" borderId="41" xfId="0" applyFont="1" applyFill="1" applyBorder="1" applyAlignment="1">
      <alignment horizontal="left" vertical="center"/>
    </xf>
    <xf numFmtId="0" fontId="1" fillId="34" borderId="0" xfId="0" applyFont="1" applyFill="1" applyBorder="1" applyAlignment="1">
      <alignment horizontal="right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3" fillId="35" borderId="40" xfId="0" applyFont="1" applyFill="1" applyBorder="1" applyAlignment="1">
      <alignment horizontal="center" vertical="center"/>
    </xf>
    <xf numFmtId="0" fontId="1" fillId="34" borderId="53" xfId="0" applyFont="1" applyFill="1" applyBorder="1" applyAlignment="1">
      <alignment horizontal="right" vertical="center"/>
    </xf>
    <xf numFmtId="0" fontId="1" fillId="34" borderId="54" xfId="0" applyFont="1" applyFill="1" applyBorder="1" applyAlignment="1">
      <alignment horizontal="right" vertical="center"/>
    </xf>
    <xf numFmtId="0" fontId="1" fillId="34" borderId="55" xfId="0" applyFont="1" applyFill="1" applyBorder="1" applyAlignment="1">
      <alignment horizontal="right" vertical="center"/>
    </xf>
    <xf numFmtId="0" fontId="16" fillId="35" borderId="49" xfId="0" applyFont="1" applyFill="1" applyBorder="1" applyAlignment="1">
      <alignment vertical="center"/>
    </xf>
    <xf numFmtId="0" fontId="33" fillId="36" borderId="1" xfId="0" applyFont="1" applyFill="1" applyBorder="1" applyAlignment="1">
      <alignment horizontal="center" vertical="center" wrapText="1"/>
    </xf>
    <xf numFmtId="0" fontId="33" fillId="36" borderId="1" xfId="0" applyFont="1" applyFill="1" applyBorder="1" applyAlignment="1">
      <alignment horizontal="center" vertical="center"/>
    </xf>
    <xf numFmtId="0" fontId="33" fillId="36" borderId="78" xfId="0" applyFont="1" applyFill="1" applyBorder="1" applyAlignment="1">
      <alignment horizontal="center" vertical="center"/>
    </xf>
    <xf numFmtId="0" fontId="33" fillId="36" borderId="2" xfId="0" applyFont="1" applyFill="1" applyBorder="1" applyAlignment="1">
      <alignment horizontal="center" vertical="center" wrapText="1"/>
    </xf>
    <xf numFmtId="0" fontId="33" fillId="36" borderId="19" xfId="0" applyFont="1" applyFill="1" applyBorder="1" applyAlignment="1">
      <alignment horizontal="center" vertical="center" wrapText="1"/>
    </xf>
    <xf numFmtId="0" fontId="33" fillId="36" borderId="0" xfId="0" applyFont="1" applyFill="1" applyBorder="1" applyAlignment="1">
      <alignment horizontal="center" vertical="center"/>
    </xf>
    <xf numFmtId="0" fontId="33" fillId="36" borderId="57" xfId="0" applyFont="1" applyFill="1" applyBorder="1" applyAlignment="1">
      <alignment horizontal="center" vertical="center"/>
    </xf>
    <xf numFmtId="0" fontId="16" fillId="36" borderId="0" xfId="0" applyFont="1" applyFill="1" applyAlignment="1">
      <alignment horizontal="center"/>
    </xf>
    <xf numFmtId="0" fontId="1" fillId="37" borderId="94" xfId="0" applyFont="1" applyFill="1" applyBorder="1" applyAlignment="1">
      <alignment horizontal="center" vertical="center"/>
    </xf>
    <xf numFmtId="0" fontId="1" fillId="37" borderId="93" xfId="0" applyFont="1" applyFill="1" applyBorder="1" applyAlignment="1">
      <alignment horizontal="center" vertical="center"/>
    </xf>
    <xf numFmtId="0" fontId="1" fillId="37" borderId="75" xfId="0" applyFont="1" applyFill="1" applyBorder="1" applyAlignment="1">
      <alignment horizontal="center" vertical="center"/>
    </xf>
    <xf numFmtId="0" fontId="1" fillId="37" borderId="79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68" xfId="0" applyFont="1" applyFill="1" applyBorder="1" applyAlignment="1">
      <alignment horizontal="center" vertical="center"/>
    </xf>
    <xf numFmtId="0" fontId="1" fillId="37" borderId="74" xfId="0" applyFont="1" applyFill="1" applyBorder="1" applyAlignment="1">
      <alignment horizontal="center" vertical="center"/>
    </xf>
    <xf numFmtId="0" fontId="1" fillId="37" borderId="77" xfId="0" applyFont="1" applyFill="1" applyBorder="1" applyAlignment="1">
      <alignment horizontal="center" vertical="center"/>
    </xf>
    <xf numFmtId="0" fontId="1" fillId="37" borderId="73" xfId="0" applyFont="1" applyFill="1" applyBorder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808080"/>
        <name val="Calibri"/>
        <scheme val="minor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D8CFE3"/>
      <color rgb="FFDBD3E5"/>
      <color rgb="FF006478"/>
      <color rgb="FF006464"/>
      <color rgb="FFD6ECF2"/>
      <color rgb="FFCB716F"/>
      <color rgb="FFBF504D"/>
      <color rgb="FFDCDCDC"/>
      <color rgb="FF007D7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'EB010-EB210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'EB010-EB210 Graph'!$A$23:$A$25</c:f>
              <c:numCache>
                <c:formatCode>General</c:formatCode>
                <c:ptCount val="3"/>
                <c:pt idx="0">
                  <c:v>1506356</c:v>
                </c:pt>
                <c:pt idx="1">
                  <c:v>1507983</c:v>
                </c:pt>
                <c:pt idx="2">
                  <c:v>1507045</c:v>
                </c:pt>
              </c:numCache>
            </c:numRef>
          </c:cat>
          <c:val>
            <c:numRef>
              <c:f>'EB010-EB210 Graph'!$D$23:$D$25</c:f>
              <c:numCache>
                <c:formatCode>0%</c:formatCode>
                <c:ptCount val="3"/>
                <c:pt idx="0">
                  <c:v>0.84383561643835614</c:v>
                </c:pt>
                <c:pt idx="1">
                  <c:v>0.77142857142857146</c:v>
                </c:pt>
                <c:pt idx="2">
                  <c:v>0.86273606632888067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4B14-97B3-9AAA2F83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4B84-4F04-9568-09B2AB287D1E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4-4F04-9568-09B2AB287D1E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4B84-4F04-9568-09B2AB287D1E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4B84-4F04-9568-09B2AB287D1E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4B84-4F04-9568-09B2AB287D1E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-0.122730356593635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84-4F04-9568-09B2AB287D1E}"/>
                </c:ext>
              </c:extLst>
            </c:dLbl>
            <c:dLbl>
              <c:idx val="1"/>
              <c:layout>
                <c:manualLayout>
                  <c:x val="-6.5327778185368501E-2"/>
                  <c:y val="-5.74421507788612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84-4F04-9568-09B2AB287D1E}"/>
                </c:ext>
              </c:extLst>
            </c:dLbl>
            <c:dLbl>
              <c:idx val="2"/>
              <c:layout>
                <c:manualLayout>
                  <c:x val="-6.6654156766915204E-2"/>
                  <c:y val="0.189775297161362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84-4F04-9568-09B2AB287D1E}"/>
                </c:ext>
              </c:extLst>
            </c:dLbl>
            <c:dLbl>
              <c:idx val="3"/>
              <c:layout>
                <c:manualLayout>
                  <c:x val="-0.11435144164837212"/>
                  <c:y val="0.193281982161272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84-4F04-9568-09B2AB287D1E}"/>
                </c:ext>
              </c:extLst>
            </c:dLbl>
            <c:dLbl>
              <c:idx val="4"/>
              <c:layout>
                <c:manualLayout>
                  <c:x val="-0.1668645206074732"/>
                  <c:y val="5.12913176415248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84-4F04-9568-09B2AB287D1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'EB014-EB214 Graphs'!$O$5:$O$9</c:f>
              <c:strCache>
                <c:ptCount val="5"/>
                <c:pt idx="0">
                  <c:v>0.003 Jaw Gap Fail</c:v>
                </c:pt>
                <c:pt idx="1">
                  <c:v>Stuck Blade</c:v>
                </c:pt>
                <c:pt idx="2">
                  <c:v>Damaged Harness</c:v>
                </c:pt>
                <c:pt idx="3">
                  <c:v>Fuse Switch</c:v>
                </c:pt>
                <c:pt idx="4">
                  <c:v>Jaw Short</c:v>
                </c:pt>
              </c:strCache>
            </c:strRef>
          </c:cat>
          <c:val>
            <c:numRef>
              <c:f>'EB014-EB214 Graphs'!$R$5:$R$9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84-4F04-9568-09B2AB287D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1019733890691598"/>
          <c:y val="2.8198211966921499E-2"/>
        </c:manualLayout>
      </c:layout>
      <c:overlay val="0"/>
    </c:title>
    <c:autoTitleDeleted val="0"/>
    <c:plotArea>
      <c:layout/>
      <c:pieChart>
        <c:varyColors val="1"/>
        <c:ser>
          <c:idx val="1"/>
          <c:order val="0"/>
          <c:tx>
            <c:v>Names</c:v>
          </c:tx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1-7CD8-40E0-9810-D1B491C63AB7}"/>
              </c:ext>
            </c:extLst>
          </c:dPt>
          <c:dLbls>
            <c:dLbl>
              <c:idx val="0"/>
              <c:layout>
                <c:manualLayout>
                  <c:x val="5.0862834008097088E-2"/>
                  <c:y val="-0.12196886991825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D8-40E0-9810-D1B491C63AB7}"/>
                </c:ext>
              </c:extLst>
            </c:dLbl>
            <c:dLbl>
              <c:idx val="1"/>
              <c:layout>
                <c:manualLayout>
                  <c:x val="-4.0609068825910928E-2"/>
                  <c:y val="0.224484320999369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D8-40E0-9810-D1B491C63AB7}"/>
                </c:ext>
              </c:extLst>
            </c:dLbl>
            <c:dLbl>
              <c:idx val="2"/>
              <c:layout>
                <c:manualLayout>
                  <c:x val="-7.4163076923076957E-2"/>
                  <c:y val="0.221052668919847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8-40E0-9810-D1B491C63AB7}"/>
                </c:ext>
              </c:extLst>
            </c:dLbl>
            <c:dLbl>
              <c:idx val="3"/>
              <c:layout>
                <c:manualLayout>
                  <c:x val="-3.7158380566801617E-2"/>
                  <c:y val="6.11418501921352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D8-40E0-9810-D1B491C63AB7}"/>
                </c:ext>
              </c:extLst>
            </c:dLbl>
            <c:dLbl>
              <c:idx val="4"/>
              <c:layout>
                <c:manualLayout>
                  <c:x val="0.16334655870445344"/>
                  <c:y val="4.01581779208950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'EB030-EB230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0.007 Jaw Gap Fail</c:v>
                </c:pt>
                <c:pt idx="3">
                  <c:v>Continuity Fail</c:v>
                </c:pt>
                <c:pt idx="4">
                  <c:v>0.003 Jaw Gap Fail</c:v>
                </c:pt>
              </c:strCache>
            </c:strRef>
          </c:cat>
          <c:val>
            <c:numRef>
              <c:f>'EB030-EB230 Graphs'!$R$5:$R$9</c:f>
              <c:numCache>
                <c:formatCode>General</c:formatCode>
                <c:ptCount val="5"/>
                <c:pt idx="0">
                  <c:v>220</c:v>
                </c:pt>
                <c:pt idx="1">
                  <c:v>92</c:v>
                </c:pt>
                <c:pt idx="2">
                  <c:v>32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8-40E0-9810-D1B491C63AB7}"/>
            </c:ext>
          </c:extLst>
        </c:ser>
        <c:ser>
          <c:idx val="0"/>
          <c:order val="1"/>
          <c:tx>
            <c:v>Names</c:v>
          </c:tx>
          <c:explosion val="4"/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8-7CD8-40E0-9810-D1B491C63AB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7CD8-40E0-9810-D1B491C63AB7}"/>
              </c:ext>
            </c:extLst>
          </c:dPt>
          <c:dLbls>
            <c:dLbl>
              <c:idx val="0"/>
              <c:layout>
                <c:manualLayout>
                  <c:x val="8.1977107085985709E-3"/>
                  <c:y val="0.14660041973360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D8-40E0-9810-D1B491C63AB7}"/>
                </c:ext>
              </c:extLst>
            </c:dLbl>
            <c:dLbl>
              <c:idx val="1"/>
              <c:layout>
                <c:manualLayout>
                  <c:x val="-4.098855354299244E-2"/>
                  <c:y val="-5.63892165668241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D8-40E0-9810-D1B491C63A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D8-40E0-9810-D1B491C63A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D8-40E0-9810-D1B491C63A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'EB030-EB230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0.007 Jaw Gap Fail</c:v>
                </c:pt>
                <c:pt idx="3">
                  <c:v>Continuity Fail</c:v>
                </c:pt>
                <c:pt idx="4">
                  <c:v>0.003 Jaw Gap Fail</c:v>
                </c:pt>
              </c:strCache>
            </c:strRef>
          </c:cat>
          <c:val>
            <c:numRef>
              <c:f>'EB030-EB230 Graphs'!$R$5:$R$9</c:f>
              <c:numCache>
                <c:formatCode>General</c:formatCode>
                <c:ptCount val="5"/>
                <c:pt idx="0">
                  <c:v>220</c:v>
                </c:pt>
                <c:pt idx="1">
                  <c:v>92</c:v>
                </c:pt>
                <c:pt idx="2">
                  <c:v>32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D8-40E0-9810-D1B491C63A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35885748205071E-2"/>
          <c:y val="0.16432414819511593"/>
          <c:w val="0.93743003147925419"/>
          <c:h val="0.74973771425384328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2-4A63-A8C6-3905D3333078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2-4A63-A8C6-3905D3333078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2-4A63-A8C6-3905D3333078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2-4A63-A8C6-3905D3333078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2-4A63-A8C6-3905D3333078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2-4A63-A8C6-3905D3333078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F2-4A63-A8C6-3905D3333078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F2-4A63-A8C6-3905D3333078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2-4A63-A8C6-3905D3333078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2-4A63-A8C6-3905D3333078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'EB030-EB230 Graphs'!$A$23:$A$28</c:f>
              <c:numCache>
                <c:formatCode>General</c:formatCode>
                <c:ptCount val="6"/>
                <c:pt idx="0">
                  <c:v>1507990</c:v>
                </c:pt>
                <c:pt idx="1">
                  <c:v>1503660</c:v>
                </c:pt>
                <c:pt idx="2">
                  <c:v>1507976</c:v>
                </c:pt>
                <c:pt idx="3">
                  <c:v>1507978</c:v>
                </c:pt>
                <c:pt idx="4">
                  <c:v>1507979</c:v>
                </c:pt>
                <c:pt idx="5">
                  <c:v>1510782</c:v>
                </c:pt>
              </c:numCache>
            </c:numRef>
          </c:cat>
          <c:val>
            <c:numRef>
              <c:f>'EB030-EB230 Graphs'!$D$23:$D$28</c:f>
              <c:numCache>
                <c:formatCode>0%</c:formatCode>
                <c:ptCount val="6"/>
                <c:pt idx="0">
                  <c:v>0.87399463806970512</c:v>
                </c:pt>
                <c:pt idx="1">
                  <c:v>0.85972850678733037</c:v>
                </c:pt>
                <c:pt idx="2">
                  <c:v>0.91371571072319202</c:v>
                </c:pt>
                <c:pt idx="3">
                  <c:v>0.88675429726996968</c:v>
                </c:pt>
                <c:pt idx="4">
                  <c:v>0.89810189810189811</c:v>
                </c:pt>
                <c:pt idx="5">
                  <c:v>0.94313524590163933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F2-4A63-A8C6-3905D333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3808"/>
        <c:axId val="248714368"/>
      </c:barChart>
      <c:catAx>
        <c:axId val="2487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4368"/>
        <c:crosses val="autoZero"/>
        <c:auto val="1"/>
        <c:lblAlgn val="ctr"/>
        <c:lblOffset val="100"/>
        <c:noMultiLvlLbl val="0"/>
      </c:catAx>
      <c:valAx>
        <c:axId val="24871436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2345168181533657"/>
          <c:y val="2.2222231943233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explosion val="1"/>
            <c:extLst>
              <c:ext xmlns:c16="http://schemas.microsoft.com/office/drawing/2014/chart" uri="{C3380CC4-5D6E-409C-BE32-E72D297353CC}">
                <c16:uniqueId val="{00000000-07C9-4C0B-A114-B07B9D4CA811}"/>
              </c:ext>
            </c:extLst>
          </c:dPt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2-07C9-4C0B-A114-B07B9D4CA811}"/>
              </c:ext>
            </c:extLst>
          </c:dPt>
          <c:dPt>
            <c:idx val="2"/>
            <c:bubble3D val="0"/>
            <c:explosion val="2"/>
            <c:extLst>
              <c:ext xmlns:c16="http://schemas.microsoft.com/office/drawing/2014/chart" uri="{C3380CC4-5D6E-409C-BE32-E72D297353CC}">
                <c16:uniqueId val="{00000003-07C9-4C0B-A114-B07B9D4CA811}"/>
              </c:ext>
            </c:extLst>
          </c:dPt>
          <c:dPt>
            <c:idx val="3"/>
            <c:bubble3D val="0"/>
            <c:explosion val="1"/>
            <c:extLst>
              <c:ext xmlns:c16="http://schemas.microsoft.com/office/drawing/2014/chart" uri="{C3380CC4-5D6E-409C-BE32-E72D297353CC}">
                <c16:uniqueId val="{00000004-07C9-4C0B-A114-B07B9D4CA811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7C9-4C0B-A114-B07B9D4CA811}"/>
              </c:ext>
            </c:extLst>
          </c:dPt>
          <c:dLbls>
            <c:dLbl>
              <c:idx val="0"/>
              <c:layout>
                <c:manualLayout>
                  <c:x val="9.0536573517649183E-2"/>
                  <c:y val="-0.154654879292757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C9-4C0B-A114-B07B9D4CA811}"/>
                </c:ext>
              </c:extLst>
            </c:dLbl>
            <c:dLbl>
              <c:idx val="1"/>
              <c:layout>
                <c:manualLayout>
                  <c:x val="-3.9436795757123444E-2"/>
                  <c:y val="0.237406631494663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C9-4C0B-A114-B07B9D4CA811}"/>
                </c:ext>
              </c:extLst>
            </c:dLbl>
            <c:dLbl>
              <c:idx val="2"/>
              <c:layout>
                <c:manualLayout>
                  <c:x val="-6.3393334877423629E-2"/>
                  <c:y val="0.200628708690263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9-4C0B-A114-B07B9D4CA811}"/>
                </c:ext>
              </c:extLst>
            </c:dLbl>
            <c:dLbl>
              <c:idx val="3"/>
              <c:layout>
                <c:manualLayout>
                  <c:x val="-6.5859101010885199E-2"/>
                  <c:y val="8.03479176492525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9-4C0B-A114-B07B9D4CA811}"/>
                </c:ext>
              </c:extLst>
            </c:dLbl>
            <c:dLbl>
              <c:idx val="4"/>
              <c:layout>
                <c:manualLayout>
                  <c:x val="0.16552057156681246"/>
                  <c:y val="4.139123186100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9-4C0B-A114-B07B9D4CA81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'EB040-EB240 Graphs'!$O$5:$O$9</c:f>
              <c:strCache>
                <c:ptCount val="5"/>
                <c:pt idx="0">
                  <c:v>Stuck Blade</c:v>
                </c:pt>
                <c:pt idx="1">
                  <c:v>Rough Jaw Actuation</c:v>
                </c:pt>
                <c:pt idx="2">
                  <c:v>0.003 Jaw Gap Fail</c:v>
                </c:pt>
                <c:pt idx="3">
                  <c:v>0.006 Jaw Gap Fail</c:v>
                </c:pt>
                <c:pt idx="4">
                  <c:v>Incorrect/Missing Weld</c:v>
                </c:pt>
              </c:strCache>
            </c:strRef>
          </c:cat>
          <c:val>
            <c:numRef>
              <c:f>'EB040-EB240 Graphs'!$R$5:$R$9</c:f>
              <c:numCache>
                <c:formatCode>General</c:formatCode>
                <c:ptCount val="5"/>
                <c:pt idx="0">
                  <c:v>49</c:v>
                </c:pt>
                <c:pt idx="1">
                  <c:v>18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9-4C0B-A114-B07B9D4CA81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441626098458455E-2"/>
          <c:y val="0.15415417101410475"/>
          <c:w val="0.93735964832063834"/>
          <c:h val="0.74808025703147341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E4-4A82-A1F4-1D0BBD4CBDBA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E4-4A82-A1F4-1D0BBD4CBDBA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E4-4A82-A1F4-1D0BBD4CBDBA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E4-4A82-A1F4-1D0BBD4CBDBA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E4-4A82-A1F4-1D0BBD4CBDBA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E4-4A82-A1F4-1D0BBD4CBDBA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E4-4A82-A1F4-1D0BBD4CBDBA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E4-4A82-A1F4-1D0BBD4CBDBA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4-4A82-A1F4-1D0BBD4CBDBA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4-4A82-A1F4-1D0BBD4CBDBA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'EB040-EB240 Graphs'!$A$23:$A$28</c:f>
              <c:numCache>
                <c:formatCode>General</c:formatCode>
                <c:ptCount val="6"/>
                <c:pt idx="0">
                  <c:v>1508300</c:v>
                </c:pt>
                <c:pt idx="1">
                  <c:v>1508301</c:v>
                </c:pt>
                <c:pt idx="2">
                  <c:v>1507992</c:v>
                </c:pt>
                <c:pt idx="3">
                  <c:v>1504686</c:v>
                </c:pt>
                <c:pt idx="4">
                  <c:v>1504687</c:v>
                </c:pt>
                <c:pt idx="5">
                  <c:v>1500016</c:v>
                </c:pt>
              </c:numCache>
            </c:numRef>
          </c:cat>
          <c:val>
            <c:numRef>
              <c:f>'EB040-EB240 Graphs'!$D$23:$D$28</c:f>
              <c:numCache>
                <c:formatCode>0%</c:formatCode>
                <c:ptCount val="6"/>
                <c:pt idx="0">
                  <c:v>0.88782051282051277</c:v>
                </c:pt>
                <c:pt idx="1">
                  <c:v>0.86185243328100469</c:v>
                </c:pt>
                <c:pt idx="2">
                  <c:v>0.88961038961038963</c:v>
                </c:pt>
                <c:pt idx="3">
                  <c:v>0.9216965742251223</c:v>
                </c:pt>
                <c:pt idx="4">
                  <c:v>0.90430622009569372</c:v>
                </c:pt>
                <c:pt idx="5">
                  <c:v>0.93780687397708673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4-4A82-A1F4-1D0BBD4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8288"/>
        <c:axId val="248718848"/>
      </c:barChart>
      <c:catAx>
        <c:axId val="2487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8848"/>
        <c:crosses val="autoZero"/>
        <c:auto val="1"/>
        <c:lblAlgn val="ctr"/>
        <c:lblOffset val="100"/>
        <c:noMultiLvlLbl val="0"/>
      </c:catAx>
      <c:valAx>
        <c:axId val="2487188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'EB015-EB215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'EB015-EB215 Graphs'!$A$23:$A$28</c:f>
              <c:numCache>
                <c:formatCode>General</c:formatCode>
                <c:ptCount val="6"/>
                <c:pt idx="0">
                  <c:v>1508005</c:v>
                </c:pt>
                <c:pt idx="1">
                  <c:v>1507996</c:v>
                </c:pt>
                <c:pt idx="2">
                  <c:v>1507997</c:v>
                </c:pt>
                <c:pt idx="3">
                  <c:v>1505644</c:v>
                </c:pt>
                <c:pt idx="4">
                  <c:v>1508115</c:v>
                </c:pt>
                <c:pt idx="5">
                  <c:v>1510780</c:v>
                </c:pt>
              </c:numCache>
            </c:numRef>
          </c:cat>
          <c:val>
            <c:numRef>
              <c:f>'EB015-EB215 Graphs'!$D$23:$D$28</c:f>
              <c:numCache>
                <c:formatCode>0%</c:formatCode>
                <c:ptCount val="6"/>
                <c:pt idx="0">
                  <c:v>0.93471810089020768</c:v>
                </c:pt>
                <c:pt idx="1">
                  <c:v>0.87927000467945715</c:v>
                </c:pt>
                <c:pt idx="2">
                  <c:v>0.88066825775656321</c:v>
                </c:pt>
                <c:pt idx="3">
                  <c:v>0.82469580892293826</c:v>
                </c:pt>
                <c:pt idx="4">
                  <c:v>0.8728813559322034</c:v>
                </c:pt>
                <c:pt idx="5">
                  <c:v>0.88472485768500952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4528-AD28-7FF01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0D7B-4182-A250-65DCF45FEA8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7B-4182-A250-65DCF45FEA8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0D7B-4182-A250-65DCF45FEA8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0D7B-4182-A250-65DCF45FEA8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D7B-4182-A250-65DCF45FEA83}"/>
              </c:ext>
            </c:extLst>
          </c:dPt>
          <c:dLbls>
            <c:dLbl>
              <c:idx val="0"/>
              <c:layout>
                <c:manualLayout>
                  <c:x val="3.6324092938208617E-2"/>
                  <c:y val="2.08750203535179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7B-4182-A250-65DCF45FEA83}"/>
                </c:ext>
              </c:extLst>
            </c:dLbl>
            <c:dLbl>
              <c:idx val="1"/>
              <c:layout>
                <c:manualLayout>
                  <c:x val="-2.5907485058664845E-2"/>
                  <c:y val="5.74421507788612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7B-4182-A250-65DCF45FEA83}"/>
                </c:ext>
              </c:extLst>
            </c:dLbl>
            <c:dLbl>
              <c:idx val="2"/>
              <c:layout>
                <c:manualLayout>
                  <c:x val="-3.0817526651730036E-2"/>
                  <c:y val="0.123169992582273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B-4182-A250-65DCF45FEA83}"/>
                </c:ext>
              </c:extLst>
            </c:dLbl>
            <c:dLbl>
              <c:idx val="3"/>
              <c:layout>
                <c:manualLayout>
                  <c:x val="-0.10539228411957582"/>
                  <c:y val="0.16456090677184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7B-4182-A250-65DCF45FEA83}"/>
                </c:ext>
              </c:extLst>
            </c:dLbl>
            <c:dLbl>
              <c:idx val="4"/>
              <c:layout>
                <c:manualLayout>
                  <c:x val="-6.8313787790714078E-2"/>
                  <c:y val="4.55471025636386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7B-4182-A250-65DCF45FEA8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'EB015-EB215 Graphs'!$O$5:$O$9</c:f>
              <c:strCache>
                <c:ptCount val="5"/>
                <c:pt idx="0">
                  <c:v>0.003 Jaw Gap Fail</c:v>
                </c:pt>
                <c:pt idx="1">
                  <c:v>Stuck Blade</c:v>
                </c:pt>
                <c:pt idx="2">
                  <c:v>Insulation Damage</c:v>
                </c:pt>
                <c:pt idx="3">
                  <c:v>Rough Actuation of Jaw</c:v>
                </c:pt>
                <c:pt idx="4">
                  <c:v>Incorrect Insulation Orientation</c:v>
                </c:pt>
              </c:strCache>
            </c:strRef>
          </c:cat>
          <c:val>
            <c:numRef>
              <c:f>'EB015-EB215 Graphs'!$R$5:$R$9</c:f>
              <c:numCache>
                <c:formatCode>General</c:formatCode>
                <c:ptCount val="5"/>
                <c:pt idx="0">
                  <c:v>223</c:v>
                </c:pt>
                <c:pt idx="1">
                  <c:v>183</c:v>
                </c:pt>
                <c:pt idx="2">
                  <c:v>133</c:v>
                </c:pt>
                <c:pt idx="3">
                  <c:v>66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B-4182-A250-65DCF45FEA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'EB016-EB216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'EB016-EB216 Graphs'!$A$23</c:f>
              <c:numCache>
                <c:formatCode>General</c:formatCode>
                <c:ptCount val="1"/>
                <c:pt idx="0">
                  <c:v>1507994</c:v>
                </c:pt>
              </c:numCache>
            </c:numRef>
          </c:cat>
          <c:val>
            <c:numRef>
              <c:f>'EB016-EB216 Graphs'!$D$23</c:f>
              <c:numCache>
                <c:formatCode>0%</c:formatCode>
                <c:ptCount val="1"/>
                <c:pt idx="0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986-AF52-543D31C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6064"/>
        <c:axId val="261306624"/>
      </c:barChart>
      <c:catAx>
        <c:axId val="26130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6624"/>
        <c:crosses val="autoZero"/>
        <c:auto val="1"/>
        <c:lblAlgn val="ctr"/>
        <c:lblOffset val="100"/>
        <c:noMultiLvlLbl val="0"/>
      </c:catAx>
      <c:valAx>
        <c:axId val="26130662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0D7-4E6C-8D98-3CD80FE4F3FB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D7-4E6C-8D98-3CD80FE4F3FB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0D7-4E6C-8D98-3CD80FE4F3FB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0D7-4E6C-8D98-3CD80FE4F3FB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0D7-4E6C-8D98-3CD80FE4F3FB}"/>
              </c:ext>
            </c:extLst>
          </c:dPt>
          <c:dLbls>
            <c:dLbl>
              <c:idx val="0"/>
              <c:layout>
                <c:manualLayout>
                  <c:x val="5.9617902513078962E-2"/>
                  <c:y val="1.50048726023500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D7-4E6C-8D98-3CD80FE4F3FB}"/>
                </c:ext>
              </c:extLst>
            </c:dLbl>
            <c:dLbl>
              <c:idx val="1"/>
              <c:layout>
                <c:manualLayout>
                  <c:x val="-9.3682876863081535E-2"/>
                  <c:y val="-3.93258600928336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D7-4E6C-8D98-3CD80FE4F3FB}"/>
                </c:ext>
              </c:extLst>
            </c:dLbl>
            <c:dLbl>
              <c:idx val="2"/>
              <c:layout>
                <c:manualLayout>
                  <c:x val="-5.7827764076459003E-2"/>
                  <c:y val="5.57237263220942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7-4E6C-8D98-3CD80FE4F3FB}"/>
                </c:ext>
              </c:extLst>
            </c:dLbl>
            <c:dLbl>
              <c:idx val="3"/>
              <c:layout>
                <c:manualLayout>
                  <c:x val="-5.0567883607140235E-2"/>
                  <c:y val="0.196989382017774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D7-4E6C-8D98-3CD80FE4F3FB}"/>
                </c:ext>
              </c:extLst>
            </c:dLbl>
            <c:dLbl>
              <c:idx val="4"/>
              <c:layout>
                <c:manualLayout>
                  <c:x val="-9.6393198376911057E-2"/>
                  <c:y val="5.45886289430367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D7-4E6C-8D98-3CD80FE4F3F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'EB016-EB216 Graphs'!$O$5:$O$9</c:f>
              <c:strCache>
                <c:ptCount val="5"/>
                <c:pt idx="0">
                  <c:v>0.003 Jaw Gap Fail</c:v>
                </c:pt>
                <c:pt idx="1">
                  <c:v>Insulation Damage</c:v>
                </c:pt>
                <c:pt idx="2">
                  <c:v>High Jaw Force</c:v>
                </c:pt>
                <c:pt idx="3">
                  <c:v>Front Stops Not Touching</c:v>
                </c:pt>
                <c:pt idx="4">
                  <c:v>Stuck Blade</c:v>
                </c:pt>
              </c:strCache>
            </c:strRef>
          </c:cat>
          <c:val>
            <c:numRef>
              <c:f>'EB016-EB216 Graphs'!$R$5:$R$9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7-4E6C-8D98-3CD80FE4F3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'EB017-EB217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'EB017-EB217 Graphs'!$A$23:$A$25</c:f>
              <c:numCache>
                <c:formatCode>General</c:formatCode>
                <c:ptCount val="3"/>
                <c:pt idx="0">
                  <c:v>1501383</c:v>
                </c:pt>
                <c:pt idx="1">
                  <c:v>1507995</c:v>
                </c:pt>
                <c:pt idx="2">
                  <c:v>1508117</c:v>
                </c:pt>
              </c:numCache>
            </c:numRef>
          </c:cat>
          <c:val>
            <c:numRef>
              <c:f>'EB017-EB217 Graphs'!$D$23:$D$25</c:f>
              <c:numCache>
                <c:formatCode>0%</c:formatCode>
                <c:ptCount val="3"/>
                <c:pt idx="0">
                  <c:v>0.84668192219679639</c:v>
                </c:pt>
                <c:pt idx="1">
                  <c:v>0.94648829431438131</c:v>
                </c:pt>
                <c:pt idx="2">
                  <c:v>0.7825464949928469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2FD-B52D-B5F9388C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03312"/>
        <c:axId val="278503872"/>
      </c:barChart>
      <c:catAx>
        <c:axId val="27850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03872"/>
        <c:crosses val="autoZero"/>
        <c:auto val="1"/>
        <c:lblAlgn val="ctr"/>
        <c:lblOffset val="100"/>
        <c:noMultiLvlLbl val="0"/>
      </c:catAx>
      <c:valAx>
        <c:axId val="27850387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850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EBA-4B9A-AA7A-DEA8AF1A8D90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BA-4B9A-AA7A-DEA8AF1A8D90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EBA-4B9A-AA7A-DEA8AF1A8D90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EBA-4B9A-AA7A-DEA8AF1A8D90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EBA-4B9A-AA7A-DEA8AF1A8D90}"/>
              </c:ext>
            </c:extLst>
          </c:dPt>
          <c:dLbls>
            <c:dLbl>
              <c:idx val="0"/>
              <c:layout>
                <c:manualLayout>
                  <c:x val="3.7351118763660859E-2"/>
                  <c:y val="2.0265232172627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BA-4B9A-AA7A-DEA8AF1A8D90}"/>
                </c:ext>
              </c:extLst>
            </c:dLbl>
            <c:dLbl>
              <c:idx val="1"/>
              <c:layout>
                <c:manualLayout>
                  <c:x val="-5.2878319023227753E-2"/>
                  <c:y val="0.209685741735840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BA-4B9A-AA7A-DEA8AF1A8D90}"/>
                </c:ext>
              </c:extLst>
            </c:dLbl>
            <c:dLbl>
              <c:idx val="2"/>
              <c:layout>
                <c:manualLayout>
                  <c:x val="-6.5292797187500529E-2"/>
                  <c:y val="0.23086449002254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BA-4B9A-AA7A-DEA8AF1A8D90}"/>
                </c:ext>
              </c:extLst>
            </c:dLbl>
            <c:dLbl>
              <c:idx val="3"/>
              <c:layout>
                <c:manualLayout>
                  <c:x val="-0.10492566973712107"/>
                  <c:y val="0.178776993056696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BA-4B9A-AA7A-DEA8AF1A8D90}"/>
                </c:ext>
              </c:extLst>
            </c:dLbl>
            <c:dLbl>
              <c:idx val="4"/>
              <c:layout>
                <c:manualLayout>
                  <c:x val="-0.10365834114489471"/>
                  <c:y val="8.42493324864353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04865529618236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EBA-4B9A-AA7A-DEA8AF1A8D9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'EB010-EB210 Graph'!$O$5:$O$9</c:f>
              <c:strCache>
                <c:ptCount val="5"/>
                <c:pt idx="0">
                  <c:v>Rough Actuation of Jaw</c:v>
                </c:pt>
                <c:pt idx="1">
                  <c:v>Insulation Damage</c:v>
                </c:pt>
                <c:pt idx="2">
                  <c:v>0.006 Jaw Gap Fail</c:v>
                </c:pt>
                <c:pt idx="3">
                  <c:v>Stuck Blade</c:v>
                </c:pt>
                <c:pt idx="4">
                  <c:v>Incorrect Insulation Orientation</c:v>
                </c:pt>
              </c:strCache>
            </c:strRef>
          </c:cat>
          <c:val>
            <c:numRef>
              <c:f>'EB010-EB210 Graph'!$R$5:$R$9</c:f>
              <c:numCache>
                <c:formatCode>General</c:formatCode>
                <c:ptCount val="5"/>
                <c:pt idx="0">
                  <c:v>384</c:v>
                </c:pt>
                <c:pt idx="1">
                  <c:v>65</c:v>
                </c:pt>
                <c:pt idx="2">
                  <c:v>65</c:v>
                </c:pt>
                <c:pt idx="3">
                  <c:v>46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A-4B9A-AA7A-DEA8AF1A8D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DAE0-4A4E-A63D-92144827A62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E0-4A4E-A63D-92144827A62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DAE0-4A4E-A63D-92144827A62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DAE0-4A4E-A63D-92144827A62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DAE0-4A4E-A63D-92144827A623}"/>
              </c:ext>
            </c:extLst>
          </c:dPt>
          <c:dLbls>
            <c:dLbl>
              <c:idx val="0"/>
              <c:layout>
                <c:manualLayout>
                  <c:x val="4.2120879492982231E-2"/>
                  <c:y val="9.4092408673003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E0-4A4E-A63D-92144827A623}"/>
                </c:ext>
              </c:extLst>
            </c:dLbl>
            <c:dLbl>
              <c:idx val="1"/>
              <c:layout>
                <c:manualLayout>
                  <c:x val="9.0331305412742036E-2"/>
                  <c:y val="-7.84507866919579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E0-4A4E-A63D-92144827A623}"/>
                </c:ext>
              </c:extLst>
            </c:dLbl>
            <c:dLbl>
              <c:idx val="2"/>
              <c:layout>
                <c:manualLayout>
                  <c:x val="-5.2537064105241178E-2"/>
                  <c:y val="3.9307462222945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E0-4A4E-A63D-92144827A623}"/>
                </c:ext>
              </c:extLst>
            </c:dLbl>
            <c:dLbl>
              <c:idx val="3"/>
              <c:layout>
                <c:manualLayout>
                  <c:x val="-6.0882766249231099E-2"/>
                  <c:y val="0.167671127948467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E0-4A4E-A63D-92144827A623}"/>
                </c:ext>
              </c:extLst>
            </c:dLbl>
            <c:dLbl>
              <c:idx val="4"/>
              <c:layout>
                <c:manualLayout>
                  <c:x val="-0.10077570784398933"/>
                  <c:y val="7.7431102957171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E0-4A4E-A63D-92144827A62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'EB017-EB217 Graphs'!$O$5:$O$9</c:f>
              <c:strCache>
                <c:ptCount val="5"/>
                <c:pt idx="0">
                  <c:v>Stuck Blade</c:v>
                </c:pt>
                <c:pt idx="1">
                  <c:v>Insulation Damage</c:v>
                </c:pt>
                <c:pt idx="2">
                  <c:v>0.003 Jaw Gap Fail</c:v>
                </c:pt>
                <c:pt idx="3">
                  <c:v>Low Jaw Force</c:v>
                </c:pt>
                <c:pt idx="4">
                  <c:v>Rough Actuation of Jaw</c:v>
                </c:pt>
              </c:strCache>
            </c:strRef>
          </c:cat>
          <c:val>
            <c:numRef>
              <c:f>'EB017-EB217 Graphs'!$R$5:$R$9</c:f>
              <c:numCache>
                <c:formatCode>General</c:formatCode>
                <c:ptCount val="5"/>
                <c:pt idx="0">
                  <c:v>181</c:v>
                </c:pt>
                <c:pt idx="1">
                  <c:v>82</c:v>
                </c:pt>
                <c:pt idx="2">
                  <c:v>68</c:v>
                </c:pt>
                <c:pt idx="3">
                  <c:v>40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0-4A4E-A63D-92144827A6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'EB011-EB211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'EB011-EB211 Graphs'!$A$23:$A$25</c:f>
              <c:numCache>
                <c:formatCode>General</c:formatCode>
                <c:ptCount val="3"/>
                <c:pt idx="0">
                  <c:v>1504685</c:v>
                </c:pt>
                <c:pt idx="1">
                  <c:v>1507984</c:v>
                </c:pt>
                <c:pt idx="2">
                  <c:v>1510778</c:v>
                </c:pt>
              </c:numCache>
            </c:numRef>
          </c:cat>
          <c:val>
            <c:numRef>
              <c:f>'EB011-EB211 Graphs'!$D$23:$D$25</c:f>
              <c:numCache>
                <c:formatCode>0%</c:formatCode>
                <c:ptCount val="3"/>
                <c:pt idx="0">
                  <c:v>0.92556634304207119</c:v>
                </c:pt>
                <c:pt idx="1">
                  <c:v>0.74137931034482762</c:v>
                </c:pt>
                <c:pt idx="2">
                  <c:v>0.83283582089552244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F95-AF2A-53556D17F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6704"/>
        <c:axId val="237467264"/>
      </c:barChart>
      <c:catAx>
        <c:axId val="2374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7264"/>
        <c:crosses val="autoZero"/>
        <c:auto val="1"/>
        <c:lblAlgn val="ctr"/>
        <c:lblOffset val="100"/>
        <c:noMultiLvlLbl val="0"/>
      </c:catAx>
      <c:valAx>
        <c:axId val="23746726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</a:t>
            </a:r>
            <a:r>
              <a:rPr lang="en-US" baseline="0"/>
              <a:t> 3 S/O)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4"/>
          <c:dLbls>
            <c:dLbl>
              <c:idx val="0"/>
              <c:layout>
                <c:manualLayout>
                  <c:x val="3.8875380127624204E-2"/>
                  <c:y val="-9.8277501294458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B1-4774-84EE-AFCA7406AC3F}"/>
                </c:ext>
              </c:extLst>
            </c:dLbl>
            <c:dLbl>
              <c:idx val="1"/>
              <c:layout>
                <c:manualLayout>
                  <c:x val="-4.3413421274227273E-2"/>
                  <c:y val="-5.54537310708104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B1-4774-84EE-AFCA7406AC3F}"/>
                </c:ext>
              </c:extLst>
            </c:dLbl>
            <c:dLbl>
              <c:idx val="2"/>
              <c:layout>
                <c:manualLayout>
                  <c:x val="-3.3513056227731111E-2"/>
                  <c:y val="0.124849249052278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B1-4774-84EE-AFCA7406AC3F}"/>
                </c:ext>
              </c:extLst>
            </c:dLbl>
            <c:dLbl>
              <c:idx val="3"/>
              <c:layout>
                <c:manualLayout>
                  <c:x val="-4.9960050099687153E-2"/>
                  <c:y val="4.13200976761130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B1-4774-84EE-AFCA7406AC3F}"/>
                </c:ext>
              </c:extLst>
            </c:dLbl>
            <c:dLbl>
              <c:idx val="4"/>
              <c:layout>
                <c:manualLayout>
                  <c:x val="0.14443626269906029"/>
                  <c:y val="4.29287809307018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B6-40C7-B380-F5758EE630A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'EB011-EB211 Graphs'!$O$5:$O$9</c:f>
              <c:strCache>
                <c:ptCount val="5"/>
                <c:pt idx="0">
                  <c:v>Rough Actuation of Jaw</c:v>
                </c:pt>
                <c:pt idx="1">
                  <c:v>Incorrect Insulation Orientation</c:v>
                </c:pt>
                <c:pt idx="2">
                  <c:v>Insulation Damage</c:v>
                </c:pt>
                <c:pt idx="3">
                  <c:v>Stuck Blade</c:v>
                </c:pt>
                <c:pt idx="4">
                  <c:v>Misassembled</c:v>
                </c:pt>
              </c:strCache>
            </c:strRef>
          </c:cat>
          <c:val>
            <c:numRef>
              <c:f>'EB011-EB211 Graphs'!$R$5:$R$9</c:f>
              <c:numCache>
                <c:formatCode>General</c:formatCode>
                <c:ptCount val="5"/>
                <c:pt idx="0">
                  <c:v>70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1-4774-84EE-AFCA7406AC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'EB012-EB212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'EB012-EB212 Graphs'!$A$23:$A$26</c:f>
              <c:numCache>
                <c:formatCode>General</c:formatCode>
                <c:ptCount val="4"/>
                <c:pt idx="0">
                  <c:v>1506456</c:v>
                </c:pt>
                <c:pt idx="1">
                  <c:v>1506358</c:v>
                </c:pt>
                <c:pt idx="2">
                  <c:v>1507971</c:v>
                </c:pt>
                <c:pt idx="3">
                  <c:v>1511721</c:v>
                </c:pt>
              </c:numCache>
            </c:numRef>
          </c:cat>
          <c:val>
            <c:numRef>
              <c:f>'EB012-EB212 Graphs'!$D$23:$D$26</c:f>
              <c:numCache>
                <c:formatCode>0%</c:formatCode>
                <c:ptCount val="4"/>
                <c:pt idx="0">
                  <c:v>0.90589198036006546</c:v>
                </c:pt>
                <c:pt idx="1">
                  <c:v>0.87673860911270984</c:v>
                </c:pt>
                <c:pt idx="2">
                  <c:v>0.86822958771220693</c:v>
                </c:pt>
                <c:pt idx="3">
                  <c:v>0.89872408293460926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5AE-BA9A-991B4728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2D11-4941-BB02-A478553FA95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1-4941-BB02-A478553FA95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2D11-4941-BB02-A478553FA95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2D11-4941-BB02-A478553FA95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2D11-4941-BB02-A478553FA95A}"/>
              </c:ext>
            </c:extLst>
          </c:dPt>
          <c:dLbls>
            <c:dLbl>
              <c:idx val="0"/>
              <c:layout>
                <c:manualLayout>
                  <c:x val="3.8115924443967879E-2"/>
                  <c:y val="-3.08229153474571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1-4941-BB02-A478553FA95A}"/>
                </c:ext>
              </c:extLst>
            </c:dLbl>
            <c:dLbl>
              <c:idx val="1"/>
              <c:layout>
                <c:manualLayout>
                  <c:x val="8.160240528689057E-2"/>
                  <c:y val="-5.1697935700975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1-4941-BB02-A478553FA95A}"/>
                </c:ext>
              </c:extLst>
            </c:dLbl>
            <c:dLbl>
              <c:idx val="2"/>
              <c:layout>
                <c:manualLayout>
                  <c:x val="-6.3070493755396653E-2"/>
                  <c:y val="7.71705896188012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11-4941-BB02-A478553FA95A}"/>
                </c:ext>
              </c:extLst>
            </c:dLbl>
            <c:dLbl>
              <c:idx val="3"/>
              <c:layout>
                <c:manualLayout>
                  <c:x val="-5.1637338946798124E-2"/>
                  <c:y val="0.16456090677184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11-4941-BB02-A478553FA95A}"/>
                </c:ext>
              </c:extLst>
            </c:dLbl>
            <c:dLbl>
              <c:idx val="4"/>
              <c:layout>
                <c:manualLayout>
                  <c:x val="-8.9815765859825189E-2"/>
                  <c:y val="7.4268177953069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11-4941-BB02-A478553FA95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'EB012-EB212 Graphs'!$O$5:$O$9</c:f>
              <c:strCache>
                <c:ptCount val="5"/>
                <c:pt idx="0">
                  <c:v>0.003 Jaw Gap Fail</c:v>
                </c:pt>
                <c:pt idx="1">
                  <c:v>Stuck Blade</c:v>
                </c:pt>
                <c:pt idx="2">
                  <c:v>Insulation Damage</c:v>
                </c:pt>
                <c:pt idx="3">
                  <c:v>Jaw Short</c:v>
                </c:pt>
                <c:pt idx="4">
                  <c:v>Rough Actuation of Jaw</c:v>
                </c:pt>
              </c:strCache>
            </c:strRef>
          </c:cat>
          <c:val>
            <c:numRef>
              <c:f>'EB012-EB212 Graphs'!$R$5:$R$9</c:f>
              <c:numCache>
                <c:formatCode>General</c:formatCode>
                <c:ptCount val="5"/>
                <c:pt idx="0">
                  <c:v>140</c:v>
                </c:pt>
                <c:pt idx="1">
                  <c:v>96</c:v>
                </c:pt>
                <c:pt idx="2">
                  <c:v>69</c:v>
                </c:pt>
                <c:pt idx="3">
                  <c:v>67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11-4941-BB02-A478553FA9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'EB013-EB213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'EB013-EB213 Graphs'!$A$23</c:f>
              <c:numCache>
                <c:formatCode>General</c:formatCode>
                <c:ptCount val="1"/>
              </c:numCache>
            </c:numRef>
          </c:cat>
          <c:val>
            <c:numRef>
              <c:f>'EB013-EB213 Graphs'!$D$23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3B3-A4D2-F6479D51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E597-4435-A529-8BECBB54BEA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97-4435-A529-8BECBB54BEA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E597-4435-A529-8BECBB54BEA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E597-4435-A529-8BECBB54BEA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E597-4435-A529-8BECBB54BEAA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3.2363450509290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97-4435-A529-8BECBB54BEAA}"/>
                </c:ext>
              </c:extLst>
            </c:dLbl>
            <c:dLbl>
              <c:idx val="1"/>
              <c:layout>
                <c:manualLayout>
                  <c:x val="8.3394236792649762E-2"/>
                  <c:y val="-6.5945398295742623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97-4435-A529-8BECBB54BEAA}"/>
                </c:ext>
              </c:extLst>
            </c:dLbl>
            <c:dLbl>
              <c:idx val="2"/>
              <c:layout>
                <c:manualLayout>
                  <c:x val="-7.5613314295711456E-2"/>
                  <c:y val="-7.192797568433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97-4435-A529-8BECBB54BEAA}"/>
                </c:ext>
              </c:extLst>
            </c:dLbl>
            <c:dLbl>
              <c:idx val="3"/>
              <c:layout>
                <c:manualLayout>
                  <c:x val="-0.1036004526138166"/>
                  <c:y val="0.101374540915094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97-4435-A529-8BECBB54BEAA}"/>
                </c:ext>
              </c:extLst>
            </c:dLbl>
            <c:dLbl>
              <c:idx val="4"/>
              <c:layout>
                <c:manualLayout>
                  <c:x val="-0.11669323844621401"/>
                  <c:y val="0.102989253342499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97-4435-A529-8BECBB54BEA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'EB013-EB213 Graphs'!$O$5:$O$9</c:f>
              <c:strCache>
                <c:ptCount val="5"/>
                <c:pt idx="0">
                  <c:v>Stuck Blade</c:v>
                </c:pt>
                <c:pt idx="1">
                  <c:v>Damaged Harness</c:v>
                </c:pt>
                <c:pt idx="2">
                  <c:v>0.003 Jaw Gap Fail</c:v>
                </c:pt>
                <c:pt idx="3">
                  <c:v>Jaw Short</c:v>
                </c:pt>
                <c:pt idx="4">
                  <c:v>Insulation Damage</c:v>
                </c:pt>
              </c:strCache>
            </c:strRef>
          </c:cat>
          <c:val>
            <c:numRef>
              <c:f>'EB013-EB213 Graphs'!$R$5:$R$9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97-4435-A529-8BECBB54BE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'EB014-EB214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'EB014-EB214 Graphs'!$A$23:$A$24</c:f>
              <c:numCache>
                <c:formatCode>General</c:formatCode>
                <c:ptCount val="2"/>
              </c:numCache>
            </c:numRef>
          </c:cat>
          <c:val>
            <c:numRef>
              <c:f>'EB014-EB214 Graphs'!$D$23:$D$24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A2A-846F-D7EE56B4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20</xdr:row>
      <xdr:rowOff>6164</xdr:rowOff>
    </xdr:from>
    <xdr:to>
      <xdr:col>13</xdr:col>
      <xdr:colOff>530678</xdr:colOff>
      <xdr:row>31</xdr:row>
      <xdr:rowOff>300718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100853</xdr:colOff>
      <xdr:row>19</xdr:row>
      <xdr:rowOff>31937</xdr:rowOff>
    </xdr:from>
    <xdr:to>
      <xdr:col>13</xdr:col>
      <xdr:colOff>425823</xdr:colOff>
      <xdr:row>29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177613</xdr:rowOff>
    </xdr:from>
    <xdr:to>
      <xdr:col>13</xdr:col>
      <xdr:colOff>504265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134472</xdr:colOff>
      <xdr:row>20</xdr:row>
      <xdr:rowOff>22412</xdr:rowOff>
    </xdr:from>
    <xdr:to>
      <xdr:col>13</xdr:col>
      <xdr:colOff>425825</xdr:colOff>
      <xdr:row>31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20</xdr:row>
      <xdr:rowOff>47625</xdr:rowOff>
    </xdr:from>
    <xdr:to>
      <xdr:col>13</xdr:col>
      <xdr:colOff>481852</xdr:colOff>
      <xdr:row>30</xdr:row>
      <xdr:rowOff>159682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190499</xdr:rowOff>
    </xdr:from>
    <xdr:to>
      <xdr:col>13</xdr:col>
      <xdr:colOff>526676</xdr:colOff>
      <xdr:row>19</xdr:row>
      <xdr:rowOff>22413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212914</xdr:colOff>
      <xdr:row>19</xdr:row>
      <xdr:rowOff>134470</xdr:rowOff>
    </xdr:from>
    <xdr:to>
      <xdr:col>13</xdr:col>
      <xdr:colOff>582707</xdr:colOff>
      <xdr:row>30</xdr:row>
      <xdr:rowOff>89645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</xdr:row>
      <xdr:rowOff>190498</xdr:rowOff>
    </xdr:from>
    <xdr:to>
      <xdr:col>13</xdr:col>
      <xdr:colOff>537882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211792</xdr:colOff>
      <xdr:row>19</xdr:row>
      <xdr:rowOff>152400</xdr:rowOff>
    </xdr:from>
    <xdr:to>
      <xdr:col>13</xdr:col>
      <xdr:colOff>536762</xdr:colOff>
      <xdr:row>30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89646</xdr:colOff>
      <xdr:row>20</xdr:row>
      <xdr:rowOff>2055</xdr:rowOff>
    </xdr:from>
    <xdr:to>
      <xdr:col>13</xdr:col>
      <xdr:colOff>414616</xdr:colOff>
      <xdr:row>30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48" displayName="Table148" ref="A22:E28" totalsRowShown="0" headerRowDxfId="316" dataDxfId="314" headerRowBorderDxfId="315" headerRowCellStyle="Normal" dataCellStyle="Normal">
  <tableColumns count="5">
    <tableColumn id="1" name="Shop Order" dataDxfId="313" dataCellStyle="Normal"/>
    <tableColumn id="2" name="Build QTY" dataDxfId="312" dataCellStyle="Normal">
      <calculatedColumnFormula>VLOOKUP(Table148[[#This Row],[Shop Order]],'EB010-EB210'!A:AC,4,FALSE)</calculatedColumnFormula>
    </tableColumn>
    <tableColumn id="3" name="Yield" dataDxfId="311" dataCellStyle="Normal">
      <calculatedColumnFormula>VLOOKUP(Table148[[#This Row],[Shop Order]],'EB010-EB210'!A:AC,5,FALSE)</calculatedColumnFormula>
    </tableColumn>
    <tableColumn id="4" name="Yield %" dataDxfId="310" dataCellStyle="Percent">
      <calculatedColumnFormula>VLOOKUP(Table148[[#This Row],[Shop Order]],'EB010-EB210'!A:AC,6,FALSE)</calculatedColumnFormula>
    </tableColumn>
    <tableColumn id="5" name="Date" dataDxfId="309" dataCellStyle="Normal">
      <calculatedColumnFormula>VLOOKUP(Table148[[#This Row],[Shop Order]],'EB010-EB210'!A:AC,7,FALSE)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2" name="Table1435" displayName="Table1435" ref="A22:E28" totalsRowShown="0" headerRowDxfId="28" dataDxfId="26" headerRowBorderDxfId="27" headerRowCellStyle="Normal" dataCellStyle="Normal">
  <tableColumns count="5">
    <tableColumn id="1" name="Shop Order" dataDxfId="25" dataCellStyle="Normal"/>
    <tableColumn id="2" name="Build QTY" dataDxfId="24" dataCellStyle="Normal">
      <calculatedColumnFormula>VLOOKUP(Table1435[[#This Row],[Shop Order]],'EB017-EB217'!A:AB,4,FALSE)</calculatedColumnFormula>
    </tableColumn>
    <tableColumn id="3" name="Yield" dataDxfId="23" dataCellStyle="Normal">
      <calculatedColumnFormula>VLOOKUP(Table1435[[#This Row],[Shop Order]],'EB017-EB217'!A:AB,5,FALSE)</calculatedColumnFormula>
    </tableColumn>
    <tableColumn id="4" name="Yield %" dataDxfId="22" dataCellStyle="Percent">
      <calculatedColumnFormula>VLOOKUP(Table1435[[#This Row],[Shop Order]],'EB017-EB217'!A:AB,6,FALSE)</calculatedColumnFormula>
    </tableColumn>
    <tableColumn id="5" name="Date" dataDxfId="21" dataCellStyle="Normal">
      <calculatedColumnFormula>VLOOKUP(Table1435[[#This Row],[Shop Order]],'EB017-EB217'!A:AB,7,FALSE)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Table1479" displayName="Table1479" ref="A22:E28" totalsRowShown="0" headerRowDxfId="295" dataDxfId="293" headerRowBorderDxfId="294" headerRowCellStyle="Normal" dataCellStyle="Normal">
  <tableColumns count="5">
    <tableColumn id="1" name="Shop Order" dataDxfId="292" dataCellStyle="Normal">
      <calculatedColumnFormula array="1">INDEX('EB011-EB211'!A:A,LARGE(IF('EB011-EB211'!A:A&lt;&gt;"",ROW('EB011-EB211'!A:A),),11))</calculatedColumnFormula>
    </tableColumn>
    <tableColumn id="2" name="Build QTY" dataDxfId="291" dataCellStyle="Normal">
      <calculatedColumnFormula>VLOOKUP(Table1479[[#This Row],[Shop Order]],'EB011-EB211'!A:AE,4,FALSE)</calculatedColumnFormula>
    </tableColumn>
    <tableColumn id="3" name="Yield" dataDxfId="290" dataCellStyle="Normal">
      <calculatedColumnFormula>VLOOKUP(Table1479[[#This Row],[Shop Order]],'EB011-EB211'!A:AE,5,FALSE)</calculatedColumnFormula>
    </tableColumn>
    <tableColumn id="4" name="Yield %" dataDxfId="289" dataCellStyle="Percent">
      <calculatedColumnFormula>VLOOKUP(Table1479[[#This Row],[Shop Order]],'EB011-EB211'!A:AE,6,FALSE)</calculatedColumnFormula>
    </tableColumn>
    <tableColumn id="5" name="Date" dataDxfId="288" dataCellStyle="Normal">
      <calculatedColumnFormula>VLOOKUP(Table1479[[#This Row],[Shop Order]],'EB011-EB211'!A:AE,7,FALSE)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" name="Table14112" displayName="Table14112" ref="A22:E28" totalsRowShown="0" headerRowDxfId="262" dataDxfId="260" headerRowBorderDxfId="261" headerRowCellStyle="Normal" dataCellStyle="Normal">
  <tableColumns count="5">
    <tableColumn id="1" name="Shop Order" dataDxfId="259" dataCellStyle="Normal"/>
    <tableColumn id="2" name="Build QTY" dataDxfId="258" dataCellStyle="Normal">
      <calculatedColumnFormula>VLOOKUP(Table14112[[#This Row],[Shop Order]],'EB012-EB212'!A:AA,4,FALSE)</calculatedColumnFormula>
    </tableColumn>
    <tableColumn id="3" name="Yield" dataDxfId="257" dataCellStyle="Normal">
      <calculatedColumnFormula>VLOOKUP(Table14112[[#This Row],[Shop Order]],'EB012-EB212'!A:AA,5,FALSE)</calculatedColumnFormula>
    </tableColumn>
    <tableColumn id="4" name="Yield %" dataDxfId="256" dataCellStyle="Percent">
      <calculatedColumnFormula>VLOOKUP(Table14112[[#This Row],[Shop Order]],'EB012-EB212'!A:AA,6,FALSE)</calculatedColumnFormula>
    </tableColumn>
    <tableColumn id="5" name="Date" dataDxfId="255" dataCellStyle="Normal">
      <calculatedColumnFormula>VLOOKUP(Table14112[[#This Row],[Shop Order]],'EB012-EB212'!A:AA,7,FALSE)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141123" displayName="Table141123" ref="A22:E28" totalsRowShown="0" headerRowDxfId="229" dataDxfId="227" headerRowBorderDxfId="228" headerRowCellStyle="Normal" dataCellStyle="Normal">
  <tableColumns count="5">
    <tableColumn id="1" name="Shop Order" dataDxfId="226" dataCellStyle="Normal"/>
    <tableColumn id="2" name="Build QTY" dataDxfId="225" dataCellStyle="Normal">
      <calculatedColumnFormula>VLOOKUP(Table141123[[#This Row],[Shop Order]],'EB013-EB213'!A:AA,4,FALSE)</calculatedColumnFormula>
    </tableColumn>
    <tableColumn id="3" name="Yield" dataDxfId="224" dataCellStyle="Normal">
      <calculatedColumnFormula>VLOOKUP(Table141123[[#This Row],[Shop Order]],'EB013-EB213'!A:AA,5,FALSE)</calculatedColumnFormula>
    </tableColumn>
    <tableColumn id="4" name="Yield %" dataDxfId="223" dataCellStyle="Percent">
      <calculatedColumnFormula>VLOOKUP(Table141123[[#This Row],[Shop Order]],'EB013-EB213'!A:AA,6,FALSE)</calculatedColumnFormula>
    </tableColumn>
    <tableColumn id="5" name="Date" dataDxfId="222" dataCellStyle="Normal">
      <calculatedColumnFormula>VLOOKUP(Table141123[[#This Row],[Shop Order]],'EB013-EB213'!A:AA,7,FALSE)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3" name="Table1411234" displayName="Table1411234" ref="A22:E28" totalsRowShown="0" headerRowDxfId="214" dataDxfId="212" headerRowBorderDxfId="213" headerRowCellStyle="Normal" dataCellStyle="Normal">
  <tableColumns count="5">
    <tableColumn id="1" name="Shop Order" dataDxfId="211" dataCellStyle="Normal"/>
    <tableColumn id="2" name="Build QTY" dataDxfId="210" dataCellStyle="Normal">
      <calculatedColumnFormula>VLOOKUP(Table1411234[[#This Row],[Shop Order]],'EB014-EB214'!A:Z,4,FALSE)</calculatedColumnFormula>
    </tableColumn>
    <tableColumn id="3" name="Yield" dataDxfId="209" dataCellStyle="Normal">
      <calculatedColumnFormula>VLOOKUP(Table1411234[[#This Row],[Shop Order]],'EB014-EB214'!A:Z,5,FALSE)</calculatedColumnFormula>
    </tableColumn>
    <tableColumn id="4" name="Yield %" dataDxfId="208" dataCellStyle="Percent">
      <calculatedColumnFormula>VLOOKUP(Table1411234[[#This Row],[Shop Order]],'EB014-EB214'!A:Z,6,FALSE)</calculatedColumnFormula>
    </tableColumn>
    <tableColumn id="5" name="Date" dataDxfId="207" dataCellStyle="Normal">
      <calculatedColumnFormula>VLOOKUP(Table1411234[[#This Row],[Shop Order]],'EB014-EB214'!A:Z,7,FALSE)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8" name="Table14310" displayName="Table14310" ref="A22:E28" totalsRowShown="0" headerRowDxfId="200" dataDxfId="198" headerRowBorderDxfId="199" headerRowCellStyle="Normal" dataCellStyle="Normal">
  <tableColumns count="5">
    <tableColumn id="1" name="Shop Order" dataDxfId="197" dataCellStyle="Normal"/>
    <tableColumn id="2" name="Build QTY" dataDxfId="196" dataCellStyle="Normal">
      <calculatedColumnFormula>VLOOKUP(Table14310[[#This Row],[Shop Order]],'EB030-EB230'!A:AE,3,FALSE)</calculatedColumnFormula>
    </tableColumn>
    <tableColumn id="3" name="Yield" dataDxfId="195" dataCellStyle="Normal">
      <calculatedColumnFormula>VLOOKUP(Table14310[[#This Row],[Shop Order]],'EB030-EB230'!A:AE,4,FALSE)</calculatedColumnFormula>
    </tableColumn>
    <tableColumn id="4" name="Yield %" dataDxfId="194" dataCellStyle="Percent">
      <calculatedColumnFormula>VLOOKUP(Table14310[[#This Row],[Shop Order]],'EB030-EB230'!A:AE,5,FALSE)</calculatedColumnFormula>
    </tableColumn>
    <tableColumn id="6" name="Date" dataDxfId="193" dataCellStyle="Normal">
      <calculatedColumnFormula>VLOOKUP(Table14310[[#This Row],[Shop Order]],'EB030-EB230'!A:AE,7,FALSE)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9" name="Table143611" displayName="Table143611" ref="A22:E28" totalsRowShown="0" headerRowDxfId="192" dataDxfId="190" headerRowBorderDxfId="191" headerRowCellStyle="Normal" dataCellStyle="Normal">
  <tableColumns count="5">
    <tableColumn id="1" name="Shop Order" dataDxfId="189" dataCellStyle="Normal"/>
    <tableColumn id="2" name="Build QTY" dataDxfId="188" dataCellStyle="Normal">
      <calculatedColumnFormula>VLOOKUP(Table143611[[#This Row],[Shop Order]],'EB040-EB240'!A:AE,4,FALSE)</calculatedColumnFormula>
    </tableColumn>
    <tableColumn id="3" name="Yield" dataDxfId="187" dataCellStyle="Normal">
      <calculatedColumnFormula>VLOOKUP(Table143611[[#This Row],[Shop Order]],'EB040-EB240'!A:AE,5,FALSE)</calculatedColumnFormula>
    </tableColumn>
    <tableColumn id="4" name="Yield %" dataDxfId="186" dataCellStyle="Percent">
      <calculatedColumnFormula>VLOOKUP(Table143611[[#This Row],[Shop Order]],'EB040-EB240'!A:AE,6,FALSE)</calculatedColumnFormula>
    </tableColumn>
    <tableColumn id="6" name="Date" dataDxfId="185" dataCellStyle="Normal">
      <calculatedColumnFormula>VLOOKUP(Table143611[[#This Row],[Shop Order]],'EB040-EB240'!A:AE,7,FALSE)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0" name="Table1411" displayName="Table1411" ref="A22:E28" totalsRowShown="0" headerRowDxfId="112" dataDxfId="110" headerRowBorderDxfId="111" headerRowCellStyle="Normal" dataCellStyle="Normal">
  <tableColumns count="5">
    <tableColumn id="1" name="Shop Order" dataDxfId="109" dataCellStyle="Normal"/>
    <tableColumn id="2" name="Build QTY" dataDxfId="108" dataCellStyle="Normal">
      <calculatedColumnFormula>VLOOKUP(Table1411[[#This Row],[Shop Order]],'EB015-EB215'!A:AA,4,FALSE)</calculatedColumnFormula>
    </tableColumn>
    <tableColumn id="3" name="Yield" dataDxfId="107" dataCellStyle="Normal">
      <calculatedColumnFormula>VLOOKUP(Table1411[[#This Row],[Shop Order]],'EB015-EB215'!A:AA,5,FALSE)</calculatedColumnFormula>
    </tableColumn>
    <tableColumn id="4" name="Yield %" dataDxfId="106" dataCellStyle="Percent">
      <calculatedColumnFormula>VLOOKUP(Table1411[[#This Row],[Shop Order]],'EB015-EB215'!A:AA,6,FALSE)</calculatedColumnFormula>
    </tableColumn>
    <tableColumn id="5" name="Date" dataDxfId="105" dataCellStyle="Normal">
      <calculatedColumnFormula>VLOOKUP(Table1411[[#This Row],[Shop Order]],'EB015-EB215'!A:AA,7,FALSE)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1" name="Table14312" displayName="Table14312" ref="A22:E28" totalsRowShown="0" headerRowDxfId="40" dataDxfId="38" headerRowBorderDxfId="39" headerRowCellStyle="Normal" dataCellStyle="Normal">
  <tableColumns count="5">
    <tableColumn id="1" name="Shop Order" dataDxfId="37" dataCellStyle="Normal"/>
    <tableColumn id="2" name="Build QTY" dataDxfId="36" dataCellStyle="Normal">
      <calculatedColumnFormula>VLOOKUP(Table14312[[#This Row],[Shop Order]],'EB016-EB216'!A:AA,4,FALSE)</calculatedColumnFormula>
    </tableColumn>
    <tableColumn id="3" name="Yield" dataDxfId="35" dataCellStyle="Normal">
      <calculatedColumnFormula>VLOOKUP(Table14312[[#This Row],[Shop Order]],'EB016-EB216'!A:AA,5,FALSE)</calculatedColumnFormula>
    </tableColumn>
    <tableColumn id="4" name="Yield %" dataDxfId="34" dataCellStyle="Percent">
      <calculatedColumnFormula>VLOOKUP(Table14312[[#This Row],[Shop Order]],'EB016-EB216'!A:AA,6,FALSE)</calculatedColumnFormula>
    </tableColumn>
    <tableColumn id="5" name="Date" dataDxfId="33" dataCellStyle="Normal">
      <calculatedColumnFormula>VLOOKUP(Table14312[[#This Row],[Shop Order]],'EB016-EB216'!A:AA,7,FALSE)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U33"/>
  <sheetViews>
    <sheetView showGridLines="0" zoomScaleNormal="100" workbookViewId="0">
      <selection activeCell="B33" sqref="B33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9.85546875" style="25" customWidth="1"/>
    <col min="19" max="16384" width="9.140625" style="25"/>
  </cols>
  <sheetData>
    <row r="1" spans="1:21" ht="54" customHeight="1" x14ac:dyDescent="0.25">
      <c r="A1" s="510" t="s">
        <v>115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21" ht="26.25" customHeight="1" x14ac:dyDescent="0.25">
      <c r="H3" s="25">
        <f ca="1">H3:H38</f>
        <v>0</v>
      </c>
      <c r="O3" s="511" t="s">
        <v>52</v>
      </c>
      <c r="P3" s="512"/>
      <c r="Q3" s="512"/>
      <c r="R3" s="512"/>
    </row>
    <row r="4" spans="1:21" x14ac:dyDescent="0.25">
      <c r="O4" s="513" t="s">
        <v>21</v>
      </c>
      <c r="P4" s="514"/>
      <c r="Q4" s="515"/>
      <c r="R4" s="329" t="s">
        <v>25</v>
      </c>
    </row>
    <row r="5" spans="1:21" x14ac:dyDescent="0.25">
      <c r="O5" s="22" t="s">
        <v>6</v>
      </c>
      <c r="P5" s="22"/>
      <c r="Q5" s="23"/>
      <c r="R5" s="20">
        <f ca="1">SUMIF('EB010-EB210'!$W$1:$X$135,O5,'EB010-EB210'!$X$1:$X$135)</f>
        <v>384</v>
      </c>
    </row>
    <row r="6" spans="1:21" x14ac:dyDescent="0.25">
      <c r="O6" s="22" t="s">
        <v>12</v>
      </c>
      <c r="P6" s="22"/>
      <c r="Q6" s="23"/>
      <c r="R6" s="20">
        <f ca="1">SUMIF('EB010-EB210'!$W$1:$X$135,O6,'EB010-EB210'!$X$1:$X$135)</f>
        <v>65</v>
      </c>
    </row>
    <row r="7" spans="1:21" x14ac:dyDescent="0.25">
      <c r="O7" s="22" t="s">
        <v>15</v>
      </c>
      <c r="P7" s="22"/>
      <c r="Q7" s="23"/>
      <c r="R7" s="20">
        <f ca="1">SUMIF('EB010-EB210'!$W$1:$X$135,O7,'EB010-EB210'!$X$1:$X$135)</f>
        <v>65</v>
      </c>
    </row>
    <row r="8" spans="1:21" x14ac:dyDescent="0.25">
      <c r="O8" s="22" t="s">
        <v>16</v>
      </c>
      <c r="P8" s="22"/>
      <c r="Q8" s="23"/>
      <c r="R8" s="20">
        <f ca="1">SUMIF('EB010-EB210'!$W$1:$X$135,O8,'EB010-EB210'!$X$1:$X$135)</f>
        <v>46</v>
      </c>
    </row>
    <row r="9" spans="1:21" x14ac:dyDescent="0.25">
      <c r="O9" s="22" t="s">
        <v>34</v>
      </c>
      <c r="P9" s="22"/>
      <c r="Q9" s="23"/>
      <c r="R9" s="20">
        <f ca="1">SUMIF('EB010-EB210'!$W$1:$X$135,O9,'EB010-EB210'!$X$1:$X$135)</f>
        <v>43</v>
      </c>
    </row>
    <row r="10" spans="1:21" ht="15.75" x14ac:dyDescent="0.25">
      <c r="O10" s="22" t="s">
        <v>14</v>
      </c>
      <c r="P10" s="22"/>
      <c r="Q10" s="23"/>
      <c r="R10" s="20">
        <f ca="1">SUMIF('EB010-EB210'!$W$1:$X$135,O10,'EB010-EB210'!$X$1:$X$135)</f>
        <v>16</v>
      </c>
      <c r="U10" s="131"/>
    </row>
    <row r="11" spans="1:21" x14ac:dyDescent="0.25">
      <c r="O11" s="22" t="s">
        <v>3</v>
      </c>
      <c r="P11" s="22"/>
      <c r="Q11" s="23"/>
      <c r="R11" s="20">
        <f ca="1">SUMIF('EB010-EB210'!$W$1:$X$135,O11,'EB010-EB210'!$X$1:$X$135)</f>
        <v>12</v>
      </c>
    </row>
    <row r="12" spans="1:21" x14ac:dyDescent="0.25">
      <c r="O12" s="22" t="s">
        <v>0</v>
      </c>
      <c r="P12" s="22"/>
      <c r="Q12" s="23"/>
      <c r="R12" s="20">
        <f ca="1">SUMIF('EB010-EB210'!$W$1:$X$135,O12,'EB010-EB210'!$X$1:$X$135)</f>
        <v>10</v>
      </c>
    </row>
    <row r="13" spans="1:21" x14ac:dyDescent="0.25">
      <c r="O13" s="22" t="s">
        <v>28</v>
      </c>
      <c r="P13" s="22"/>
      <c r="Q13" s="23"/>
      <c r="R13" s="20">
        <f ca="1">SUMIF('EB010-EB210'!$W$1:$X$135,O13,'EB010-EB210'!$X$1:$X$135)</f>
        <v>6</v>
      </c>
    </row>
    <row r="14" spans="1:21" x14ac:dyDescent="0.25">
      <c r="O14" s="22" t="s">
        <v>31</v>
      </c>
      <c r="P14" s="22"/>
      <c r="Q14" s="23"/>
      <c r="R14" s="20">
        <f ca="1">SUMIF('EB010-EB210'!$W$1:$X$135,O14,'EB010-EB210'!$X$1:$X$135)</f>
        <v>5</v>
      </c>
    </row>
    <row r="15" spans="1:21" x14ac:dyDescent="0.25">
      <c r="O15" s="22" t="s">
        <v>32</v>
      </c>
      <c r="P15" s="22"/>
      <c r="Q15" s="23"/>
      <c r="R15" s="20">
        <f ca="1">SUMIF('EB010-EB210'!$W$1:$X$135,O15,'EB010-EB210'!$X$1:$X$135)</f>
        <v>5</v>
      </c>
    </row>
    <row r="16" spans="1:21" x14ac:dyDescent="0.25">
      <c r="O16" s="22" t="s">
        <v>13</v>
      </c>
      <c r="P16" s="22"/>
      <c r="Q16" s="23"/>
      <c r="R16" s="20">
        <f ca="1">SUMIF('EB010-EB210'!$W$1:$X$135,O16,'EB010-EB210'!$X$1:$X$135)</f>
        <v>4</v>
      </c>
    </row>
    <row r="17" spans="1:18" x14ac:dyDescent="0.25">
      <c r="O17" s="22" t="s">
        <v>20</v>
      </c>
      <c r="P17" s="22"/>
      <c r="Q17" s="23"/>
      <c r="R17" s="20">
        <f ca="1">SUMIF('EB010-EB210'!$W$1:$X$135,O17,'EB010-EB210'!$X$1:$X$135)</f>
        <v>3</v>
      </c>
    </row>
    <row r="18" spans="1:18" x14ac:dyDescent="0.25">
      <c r="O18" s="22" t="s">
        <v>80</v>
      </c>
      <c r="P18" s="22"/>
      <c r="Q18" s="23"/>
      <c r="R18" s="20">
        <f ca="1">SUMIF('EB010-EB210'!$W$1:$X$135,O18,'EB010-EB210'!$X$1:$X$135)</f>
        <v>1</v>
      </c>
    </row>
    <row r="19" spans="1:18" x14ac:dyDescent="0.25">
      <c r="O19" s="22" t="s">
        <v>9</v>
      </c>
      <c r="P19" s="22"/>
      <c r="Q19" s="23"/>
      <c r="R19" s="20">
        <f ca="1">SUMIF('EB010-EB210'!$W$1:$X$135,O19,'EB010-EB210'!$X$1:$X$135)</f>
        <v>1</v>
      </c>
    </row>
    <row r="20" spans="1:18" ht="15.75" customHeight="1" x14ac:dyDescent="0.25">
      <c r="O20" s="22" t="s">
        <v>8</v>
      </c>
      <c r="P20" s="22"/>
      <c r="Q20" s="23"/>
      <c r="R20" s="20">
        <f ca="1">SUMIF('EB010-EB210'!$W$1:$X$135,O20,'EB010-EB210'!$X$1:$X$135)</f>
        <v>0</v>
      </c>
    </row>
    <row r="21" spans="1:18" ht="23.25" x14ac:dyDescent="0.25">
      <c r="A21" s="133"/>
      <c r="B21" s="134" t="s">
        <v>65</v>
      </c>
      <c r="C21" s="134"/>
      <c r="D21" s="134"/>
      <c r="E21" s="135"/>
      <c r="O21" s="22" t="s">
        <v>30</v>
      </c>
      <c r="P21" s="22"/>
      <c r="Q21" s="23"/>
      <c r="R21" s="20">
        <f ca="1">SUMIF('EB010-EB210'!$W$1:$X$135,O21,'EB010-EB210'!$X$1:$X$135)</f>
        <v>0</v>
      </c>
    </row>
    <row r="22" spans="1:18" ht="19.5" customHeight="1" x14ac:dyDescent="0.25">
      <c r="A22" s="139" t="s">
        <v>23</v>
      </c>
      <c r="B22" s="140" t="s">
        <v>18</v>
      </c>
      <c r="C22" s="140" t="s">
        <v>17</v>
      </c>
      <c r="D22" s="140" t="s">
        <v>1</v>
      </c>
      <c r="E22" s="141" t="s">
        <v>24</v>
      </c>
      <c r="O22" s="22" t="s">
        <v>11</v>
      </c>
      <c r="P22" s="22"/>
      <c r="Q22" s="23"/>
      <c r="R22" s="20">
        <f ca="1">SUMIF('EB010-EB210'!$W$1:$X$135,O22,'EB010-EB210'!$X$1:$X$135)</f>
        <v>0</v>
      </c>
    </row>
    <row r="23" spans="1:18" x14ac:dyDescent="0.25">
      <c r="A23" s="432">
        <v>1506356</v>
      </c>
      <c r="B23" s="433">
        <f>VLOOKUP(Table148[[#This Row],[Shop Order]],'EB010-EB210'!A:AC,4,FALSE)</f>
        <v>2190</v>
      </c>
      <c r="C23" s="433">
        <f>VLOOKUP(Table148[[#This Row],[Shop Order]],'EB010-EB210'!A:AC,5,FALSE)</f>
        <v>1848</v>
      </c>
      <c r="D23" s="434">
        <f>VLOOKUP(Table148[[#This Row],[Shop Order]],'EB010-EB210'!A:AC,6,FALSE)</f>
        <v>0.84383561643835614</v>
      </c>
      <c r="E23" s="435">
        <f>VLOOKUP(Table148[[#This Row],[Shop Order]],'EB010-EB210'!A:AC,7,FALSE)</f>
        <v>45222</v>
      </c>
      <c r="O23" s="22" t="s">
        <v>81</v>
      </c>
      <c r="P23" s="22"/>
      <c r="Q23" s="23"/>
      <c r="R23" s="20">
        <f ca="1">SUMIF('EB010-EB210'!$W$1:$X$135,O23,'EB010-EB210'!$X$1:$X$135)</f>
        <v>0</v>
      </c>
    </row>
    <row r="24" spans="1:18" x14ac:dyDescent="0.25">
      <c r="A24" s="432">
        <v>1507983</v>
      </c>
      <c r="B24" s="433">
        <f>VLOOKUP(Table148[[#This Row],[Shop Order]],'EB010-EB210'!A:AC,4,FALSE)</f>
        <v>455</v>
      </c>
      <c r="C24" s="433">
        <f>VLOOKUP(Table148[[#This Row],[Shop Order]],'EB010-EB210'!A:AC,5,FALSE)</f>
        <v>351</v>
      </c>
      <c r="D24" s="434">
        <f>VLOOKUP(Table148[[#This Row],[Shop Order]],'EB010-EB210'!A:AC,6,FALSE)</f>
        <v>0.77142857142857146</v>
      </c>
      <c r="E24" s="435">
        <f>VLOOKUP(Table148[[#This Row],[Shop Order]],'EB010-EB210'!A:AC,7,FALSE)</f>
        <v>45241</v>
      </c>
      <c r="G24" s="26"/>
      <c r="O24" s="22" t="s">
        <v>44</v>
      </c>
      <c r="P24" s="22"/>
      <c r="Q24" s="23"/>
      <c r="R24" s="20">
        <f ca="1">SUMIF('EB010-EB210'!$W$1:$X$135,O24,'EB010-EB210'!$X$1:$X$135)</f>
        <v>0</v>
      </c>
    </row>
    <row r="25" spans="1:18" x14ac:dyDescent="0.25">
      <c r="A25" s="432">
        <v>1507045</v>
      </c>
      <c r="B25" s="433">
        <f>VLOOKUP(Table148[[#This Row],[Shop Order]],'EB010-EB210'!A:AC,4,FALSE)</f>
        <v>2171</v>
      </c>
      <c r="C25" s="433">
        <f>VLOOKUP(Table148[[#This Row],[Shop Order]],'EB010-EB210'!A:AC,5,FALSE)</f>
        <v>1873</v>
      </c>
      <c r="D25" s="434">
        <f>VLOOKUP(Table148[[#This Row],[Shop Order]],'EB010-EB210'!A:AC,6,FALSE)</f>
        <v>0.86273606632888067</v>
      </c>
      <c r="E25" s="435">
        <f>VLOOKUP(Table148[[#This Row],[Shop Order]],'EB010-EB210'!A:AC,7,FALSE)</f>
        <v>45261</v>
      </c>
      <c r="O25" s="22" t="s">
        <v>125</v>
      </c>
      <c r="P25" s="22"/>
      <c r="Q25" s="23"/>
      <c r="R25" s="20">
        <f ca="1">SUMIF('EB010-EB210'!$W$1:$X$135,O25,'EB010-EB210'!$X$1:$X$135)</f>
        <v>0</v>
      </c>
    </row>
    <row r="26" spans="1:18" x14ac:dyDescent="0.25">
      <c r="A26" s="432"/>
      <c r="B26" s="433" t="e">
        <f>VLOOKUP(Table148[[#This Row],[Shop Order]],'EB010-EB210'!A:AC,4,FALSE)</f>
        <v>#N/A</v>
      </c>
      <c r="C26" s="433" t="e">
        <f>VLOOKUP(Table148[[#This Row],[Shop Order]],'EB010-EB210'!A:AC,5,FALSE)</f>
        <v>#N/A</v>
      </c>
      <c r="D26" s="434" t="e">
        <f>VLOOKUP(Table148[[#This Row],[Shop Order]],'EB010-EB210'!A:AC,6,FALSE)</f>
        <v>#N/A</v>
      </c>
      <c r="E26" s="435" t="e">
        <f>VLOOKUP(Table148[[#This Row],[Shop Order]],'EB010-EB210'!A:AC,7,FALSE)</f>
        <v>#N/A</v>
      </c>
      <c r="O26" s="22" t="s">
        <v>82</v>
      </c>
      <c r="P26" s="22"/>
      <c r="Q26" s="23"/>
      <c r="R26" s="20">
        <f ca="1">SUMIF('EB010-EB210'!$W$1:$X$135,O26,'EB010-EB210'!$X$1:$X$135)</f>
        <v>0</v>
      </c>
    </row>
    <row r="27" spans="1:18" x14ac:dyDescent="0.25">
      <c r="A27" s="432"/>
      <c r="B27" s="433" t="e">
        <f>VLOOKUP(Table148[[#This Row],[Shop Order]],'EB010-EB210'!A:AC,4,FALSE)</f>
        <v>#N/A</v>
      </c>
      <c r="C27" s="433" t="e">
        <f>VLOOKUP(Table148[[#This Row],[Shop Order]],'EB010-EB210'!A:AC,5,FALSE)</f>
        <v>#N/A</v>
      </c>
      <c r="D27" s="434" t="e">
        <f>VLOOKUP(Table148[[#This Row],[Shop Order]],'EB010-EB210'!A:AC,6,FALSE)</f>
        <v>#N/A</v>
      </c>
      <c r="E27" s="435" t="e">
        <f>VLOOKUP(Table148[[#This Row],[Shop Order]],'EB010-EB210'!A:AC,7,FALSE)</f>
        <v>#N/A</v>
      </c>
      <c r="O27" s="22" t="s">
        <v>103</v>
      </c>
      <c r="P27" s="22"/>
      <c r="Q27" s="23"/>
      <c r="R27" s="20">
        <f ca="1">SUMIF('EB010-EB210'!$W$1:$X$135,O27,'EB010-EB210'!$X$1:$X$135)</f>
        <v>0</v>
      </c>
    </row>
    <row r="28" spans="1:18" x14ac:dyDescent="0.25">
      <c r="A28" s="432"/>
      <c r="B28" s="433" t="e">
        <f>VLOOKUP(Table148[[#This Row],[Shop Order]],'EB010-EB210'!A:AC,4,FALSE)</f>
        <v>#N/A</v>
      </c>
      <c r="C28" s="433" t="e">
        <f>VLOOKUP(Table148[[#This Row],[Shop Order]],'EB010-EB210'!A:AC,5,FALSE)</f>
        <v>#N/A</v>
      </c>
      <c r="D28" s="434" t="e">
        <f>VLOOKUP(Table148[[#This Row],[Shop Order]],'EB010-EB210'!A:AC,6,FALSE)</f>
        <v>#N/A</v>
      </c>
      <c r="E28" s="435" t="e">
        <f>VLOOKUP(Table148[[#This Row],[Shop Order]],'EB010-EB210'!A:AC,7,FALSE)</f>
        <v>#N/A</v>
      </c>
      <c r="O28" s="22" t="s">
        <v>45</v>
      </c>
      <c r="P28" s="22"/>
      <c r="Q28" s="23"/>
      <c r="R28" s="20">
        <f ca="1">SUMIF('EB010-EB210'!$W$1:$X$135,O28,'EB010-EB210'!$X$1:$X$135)</f>
        <v>0</v>
      </c>
    </row>
    <row r="29" spans="1:18" ht="15" customHeight="1" x14ac:dyDescent="0.25">
      <c r="A29" s="516" t="s">
        <v>51</v>
      </c>
      <c r="B29" s="516"/>
      <c r="C29" s="516"/>
      <c r="D29" s="309">
        <f>AVERAGE(D23:D25)</f>
        <v>0.82600008473193609</v>
      </c>
      <c r="E29" s="142"/>
      <c r="O29" s="22" t="s">
        <v>29</v>
      </c>
      <c r="P29" s="33"/>
      <c r="Q29" s="33"/>
      <c r="R29" s="20">
        <f ca="1">SUMIF('EB010-EB210'!$W$1:$X$135,O29,'EB010-EB210'!$X$1:$X$135)</f>
        <v>0</v>
      </c>
    </row>
    <row r="31" spans="1:18" ht="30.75" customHeight="1" x14ac:dyDescent="0.25">
      <c r="E31" s="25"/>
    </row>
    <row r="32" spans="1:18" ht="38.25" customHeight="1" x14ac:dyDescent="0.25">
      <c r="E32" s="25"/>
    </row>
    <row r="33" spans="5:5" ht="33.75" customHeight="1" x14ac:dyDescent="0.25">
      <c r="E33" s="25"/>
    </row>
  </sheetData>
  <autoFilter ref="O4:R4">
    <filterColumn colId="0" showButton="0"/>
    <filterColumn colId="1" showButton="0"/>
    <sortState ref="O5:R29">
      <sortCondition descending="1" ref="R4"/>
    </sortState>
  </autoFilter>
  <dataConsolidate/>
  <mergeCells count="4">
    <mergeCell ref="A1:R1"/>
    <mergeCell ref="O3:R3"/>
    <mergeCell ref="O4:Q4"/>
    <mergeCell ref="A29:C29"/>
  </mergeCells>
  <phoneticPr fontId="34" type="noConversion"/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3"/>
  <sheetViews>
    <sheetView zoomScale="70" zoomScaleNormal="70" workbookViewId="0">
      <selection activeCell="I44" sqref="I44"/>
    </sheetView>
  </sheetViews>
  <sheetFormatPr defaultColWidth="9.140625" defaultRowHeight="15" x14ac:dyDescent="0.25"/>
  <cols>
    <col min="1" max="2" width="13.140625" style="45" customWidth="1"/>
    <col min="3" max="3" width="9.5703125" style="45" customWidth="1"/>
    <col min="4" max="4" width="10.140625" style="45" customWidth="1"/>
    <col min="5" max="5" width="7.42578125" style="45" bestFit="1" customWidth="1"/>
    <col min="6" max="6" width="10.28515625" style="45" bestFit="1" customWidth="1"/>
    <col min="7" max="7" width="12.85546875" style="15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5" customWidth="1"/>
    <col min="16" max="16" width="15.85546875" style="10" customWidth="1"/>
    <col min="17" max="19" width="15.85546875" style="14" customWidth="1"/>
    <col min="20" max="20" width="9.140625" style="14"/>
    <col min="21" max="21" width="11.140625" style="14" bestFit="1" customWidth="1"/>
    <col min="22" max="22" width="10.28515625" style="14" hidden="1" customWidth="1"/>
    <col min="23" max="23" width="37.42578125" style="45" customWidth="1"/>
    <col min="24" max="24" width="0.28515625" style="45" customWidth="1"/>
    <col min="25" max="25" width="49.28515625" style="45" bestFit="1" customWidth="1"/>
    <col min="26" max="16384" width="9.140625" style="45"/>
  </cols>
  <sheetData>
    <row r="1" spans="1:25" ht="15.75" thickBot="1" x14ac:dyDescent="0.3"/>
    <row r="2" spans="1:25" s="25" customFormat="1" ht="75.75" thickBot="1" x14ac:dyDescent="0.3">
      <c r="A2" s="47" t="s">
        <v>23</v>
      </c>
      <c r="B2" s="47" t="s">
        <v>49</v>
      </c>
      <c r="C2" s="47" t="s">
        <v>54</v>
      </c>
      <c r="D2" s="47" t="s">
        <v>18</v>
      </c>
      <c r="E2" s="46" t="s">
        <v>17</v>
      </c>
      <c r="F2" s="48" t="s">
        <v>1</v>
      </c>
      <c r="G2" s="49" t="s">
        <v>24</v>
      </c>
      <c r="H2" s="50" t="s">
        <v>75</v>
      </c>
      <c r="I2" s="50" t="s">
        <v>76</v>
      </c>
      <c r="J2" s="50" t="s">
        <v>55</v>
      </c>
      <c r="K2" s="50" t="s">
        <v>60</v>
      </c>
      <c r="L2" s="50" t="s">
        <v>56</v>
      </c>
      <c r="M2" s="50" t="s">
        <v>61</v>
      </c>
      <c r="N2" s="50" t="s">
        <v>57</v>
      </c>
      <c r="O2" s="50" t="s">
        <v>62</v>
      </c>
      <c r="P2" s="50" t="s">
        <v>58</v>
      </c>
      <c r="Q2" s="50" t="s">
        <v>77</v>
      </c>
      <c r="R2" s="50" t="s">
        <v>126</v>
      </c>
      <c r="S2" s="47" t="s">
        <v>42</v>
      </c>
      <c r="T2" s="47" t="s">
        <v>5</v>
      </c>
      <c r="U2" s="46" t="s">
        <v>2</v>
      </c>
      <c r="V2" s="84" t="s">
        <v>161</v>
      </c>
      <c r="W2" s="85" t="s">
        <v>21</v>
      </c>
      <c r="X2" s="210" t="s">
        <v>5</v>
      </c>
      <c r="Y2" s="85" t="s">
        <v>7</v>
      </c>
    </row>
    <row r="3" spans="1:25" s="25" customFormat="1" ht="15" customHeight="1" thickBot="1" x14ac:dyDescent="0.3">
      <c r="A3" s="212"/>
      <c r="B3" s="212"/>
      <c r="C3" s="441"/>
      <c r="D3" s="441"/>
      <c r="E3" s="448"/>
      <c r="F3" s="449" t="e">
        <f>E3/D3</f>
        <v>#DIV/0!</v>
      </c>
      <c r="G3" s="211"/>
      <c r="H3" s="200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8"/>
      <c r="T3" s="90"/>
      <c r="U3" s="197"/>
      <c r="V3" s="197"/>
      <c r="W3" s="91" t="s">
        <v>78</v>
      </c>
      <c r="X3" s="210" t="s">
        <v>5</v>
      </c>
      <c r="Y3" s="82" t="s">
        <v>73</v>
      </c>
    </row>
    <row r="4" spans="1:25" s="25" customFormat="1" ht="15" customHeight="1" x14ac:dyDescent="0.25">
      <c r="A4" s="53"/>
      <c r="B4" s="54"/>
      <c r="C4" s="54"/>
      <c r="D4" s="54"/>
      <c r="E4" s="54"/>
      <c r="F4" s="54"/>
      <c r="G4" s="55"/>
      <c r="H4" s="62"/>
      <c r="I4" s="72"/>
      <c r="J4" s="72"/>
      <c r="K4" s="72"/>
      <c r="L4" s="72"/>
      <c r="M4" s="72"/>
      <c r="N4" s="72"/>
      <c r="O4" s="72"/>
      <c r="P4" s="72"/>
      <c r="Q4" s="72"/>
      <c r="R4" s="72"/>
      <c r="S4" s="63"/>
      <c r="T4" s="488">
        <f>SUM(H4,J4,L4,N4,P4,S4)</f>
        <v>0</v>
      </c>
      <c r="U4" s="214" t="e">
        <f t="shared" ref="U4:U31" si="0">($T4)/$D$3</f>
        <v>#DIV/0!</v>
      </c>
      <c r="V4" s="248">
        <f>D3</f>
        <v>0</v>
      </c>
      <c r="W4" s="196" t="s">
        <v>16</v>
      </c>
      <c r="X4" s="209">
        <f t="shared" ref="X4:X16" si="1">T4</f>
        <v>0</v>
      </c>
      <c r="Y4" s="101"/>
    </row>
    <row r="5" spans="1:25" s="25" customFormat="1" ht="15" customHeight="1" x14ac:dyDescent="0.25">
      <c r="A5" s="56"/>
      <c r="B5" s="57"/>
      <c r="C5" s="57"/>
      <c r="D5" s="57"/>
      <c r="E5" s="57"/>
      <c r="F5" s="57"/>
      <c r="G5" s="58"/>
      <c r="H5" s="478"/>
      <c r="I5" s="74"/>
      <c r="J5" s="74"/>
      <c r="K5" s="74"/>
      <c r="L5" s="74"/>
      <c r="M5" s="74"/>
      <c r="N5" s="74"/>
      <c r="O5" s="74"/>
      <c r="P5" s="74"/>
      <c r="Q5" s="74"/>
      <c r="R5" s="74"/>
      <c r="S5" s="66"/>
      <c r="T5" s="71">
        <f t="shared" ref="T5:T30" si="2">SUM(H5,J5,L5,N5,P5,S5)</f>
        <v>0</v>
      </c>
      <c r="U5" s="214" t="e">
        <f t="shared" si="0"/>
        <v>#DIV/0!</v>
      </c>
      <c r="V5" s="248"/>
      <c r="W5" s="202" t="s">
        <v>44</v>
      </c>
      <c r="X5" s="191"/>
      <c r="Y5" s="101"/>
    </row>
    <row r="6" spans="1:25" s="25" customFormat="1" x14ac:dyDescent="0.25">
      <c r="A6" s="56"/>
      <c r="B6" s="57"/>
      <c r="C6" s="57"/>
      <c r="D6" s="57"/>
      <c r="E6" s="57"/>
      <c r="F6" s="57"/>
      <c r="G6" s="58"/>
      <c r="H6" s="64"/>
      <c r="I6" s="73"/>
      <c r="J6" s="73"/>
      <c r="K6" s="73"/>
      <c r="L6" s="73"/>
      <c r="M6" s="73"/>
      <c r="N6" s="73"/>
      <c r="O6" s="73"/>
      <c r="P6" s="73"/>
      <c r="Q6" s="73"/>
      <c r="R6" s="73"/>
      <c r="S6" s="65"/>
      <c r="T6" s="71">
        <f t="shared" si="2"/>
        <v>0</v>
      </c>
      <c r="U6" s="214" t="e">
        <f t="shared" si="0"/>
        <v>#DIV/0!</v>
      </c>
      <c r="V6" s="248">
        <f>D3</f>
        <v>0</v>
      </c>
      <c r="W6" s="195" t="s">
        <v>6</v>
      </c>
      <c r="X6" s="191">
        <f t="shared" si="1"/>
        <v>0</v>
      </c>
      <c r="Y6" s="132"/>
    </row>
    <row r="7" spans="1:25" s="25" customFormat="1" x14ac:dyDescent="0.25">
      <c r="A7" s="56"/>
      <c r="B7" s="57"/>
      <c r="C7" s="57"/>
      <c r="D7" s="57"/>
      <c r="E7" s="59"/>
      <c r="F7" s="59"/>
      <c r="G7" s="58"/>
      <c r="H7" s="64"/>
      <c r="I7" s="73"/>
      <c r="J7" s="73"/>
      <c r="K7" s="73"/>
      <c r="L7" s="73"/>
      <c r="M7" s="73"/>
      <c r="N7" s="73"/>
      <c r="O7" s="73"/>
      <c r="P7" s="73"/>
      <c r="Q7" s="73"/>
      <c r="R7" s="73"/>
      <c r="S7" s="65"/>
      <c r="T7" s="71">
        <f t="shared" si="2"/>
        <v>0</v>
      </c>
      <c r="U7" s="214" t="e">
        <f t="shared" si="0"/>
        <v>#DIV/0!</v>
      </c>
      <c r="V7" s="248">
        <f>D3</f>
        <v>0</v>
      </c>
      <c r="W7" s="195" t="s">
        <v>14</v>
      </c>
      <c r="X7" s="191">
        <f t="shared" si="1"/>
        <v>0</v>
      </c>
      <c r="Y7" s="83"/>
    </row>
    <row r="8" spans="1:25" s="25" customFormat="1" x14ac:dyDescent="0.25">
      <c r="A8" s="56"/>
      <c r="B8" s="57"/>
      <c r="C8" s="57"/>
      <c r="D8" s="57"/>
      <c r="E8" s="59"/>
      <c r="F8" s="59"/>
      <c r="G8" s="58"/>
      <c r="H8" s="64"/>
      <c r="I8" s="73"/>
      <c r="J8" s="73"/>
      <c r="K8" s="73"/>
      <c r="L8" s="73"/>
      <c r="M8" s="73"/>
      <c r="N8" s="73"/>
      <c r="O8" s="73"/>
      <c r="P8" s="73"/>
      <c r="Q8" s="73"/>
      <c r="R8" s="73"/>
      <c r="S8" s="65"/>
      <c r="T8" s="71">
        <f t="shared" si="2"/>
        <v>0</v>
      </c>
      <c r="U8" s="214" t="e">
        <f t="shared" si="0"/>
        <v>#DIV/0!</v>
      </c>
      <c r="V8" s="248">
        <f>D3</f>
        <v>0</v>
      </c>
      <c r="W8" s="195" t="s">
        <v>15</v>
      </c>
      <c r="X8" s="191">
        <f t="shared" si="1"/>
        <v>0</v>
      </c>
      <c r="Y8" s="83"/>
    </row>
    <row r="9" spans="1:25" s="25" customFormat="1" x14ac:dyDescent="0.25">
      <c r="A9" s="56"/>
      <c r="B9" s="57"/>
      <c r="C9" s="57"/>
      <c r="D9" s="57"/>
      <c r="E9" s="59"/>
      <c r="F9" s="59"/>
      <c r="G9" s="58"/>
      <c r="H9" s="64"/>
      <c r="I9" s="73"/>
      <c r="J9" s="73"/>
      <c r="K9" s="73"/>
      <c r="L9" s="73"/>
      <c r="M9" s="73"/>
      <c r="N9" s="73"/>
      <c r="O9" s="73"/>
      <c r="P9" s="73"/>
      <c r="Q9" s="73"/>
      <c r="R9" s="73"/>
      <c r="S9" s="65"/>
      <c r="T9" s="71">
        <f t="shared" si="2"/>
        <v>0</v>
      </c>
      <c r="U9" s="214" t="e">
        <f t="shared" si="0"/>
        <v>#DIV/0!</v>
      </c>
      <c r="V9" s="248">
        <f>D3</f>
        <v>0</v>
      </c>
      <c r="W9" s="195" t="s">
        <v>31</v>
      </c>
      <c r="X9" s="191">
        <f t="shared" si="1"/>
        <v>0</v>
      </c>
      <c r="Y9" s="132"/>
    </row>
    <row r="10" spans="1:25" s="25" customFormat="1" x14ac:dyDescent="0.25">
      <c r="A10" s="56"/>
      <c r="B10" s="57"/>
      <c r="C10" s="57"/>
      <c r="D10" s="57"/>
      <c r="E10" s="59"/>
      <c r="F10" s="59"/>
      <c r="G10" s="58"/>
      <c r="H10" s="64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65"/>
      <c r="T10" s="71">
        <f t="shared" si="2"/>
        <v>0</v>
      </c>
      <c r="U10" s="214" t="e">
        <f t="shared" si="0"/>
        <v>#DIV/0!</v>
      </c>
      <c r="V10" s="248">
        <f>D3</f>
        <v>0</v>
      </c>
      <c r="W10" s="195" t="s">
        <v>32</v>
      </c>
      <c r="X10" s="191">
        <f t="shared" si="1"/>
        <v>0</v>
      </c>
      <c r="Y10" s="132"/>
    </row>
    <row r="11" spans="1:25" s="25" customFormat="1" x14ac:dyDescent="0.25">
      <c r="A11" s="56"/>
      <c r="B11" s="57"/>
      <c r="C11" s="57"/>
      <c r="D11" s="57"/>
      <c r="E11" s="59"/>
      <c r="F11" s="59"/>
      <c r="G11" s="58"/>
      <c r="H11" s="6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65"/>
      <c r="T11" s="71">
        <f t="shared" si="2"/>
        <v>0</v>
      </c>
      <c r="U11" s="214" t="e">
        <f t="shared" si="0"/>
        <v>#DIV/0!</v>
      </c>
      <c r="V11" s="248">
        <f>D3</f>
        <v>0</v>
      </c>
      <c r="W11" s="195" t="s">
        <v>36</v>
      </c>
      <c r="X11" s="191">
        <f t="shared" si="1"/>
        <v>0</v>
      </c>
      <c r="Y11" s="132"/>
    </row>
    <row r="12" spans="1:25" s="25" customFormat="1" x14ac:dyDescent="0.25">
      <c r="A12" s="56"/>
      <c r="B12" s="57"/>
      <c r="C12" s="57"/>
      <c r="D12" s="57"/>
      <c r="E12" s="59"/>
      <c r="F12" s="59"/>
      <c r="G12" s="58"/>
      <c r="H12" s="64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65"/>
      <c r="T12" s="71">
        <f t="shared" si="2"/>
        <v>0</v>
      </c>
      <c r="U12" s="214" t="e">
        <f t="shared" si="0"/>
        <v>#DIV/0!</v>
      </c>
      <c r="V12" s="248">
        <f>D3</f>
        <v>0</v>
      </c>
      <c r="W12" s="195" t="s">
        <v>30</v>
      </c>
      <c r="X12" s="191">
        <f t="shared" si="1"/>
        <v>0</v>
      </c>
      <c r="Y12" s="132"/>
    </row>
    <row r="13" spans="1:25" s="25" customFormat="1" x14ac:dyDescent="0.25">
      <c r="A13" s="56"/>
      <c r="B13" s="57"/>
      <c r="C13" s="57"/>
      <c r="D13" s="57"/>
      <c r="E13" s="59"/>
      <c r="F13" s="59"/>
      <c r="G13" s="58"/>
      <c r="H13" s="64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65"/>
      <c r="T13" s="71">
        <f t="shared" si="2"/>
        <v>0</v>
      </c>
      <c r="U13" s="214" t="e">
        <f t="shared" si="0"/>
        <v>#DIV/0!</v>
      </c>
      <c r="V13" s="248">
        <f>D3</f>
        <v>0</v>
      </c>
      <c r="W13" s="195" t="s">
        <v>0</v>
      </c>
      <c r="X13" s="191">
        <f t="shared" si="1"/>
        <v>0</v>
      </c>
      <c r="Y13" s="83"/>
    </row>
    <row r="14" spans="1:25" s="25" customFormat="1" x14ac:dyDescent="0.25">
      <c r="A14" s="56"/>
      <c r="B14" s="57"/>
      <c r="C14" s="57"/>
      <c r="D14" s="57"/>
      <c r="E14" s="59"/>
      <c r="F14" s="59"/>
      <c r="G14" s="58"/>
      <c r="H14" s="6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65"/>
      <c r="T14" s="71">
        <f t="shared" si="2"/>
        <v>0</v>
      </c>
      <c r="U14" s="214" t="e">
        <f t="shared" si="0"/>
        <v>#DIV/0!</v>
      </c>
      <c r="V14" s="248">
        <f>D3</f>
        <v>0</v>
      </c>
      <c r="W14" s="195" t="s">
        <v>12</v>
      </c>
      <c r="X14" s="191">
        <f t="shared" si="1"/>
        <v>0</v>
      </c>
      <c r="Y14" s="83"/>
    </row>
    <row r="15" spans="1:25" s="25" customFormat="1" x14ac:dyDescent="0.25">
      <c r="A15" s="56"/>
      <c r="B15" s="57"/>
      <c r="C15" s="57"/>
      <c r="D15" s="57"/>
      <c r="E15" s="59"/>
      <c r="F15" s="59"/>
      <c r="G15" s="58"/>
      <c r="H15" s="6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65"/>
      <c r="T15" s="71">
        <f t="shared" si="2"/>
        <v>0</v>
      </c>
      <c r="U15" s="214" t="e">
        <f t="shared" si="0"/>
        <v>#DIV/0!</v>
      </c>
      <c r="V15" s="248">
        <f>D3</f>
        <v>0</v>
      </c>
      <c r="W15" s="195" t="s">
        <v>34</v>
      </c>
      <c r="X15" s="191">
        <f t="shared" si="1"/>
        <v>0</v>
      </c>
      <c r="Y15" s="132"/>
    </row>
    <row r="16" spans="1:25" s="25" customFormat="1" x14ac:dyDescent="0.25">
      <c r="A16" s="56"/>
      <c r="B16" s="57"/>
      <c r="C16" s="57"/>
      <c r="D16" s="57"/>
      <c r="E16" s="59"/>
      <c r="F16" s="59"/>
      <c r="G16" s="58"/>
      <c r="H16" s="68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70"/>
      <c r="T16" s="71">
        <f t="shared" si="2"/>
        <v>0</v>
      </c>
      <c r="U16" s="214" t="e">
        <f t="shared" si="0"/>
        <v>#DIV/0!</v>
      </c>
      <c r="V16" s="248">
        <f>D3</f>
        <v>0</v>
      </c>
      <c r="W16" s="208" t="s">
        <v>20</v>
      </c>
      <c r="X16" s="191">
        <f t="shared" si="1"/>
        <v>0</v>
      </c>
      <c r="Y16" s="83"/>
    </row>
    <row r="17" spans="1:25" s="25" customFormat="1" x14ac:dyDescent="0.25">
      <c r="A17" s="56"/>
      <c r="B17" s="57"/>
      <c r="C17" s="57"/>
      <c r="D17" s="57"/>
      <c r="E17" s="59"/>
      <c r="F17" s="59"/>
      <c r="G17" s="60"/>
      <c r="H17" s="38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65"/>
      <c r="T17" s="71">
        <f t="shared" si="2"/>
        <v>0</v>
      </c>
      <c r="U17" s="214" t="e">
        <f t="shared" si="0"/>
        <v>#DIV/0!</v>
      </c>
      <c r="V17" s="248">
        <f>D3</f>
        <v>0</v>
      </c>
      <c r="W17" s="195" t="s">
        <v>38</v>
      </c>
      <c r="X17" s="191"/>
      <c r="Y17" s="132"/>
    </row>
    <row r="18" spans="1:25" s="25" customFormat="1" ht="15.75" thickBot="1" x14ac:dyDescent="0.3">
      <c r="A18" s="56"/>
      <c r="B18" s="57"/>
      <c r="C18" s="57"/>
      <c r="D18" s="57"/>
      <c r="E18" s="59"/>
      <c r="F18" s="59"/>
      <c r="G18" s="58"/>
      <c r="H18" s="207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5"/>
      <c r="T18" s="204">
        <f t="shared" si="2"/>
        <v>0</v>
      </c>
      <c r="U18" s="316" t="e">
        <f t="shared" si="0"/>
        <v>#DIV/0!</v>
      </c>
      <c r="V18" s="249">
        <f>D3</f>
        <v>0</v>
      </c>
      <c r="W18" s="203" t="s">
        <v>28</v>
      </c>
      <c r="X18" s="191">
        <f>T18</f>
        <v>0</v>
      </c>
      <c r="Y18" s="132"/>
    </row>
    <row r="19" spans="1:25" s="25" customFormat="1" x14ac:dyDescent="0.25">
      <c r="A19" s="56"/>
      <c r="B19" s="57"/>
      <c r="C19" s="57"/>
      <c r="D19" s="57"/>
      <c r="E19" s="59"/>
      <c r="F19" s="59"/>
      <c r="G19" s="58"/>
      <c r="H19" s="62"/>
      <c r="I19" s="180"/>
      <c r="J19" s="74"/>
      <c r="K19" s="74"/>
      <c r="L19" s="74"/>
      <c r="M19" s="74"/>
      <c r="N19" s="74"/>
      <c r="O19" s="74"/>
      <c r="P19" s="74"/>
      <c r="Q19" s="74"/>
      <c r="R19" s="74"/>
      <c r="S19" s="66"/>
      <c r="T19" s="76">
        <f t="shared" si="2"/>
        <v>0</v>
      </c>
      <c r="U19" s="214" t="e">
        <f t="shared" si="0"/>
        <v>#DIV/0!</v>
      </c>
      <c r="V19" s="250">
        <f>D3</f>
        <v>0</v>
      </c>
      <c r="W19" s="202" t="s">
        <v>11</v>
      </c>
      <c r="X19" s="191"/>
      <c r="Y19" s="132"/>
    </row>
    <row r="20" spans="1:25" s="25" customFormat="1" x14ac:dyDescent="0.25">
      <c r="A20" s="56"/>
      <c r="B20" s="57"/>
      <c r="C20" s="57"/>
      <c r="D20" s="57"/>
      <c r="E20" s="59"/>
      <c r="F20" s="59"/>
      <c r="G20" s="58"/>
      <c r="H20" s="64"/>
      <c r="I20" s="38"/>
      <c r="J20" s="73"/>
      <c r="K20" s="73"/>
      <c r="L20" s="73"/>
      <c r="M20" s="73"/>
      <c r="N20" s="73"/>
      <c r="O20" s="73"/>
      <c r="P20" s="73"/>
      <c r="Q20" s="73"/>
      <c r="R20" s="73"/>
      <c r="S20" s="65"/>
      <c r="T20" s="71">
        <f t="shared" si="2"/>
        <v>0</v>
      </c>
      <c r="U20" s="214" t="e">
        <f t="shared" si="0"/>
        <v>#DIV/0!</v>
      </c>
      <c r="V20" s="248">
        <f>D3</f>
        <v>0</v>
      </c>
      <c r="W20" s="195" t="s">
        <v>29</v>
      </c>
      <c r="X20" s="191">
        <f t="shared" ref="X20:X34" si="3">T20</f>
        <v>0</v>
      </c>
      <c r="Y20" s="83"/>
    </row>
    <row r="21" spans="1:25" s="25" customFormat="1" x14ac:dyDescent="0.25">
      <c r="A21" s="56"/>
      <c r="B21" s="57"/>
      <c r="C21" s="57"/>
      <c r="D21" s="57"/>
      <c r="E21" s="59"/>
      <c r="F21" s="59"/>
      <c r="G21" s="58"/>
      <c r="H21" s="64"/>
      <c r="I21" s="38"/>
      <c r="J21" s="73"/>
      <c r="K21" s="73"/>
      <c r="L21" s="73"/>
      <c r="M21" s="73"/>
      <c r="N21" s="73"/>
      <c r="O21" s="73"/>
      <c r="P21" s="73"/>
      <c r="Q21" s="73"/>
      <c r="R21" s="73"/>
      <c r="S21" s="65"/>
      <c r="T21" s="71">
        <f t="shared" si="2"/>
        <v>0</v>
      </c>
      <c r="U21" s="214" t="e">
        <f t="shared" si="0"/>
        <v>#DIV/0!</v>
      </c>
      <c r="V21" s="248">
        <f>D3</f>
        <v>0</v>
      </c>
      <c r="W21" s="195" t="s">
        <v>3</v>
      </c>
      <c r="X21" s="191">
        <f t="shared" si="3"/>
        <v>0</v>
      </c>
      <c r="Y21" s="83"/>
    </row>
    <row r="22" spans="1:25" s="25" customFormat="1" x14ac:dyDescent="0.25">
      <c r="A22" s="56"/>
      <c r="B22" s="57"/>
      <c r="C22" s="57"/>
      <c r="D22" s="57"/>
      <c r="E22" s="59"/>
      <c r="F22" s="59"/>
      <c r="G22" s="58"/>
      <c r="H22" s="64"/>
      <c r="I22" s="38"/>
      <c r="J22" s="73"/>
      <c r="K22" s="73"/>
      <c r="L22" s="73"/>
      <c r="M22" s="73"/>
      <c r="N22" s="73"/>
      <c r="O22" s="73"/>
      <c r="P22" s="73"/>
      <c r="Q22" s="73"/>
      <c r="R22" s="73"/>
      <c r="S22" s="65"/>
      <c r="T22" s="71">
        <f t="shared" si="2"/>
        <v>0</v>
      </c>
      <c r="U22" s="214" t="e">
        <f t="shared" si="0"/>
        <v>#DIV/0!</v>
      </c>
      <c r="V22" s="248">
        <f>D3</f>
        <v>0</v>
      </c>
      <c r="W22" s="195" t="s">
        <v>8</v>
      </c>
      <c r="X22" s="191">
        <f t="shared" si="3"/>
        <v>0</v>
      </c>
      <c r="Y22" s="111"/>
    </row>
    <row r="23" spans="1:25" s="25" customFormat="1" x14ac:dyDescent="0.25">
      <c r="A23" s="56"/>
      <c r="B23" s="57"/>
      <c r="C23" s="57"/>
      <c r="D23" s="57"/>
      <c r="E23" s="59"/>
      <c r="F23" s="59"/>
      <c r="G23" s="58"/>
      <c r="H23" s="64"/>
      <c r="I23" s="38"/>
      <c r="J23" s="73"/>
      <c r="K23" s="73"/>
      <c r="L23" s="73"/>
      <c r="M23" s="73"/>
      <c r="N23" s="73"/>
      <c r="O23" s="73"/>
      <c r="P23" s="73"/>
      <c r="Q23" s="73"/>
      <c r="R23" s="73"/>
      <c r="S23" s="65"/>
      <c r="T23" s="71">
        <f t="shared" si="2"/>
        <v>0</v>
      </c>
      <c r="U23" s="214" t="e">
        <f t="shared" si="0"/>
        <v>#DIV/0!</v>
      </c>
      <c r="V23" s="248">
        <f>D3</f>
        <v>0</v>
      </c>
      <c r="W23" s="195" t="s">
        <v>9</v>
      </c>
      <c r="X23" s="191">
        <f t="shared" si="3"/>
        <v>0</v>
      </c>
      <c r="Y23" s="101" t="s">
        <v>210</v>
      </c>
    </row>
    <row r="24" spans="1:25" s="25" customFormat="1" x14ac:dyDescent="0.25">
      <c r="A24" s="56"/>
      <c r="B24" s="57"/>
      <c r="C24" s="57"/>
      <c r="D24" s="57"/>
      <c r="E24" s="59"/>
      <c r="F24" s="59"/>
      <c r="G24" s="58"/>
      <c r="H24" s="64"/>
      <c r="I24" s="38"/>
      <c r="J24" s="73"/>
      <c r="K24" s="73"/>
      <c r="L24" s="73"/>
      <c r="M24" s="73"/>
      <c r="N24" s="73"/>
      <c r="O24" s="73"/>
      <c r="P24" s="73"/>
      <c r="Q24" s="73"/>
      <c r="R24" s="73"/>
      <c r="S24" s="65"/>
      <c r="T24" s="71">
        <f t="shared" si="2"/>
        <v>0</v>
      </c>
      <c r="U24" s="214" t="e">
        <f t="shared" si="0"/>
        <v>#DIV/0!</v>
      </c>
      <c r="V24" s="248">
        <f>D3</f>
        <v>0</v>
      </c>
      <c r="W24" s="195" t="s">
        <v>80</v>
      </c>
      <c r="X24" s="191">
        <f t="shared" si="3"/>
        <v>0</v>
      </c>
      <c r="Y24" s="132"/>
    </row>
    <row r="25" spans="1:25" s="25" customFormat="1" x14ac:dyDescent="0.25">
      <c r="A25" s="56"/>
      <c r="B25" s="57"/>
      <c r="C25" s="57"/>
      <c r="D25" s="57"/>
      <c r="E25" s="59"/>
      <c r="F25" s="59"/>
      <c r="G25" s="58"/>
      <c r="H25" s="130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65"/>
      <c r="T25" s="71">
        <f t="shared" si="2"/>
        <v>0</v>
      </c>
      <c r="U25" s="214" t="e">
        <f t="shared" si="0"/>
        <v>#DIV/0!</v>
      </c>
      <c r="V25" s="248">
        <f>D3</f>
        <v>0</v>
      </c>
      <c r="W25" s="195" t="s">
        <v>20</v>
      </c>
      <c r="X25" s="191">
        <f t="shared" si="3"/>
        <v>0</v>
      </c>
      <c r="Y25" s="83"/>
    </row>
    <row r="26" spans="1:25" s="25" customFormat="1" x14ac:dyDescent="0.25">
      <c r="A26" s="56"/>
      <c r="B26" s="57"/>
      <c r="C26" s="57"/>
      <c r="D26" s="57"/>
      <c r="E26" s="59"/>
      <c r="F26" s="59"/>
      <c r="G26" s="58"/>
      <c r="H26" s="6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65"/>
      <c r="T26" s="71">
        <f t="shared" si="2"/>
        <v>0</v>
      </c>
      <c r="U26" s="214" t="e">
        <f t="shared" si="0"/>
        <v>#DIV/0!</v>
      </c>
      <c r="V26" s="248">
        <f>D3</f>
        <v>0</v>
      </c>
      <c r="W26" s="195" t="s">
        <v>81</v>
      </c>
      <c r="X26" s="191">
        <f t="shared" si="3"/>
        <v>0</v>
      </c>
      <c r="Y26" s="83"/>
    </row>
    <row r="27" spans="1:25" s="25" customFormat="1" x14ac:dyDescent="0.25">
      <c r="A27" s="56"/>
      <c r="B27" s="57"/>
      <c r="C27" s="57"/>
      <c r="D27" s="57"/>
      <c r="E27" s="59"/>
      <c r="F27" s="59"/>
      <c r="G27" s="58"/>
      <c r="H27" s="6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65"/>
      <c r="T27" s="71">
        <f t="shared" si="2"/>
        <v>0</v>
      </c>
      <c r="U27" s="214" t="e">
        <f t="shared" si="0"/>
        <v>#DIV/0!</v>
      </c>
      <c r="V27" s="248">
        <f>D3</f>
        <v>0</v>
      </c>
      <c r="W27" s="195" t="s">
        <v>10</v>
      </c>
      <c r="X27" s="191">
        <f t="shared" si="3"/>
        <v>0</v>
      </c>
      <c r="Y27" s="132"/>
    </row>
    <row r="28" spans="1:25" s="25" customFormat="1" x14ac:dyDescent="0.25">
      <c r="A28" s="56"/>
      <c r="B28" s="57"/>
      <c r="C28" s="57"/>
      <c r="D28" s="57"/>
      <c r="E28" s="59"/>
      <c r="F28" s="59"/>
      <c r="G28" s="58"/>
      <c r="H28" s="6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65"/>
      <c r="T28" s="71">
        <f t="shared" si="2"/>
        <v>0</v>
      </c>
      <c r="U28" s="214" t="e">
        <f t="shared" si="0"/>
        <v>#DIV/0!</v>
      </c>
      <c r="V28" s="248">
        <f>D3</f>
        <v>0</v>
      </c>
      <c r="W28" s="195" t="s">
        <v>13</v>
      </c>
      <c r="X28" s="191">
        <f t="shared" si="3"/>
        <v>0</v>
      </c>
      <c r="Y28" s="277"/>
    </row>
    <row r="29" spans="1:25" s="25" customFormat="1" x14ac:dyDescent="0.25">
      <c r="A29" s="56"/>
      <c r="B29" s="57"/>
      <c r="C29" s="57"/>
      <c r="D29" s="57"/>
      <c r="E29" s="59"/>
      <c r="F29" s="59"/>
      <c r="G29" s="58"/>
      <c r="H29" s="6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65"/>
      <c r="T29" s="71">
        <f t="shared" si="2"/>
        <v>0</v>
      </c>
      <c r="U29" s="214" t="e">
        <f t="shared" si="0"/>
        <v>#DIV/0!</v>
      </c>
      <c r="V29" s="248">
        <f>D3</f>
        <v>0</v>
      </c>
      <c r="W29" s="195" t="s">
        <v>99</v>
      </c>
      <c r="X29" s="191">
        <f t="shared" si="3"/>
        <v>0</v>
      </c>
      <c r="Y29" s="83"/>
    </row>
    <row r="30" spans="1:25" s="25" customFormat="1" x14ac:dyDescent="0.25">
      <c r="A30" s="56"/>
      <c r="B30" s="57"/>
      <c r="C30" s="57"/>
      <c r="D30" s="57"/>
      <c r="E30" s="59"/>
      <c r="F30" s="59"/>
      <c r="G30" s="58"/>
      <c r="H30" s="64"/>
      <c r="I30" s="73"/>
      <c r="J30" s="67"/>
      <c r="K30" s="67"/>
      <c r="L30" s="67"/>
      <c r="M30" s="67"/>
      <c r="N30" s="67"/>
      <c r="O30" s="67"/>
      <c r="P30" s="67"/>
      <c r="Q30" s="67"/>
      <c r="R30" s="67"/>
      <c r="S30" s="65"/>
      <c r="T30" s="71">
        <f t="shared" si="2"/>
        <v>0</v>
      </c>
      <c r="U30" s="214" t="e">
        <f t="shared" si="0"/>
        <v>#DIV/0!</v>
      </c>
      <c r="V30" s="248">
        <f>D3</f>
        <v>0</v>
      </c>
      <c r="W30" s="195" t="s">
        <v>83</v>
      </c>
      <c r="X30" s="191">
        <f t="shared" si="3"/>
        <v>0</v>
      </c>
      <c r="Y30" s="83"/>
    </row>
    <row r="31" spans="1:25" s="25" customFormat="1" ht="15.75" thickBot="1" x14ac:dyDescent="0.3">
      <c r="A31" s="56"/>
      <c r="B31" s="57"/>
      <c r="C31" s="57"/>
      <c r="D31" s="57"/>
      <c r="E31" s="59"/>
      <c r="F31" s="59"/>
      <c r="G31" s="58"/>
      <c r="H31" s="68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0"/>
      <c r="T31" s="204">
        <f>SUM(H31,J31,L31,N31,P31,S31)</f>
        <v>0</v>
      </c>
      <c r="U31" s="214" t="e">
        <f t="shared" si="0"/>
        <v>#DIV/0!</v>
      </c>
      <c r="V31" s="249">
        <f>D3</f>
        <v>0</v>
      </c>
      <c r="W31" s="201" t="s">
        <v>162</v>
      </c>
      <c r="X31" s="191">
        <f t="shared" si="3"/>
        <v>0</v>
      </c>
      <c r="Y31" s="83"/>
    </row>
    <row r="32" spans="1:25" s="25" customFormat="1" ht="15.75" thickBot="1" x14ac:dyDescent="0.3">
      <c r="A32" s="56"/>
      <c r="B32" s="57"/>
      <c r="C32" s="57"/>
      <c r="D32" s="57"/>
      <c r="E32" s="59"/>
      <c r="F32" s="59"/>
      <c r="G32" s="58"/>
      <c r="H32" s="200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8"/>
      <c r="T32" s="301"/>
      <c r="U32" s="197"/>
      <c r="V32" s="301"/>
      <c r="W32" s="122" t="s">
        <v>84</v>
      </c>
      <c r="X32" s="191">
        <f t="shared" si="3"/>
        <v>0</v>
      </c>
      <c r="Y32" s="83"/>
    </row>
    <row r="33" spans="1:25" s="25" customFormat="1" x14ac:dyDescent="0.25">
      <c r="A33" s="56"/>
      <c r="B33" s="57"/>
      <c r="C33" s="57"/>
      <c r="D33" s="57"/>
      <c r="E33" s="59"/>
      <c r="F33" s="59"/>
      <c r="G33" s="60"/>
      <c r="H33" s="6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63"/>
      <c r="T33" s="76">
        <f>SUM(H33,J33,L33,N33,P33,S33)</f>
        <v>0</v>
      </c>
      <c r="U33" s="214" t="e">
        <f t="shared" ref="U33:U43" si="4">($T33)/$D$3</f>
        <v>#DIV/0!</v>
      </c>
      <c r="V33" s="248">
        <f>D3</f>
        <v>0</v>
      </c>
      <c r="W33" s="196" t="s">
        <v>85</v>
      </c>
      <c r="X33" s="191">
        <f t="shared" si="3"/>
        <v>0</v>
      </c>
      <c r="Y33" s="83"/>
    </row>
    <row r="34" spans="1:25" s="25" customFormat="1" x14ac:dyDescent="0.25">
      <c r="A34" s="56"/>
      <c r="B34" s="57"/>
      <c r="C34" s="57"/>
      <c r="D34" s="57"/>
      <c r="E34" s="59"/>
      <c r="F34" s="59"/>
      <c r="G34" s="60"/>
      <c r="H34" s="6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65"/>
      <c r="T34" s="76">
        <f t="shared" ref="T34:T41" si="5">SUM(H34,J34,L34,N34,P34,S34)</f>
        <v>0</v>
      </c>
      <c r="U34" s="214" t="e">
        <f t="shared" si="4"/>
        <v>#DIV/0!</v>
      </c>
      <c r="V34" s="248">
        <f>D3</f>
        <v>0</v>
      </c>
      <c r="W34" s="195" t="s">
        <v>86</v>
      </c>
      <c r="X34" s="191">
        <f t="shared" si="3"/>
        <v>0</v>
      </c>
      <c r="Y34" s="101"/>
    </row>
    <row r="35" spans="1:25" s="25" customFormat="1" x14ac:dyDescent="0.25">
      <c r="A35" s="56"/>
      <c r="B35" s="57"/>
      <c r="C35" s="57"/>
      <c r="D35" s="57"/>
      <c r="E35" s="59"/>
      <c r="F35" s="59"/>
      <c r="G35" s="60"/>
      <c r="H35" s="6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65"/>
      <c r="T35" s="76">
        <f t="shared" si="5"/>
        <v>0</v>
      </c>
      <c r="U35" s="214" t="e">
        <f t="shared" si="4"/>
        <v>#DIV/0!</v>
      </c>
      <c r="V35" s="248"/>
      <c r="W35" s="195" t="s">
        <v>87</v>
      </c>
      <c r="X35" s="191"/>
      <c r="Y35" s="101" t="s">
        <v>218</v>
      </c>
    </row>
    <row r="36" spans="1:25" s="25" customFormat="1" x14ac:dyDescent="0.25">
      <c r="A36" s="56"/>
      <c r="B36" s="57"/>
      <c r="C36" s="57"/>
      <c r="D36" s="57"/>
      <c r="E36" s="59"/>
      <c r="F36" s="59"/>
      <c r="G36" s="60"/>
      <c r="H36" s="6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65"/>
      <c r="T36" s="76">
        <f t="shared" si="5"/>
        <v>0</v>
      </c>
      <c r="U36" s="214" t="e">
        <f t="shared" si="4"/>
        <v>#DIV/0!</v>
      </c>
      <c r="V36" s="248"/>
      <c r="W36" s="195" t="s">
        <v>38</v>
      </c>
      <c r="X36" s="191"/>
      <c r="Y36" s="101" t="s">
        <v>220</v>
      </c>
    </row>
    <row r="37" spans="1:25" s="25" customFormat="1" x14ac:dyDescent="0.25">
      <c r="A37" s="56"/>
      <c r="B37" s="57"/>
      <c r="C37" s="57"/>
      <c r="D37" s="57"/>
      <c r="E37" s="59"/>
      <c r="F37" s="59"/>
      <c r="G37" s="60"/>
      <c r="H37" s="6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65"/>
      <c r="T37" s="76">
        <f t="shared" si="5"/>
        <v>0</v>
      </c>
      <c r="U37" s="214" t="e">
        <f t="shared" si="4"/>
        <v>#DIV/0!</v>
      </c>
      <c r="V37" s="248"/>
      <c r="W37" s="195" t="s">
        <v>36</v>
      </c>
      <c r="X37" s="191"/>
      <c r="Y37" s="417" t="s">
        <v>219</v>
      </c>
    </row>
    <row r="38" spans="1:25" s="25" customFormat="1" ht="15.75" x14ac:dyDescent="0.25">
      <c r="A38" s="56"/>
      <c r="B38" s="57"/>
      <c r="C38" s="57"/>
      <c r="D38" s="57"/>
      <c r="E38" s="59"/>
      <c r="F38" s="59"/>
      <c r="G38" s="60"/>
      <c r="H38" s="6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65"/>
      <c r="T38" s="76">
        <f t="shared" si="5"/>
        <v>0</v>
      </c>
      <c r="U38" s="214" t="e">
        <f t="shared" si="4"/>
        <v>#DIV/0!</v>
      </c>
      <c r="V38" s="248">
        <f>D3</f>
        <v>0</v>
      </c>
      <c r="W38" s="268" t="s">
        <v>174</v>
      </c>
      <c r="X38" s="191">
        <f t="shared" ref="X38:X43" si="6">T38</f>
        <v>0</v>
      </c>
      <c r="Y38" s="101"/>
    </row>
    <row r="39" spans="1:25" s="25" customFormat="1" x14ac:dyDescent="0.25">
      <c r="A39" s="56"/>
      <c r="B39" s="57"/>
      <c r="C39" s="57"/>
      <c r="D39" s="57"/>
      <c r="E39" s="59"/>
      <c r="F39" s="59"/>
      <c r="G39" s="60"/>
      <c r="H39" s="6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65"/>
      <c r="T39" s="76">
        <f t="shared" si="5"/>
        <v>0</v>
      </c>
      <c r="U39" s="214" t="e">
        <f t="shared" si="4"/>
        <v>#DIV/0!</v>
      </c>
      <c r="V39" s="248">
        <f>D3</f>
        <v>0</v>
      </c>
      <c r="W39" s="195" t="s">
        <v>95</v>
      </c>
      <c r="X39" s="191">
        <f t="shared" si="6"/>
        <v>0</v>
      </c>
      <c r="Y39" s="346"/>
    </row>
    <row r="40" spans="1:25" s="25" customFormat="1" x14ac:dyDescent="0.25">
      <c r="A40" s="56"/>
      <c r="B40" s="57"/>
      <c r="C40" s="57"/>
      <c r="D40" s="57"/>
      <c r="E40" s="59"/>
      <c r="F40" s="59"/>
      <c r="G40" s="60"/>
      <c r="H40" s="6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65"/>
      <c r="T40" s="76">
        <f t="shared" si="5"/>
        <v>0</v>
      </c>
      <c r="U40" s="214" t="e">
        <f t="shared" si="4"/>
        <v>#DIV/0!</v>
      </c>
      <c r="V40" s="248">
        <f>D3</f>
        <v>0</v>
      </c>
      <c r="W40" s="195" t="s">
        <v>173</v>
      </c>
      <c r="X40" s="191">
        <f t="shared" si="6"/>
        <v>0</v>
      </c>
      <c r="Y40" s="83"/>
    </row>
    <row r="41" spans="1:25" s="25" customFormat="1" ht="15.75" x14ac:dyDescent="0.25">
      <c r="A41" s="56"/>
      <c r="B41" s="57"/>
      <c r="C41" s="57"/>
      <c r="D41" s="57"/>
      <c r="E41" s="59"/>
      <c r="F41" s="59"/>
      <c r="G41" s="60"/>
      <c r="H41" s="64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65"/>
      <c r="T41" s="76">
        <f t="shared" si="5"/>
        <v>0</v>
      </c>
      <c r="U41" s="214" t="e">
        <f t="shared" si="4"/>
        <v>#DIV/0!</v>
      </c>
      <c r="V41" s="248">
        <f>D3</f>
        <v>0</v>
      </c>
      <c r="W41" s="268" t="s">
        <v>175</v>
      </c>
      <c r="X41" s="191">
        <f t="shared" si="6"/>
        <v>0</v>
      </c>
      <c r="Y41" s="83"/>
    </row>
    <row r="42" spans="1:25" s="25" customFormat="1" ht="15.75" thickBot="1" x14ac:dyDescent="0.3">
      <c r="A42" s="186"/>
      <c r="B42" s="187"/>
      <c r="C42" s="187"/>
      <c r="D42" s="187"/>
      <c r="E42" s="188"/>
      <c r="F42" s="188"/>
      <c r="G42" s="194"/>
      <c r="H42" s="68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70"/>
      <c r="T42" s="76">
        <f>SUM(H42,J42,L42,N42,P42,S42)</f>
        <v>0</v>
      </c>
      <c r="U42" s="316" t="e">
        <f t="shared" si="4"/>
        <v>#DIV/0!</v>
      </c>
      <c r="V42" s="249">
        <f>D3</f>
        <v>0</v>
      </c>
      <c r="W42" s="300" t="s">
        <v>74</v>
      </c>
      <c r="X42" s="191">
        <f t="shared" si="6"/>
        <v>0</v>
      </c>
      <c r="Y42" s="193"/>
    </row>
    <row r="43" spans="1:25" s="25" customFormat="1" ht="15.75" thickBot="1" x14ac:dyDescent="0.3">
      <c r="A43" s="45"/>
      <c r="B43" s="45"/>
      <c r="C43" s="45"/>
      <c r="D43" s="45"/>
      <c r="E43" s="45"/>
      <c r="F43" s="45"/>
      <c r="G43" s="51" t="s">
        <v>5</v>
      </c>
      <c r="H43" s="61">
        <f t="shared" ref="H43:S43" si="7">SUM(H4:H42)</f>
        <v>0</v>
      </c>
      <c r="I43" s="61">
        <f t="shared" si="7"/>
        <v>0</v>
      </c>
      <c r="J43" s="61">
        <f t="shared" si="7"/>
        <v>0</v>
      </c>
      <c r="K43" s="61">
        <f t="shared" si="7"/>
        <v>0</v>
      </c>
      <c r="L43" s="61">
        <f t="shared" si="7"/>
        <v>0</v>
      </c>
      <c r="M43" s="61">
        <f t="shared" si="7"/>
        <v>0</v>
      </c>
      <c r="N43" s="61">
        <f t="shared" si="7"/>
        <v>0</v>
      </c>
      <c r="O43" s="61">
        <f t="shared" si="7"/>
        <v>0</v>
      </c>
      <c r="P43" s="61">
        <f t="shared" si="7"/>
        <v>0</v>
      </c>
      <c r="Q43" s="61">
        <f t="shared" si="7"/>
        <v>0</v>
      </c>
      <c r="R43" s="61">
        <f t="shared" si="7"/>
        <v>0</v>
      </c>
      <c r="S43" s="61">
        <f t="shared" si="7"/>
        <v>0</v>
      </c>
      <c r="T43" s="77">
        <f>SUM(H43,J43,L43,N43,P43,S43)</f>
        <v>0</v>
      </c>
      <c r="U43" s="214" t="e">
        <f t="shared" si="4"/>
        <v>#DIV/0!</v>
      </c>
      <c r="V43" s="427">
        <f>D3</f>
        <v>0</v>
      </c>
      <c r="W43" s="192"/>
      <c r="X43" s="191">
        <f t="shared" si="6"/>
        <v>0</v>
      </c>
      <c r="Y43" s="14" t="s">
        <v>108</v>
      </c>
    </row>
  </sheetData>
  <conditionalFormatting sqref="M1 U4:U31 M44:M1048576">
    <cfRule type="cellIs" dxfId="206" priority="30" operator="greaterThan">
      <formula>0.2</formula>
    </cfRule>
  </conditionalFormatting>
  <conditionalFormatting sqref="U3:V3">
    <cfRule type="cellIs" dxfId="205" priority="15" operator="greaterThan">
      <formula>0.2</formula>
    </cfRule>
  </conditionalFormatting>
  <conditionalFormatting sqref="U2">
    <cfRule type="cellIs" dxfId="204" priority="14" operator="greaterThan">
      <formula>0.2</formula>
    </cfRule>
  </conditionalFormatting>
  <conditionalFormatting sqref="V2">
    <cfRule type="cellIs" dxfId="203" priority="13" operator="greaterThan">
      <formula>0.2</formula>
    </cfRule>
  </conditionalFormatting>
  <conditionalFormatting sqref="U43">
    <cfRule type="cellIs" dxfId="202" priority="10" operator="greaterThan">
      <formula>0.2</formula>
    </cfRule>
  </conditionalFormatting>
  <conditionalFormatting sqref="U33:U43">
    <cfRule type="cellIs" dxfId="201" priority="9" operator="greaterThan">
      <formula>0.2</formula>
    </cfRule>
  </conditionalFormatting>
  <conditionalFormatting sqref="U33:U43">
    <cfRule type="colorScale" priority="11">
      <colorScale>
        <cfvo type="min"/>
        <cfvo type="max"/>
        <color rgb="FFFCFCFF"/>
        <color rgb="FFF8696B"/>
      </colorScale>
    </cfRule>
  </conditionalFormatting>
  <conditionalFormatting sqref="U4:U31">
    <cfRule type="colorScale" priority="3302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29"/>
  <sheetViews>
    <sheetView showGridLines="0" zoomScaleNormal="100" workbookViewId="0">
      <selection activeCell="D29" sqref="D29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3" width="10.7109375" style="25" customWidth="1"/>
    <col min="14" max="14" width="11.7109375" style="25" bestFit="1" customWidth="1"/>
    <col min="15" max="15" width="23.140625" style="25" customWidth="1"/>
    <col min="16" max="16" width="10.7109375" style="25" customWidth="1"/>
    <col min="17" max="17" width="6.7109375" style="25" customWidth="1"/>
    <col min="18" max="18" width="10.7109375" style="25" customWidth="1"/>
    <col min="19" max="16384" width="9.140625" style="25"/>
  </cols>
  <sheetData>
    <row r="1" spans="1:18" ht="54" customHeight="1" x14ac:dyDescent="0.25">
      <c r="A1" s="510" t="s">
        <v>113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18" ht="26.25" customHeight="1" x14ac:dyDescent="0.25">
      <c r="O3" s="511" t="s">
        <v>52</v>
      </c>
      <c r="P3" s="512"/>
      <c r="Q3" s="512"/>
      <c r="R3" s="512"/>
    </row>
    <row r="4" spans="1:18" x14ac:dyDescent="0.25">
      <c r="O4" s="513" t="s">
        <v>21</v>
      </c>
      <c r="P4" s="514"/>
      <c r="Q4" s="515"/>
      <c r="R4" s="189" t="s">
        <v>25</v>
      </c>
    </row>
    <row r="5" spans="1:18" x14ac:dyDescent="0.25">
      <c r="O5" s="262" t="s">
        <v>16</v>
      </c>
      <c r="P5" s="263"/>
      <c r="Q5" s="264"/>
      <c r="R5" s="327">
        <f ca="1">SUMIF('EB030-EB230'!$O$403:$P$547,O5,'EB030-EB230'!$P$403:$P$547)</f>
        <v>220</v>
      </c>
    </row>
    <row r="6" spans="1:18" x14ac:dyDescent="0.25">
      <c r="O6" s="262" t="s">
        <v>116</v>
      </c>
      <c r="P6" s="263"/>
      <c r="Q6" s="264"/>
      <c r="R6" s="327">
        <f ca="1">SUMIF('EB030-EB230'!$O$403:$P$547,O6,'EB030-EB230'!$P$403:$P$547)</f>
        <v>92</v>
      </c>
    </row>
    <row r="7" spans="1:18" x14ac:dyDescent="0.25">
      <c r="O7" s="262" t="s">
        <v>93</v>
      </c>
      <c r="P7" s="263"/>
      <c r="Q7" s="264"/>
      <c r="R7" s="327">
        <f ca="1">SUMIF('EB030-EB230'!$O$403:$P$547,O7,'EB030-EB230'!$P$403:$P$547)</f>
        <v>32</v>
      </c>
    </row>
    <row r="8" spans="1:18" x14ac:dyDescent="0.25">
      <c r="O8" s="262" t="s">
        <v>3</v>
      </c>
      <c r="P8" s="263"/>
      <c r="Q8" s="264"/>
      <c r="R8" s="327">
        <f ca="1">SUMIF('EB030-EB230'!$O$403:$P$547,O8,'EB030-EB230'!$P$403:$P$547)</f>
        <v>19</v>
      </c>
    </row>
    <row r="9" spans="1:18" x14ac:dyDescent="0.25">
      <c r="O9" s="262" t="s">
        <v>14</v>
      </c>
      <c r="P9" s="263"/>
      <c r="Q9" s="264"/>
      <c r="R9" s="327">
        <f ca="1">SUMIF('EB030-EB230'!$O$403:$P$547,O9,'EB030-EB230'!$P$403:$P$547)</f>
        <v>18</v>
      </c>
    </row>
    <row r="10" spans="1:18" x14ac:dyDescent="0.25">
      <c r="O10" s="262" t="s">
        <v>35</v>
      </c>
      <c r="P10" s="263"/>
      <c r="Q10" s="264"/>
      <c r="R10" s="327">
        <f ca="1">SUMIF('EB030-EB230'!$O$403:$P$547,O10,'EB030-EB230'!$P$403:$P$547)</f>
        <v>13</v>
      </c>
    </row>
    <row r="11" spans="1:18" x14ac:dyDescent="0.25">
      <c r="O11" s="262" t="s">
        <v>74</v>
      </c>
      <c r="P11" s="263"/>
      <c r="Q11" s="264"/>
      <c r="R11" s="327">
        <f ca="1">SUMIF('EB030-EB230'!$O$403:$P$547,O11,'EB030-EB230'!$P$403:$P$547)</f>
        <v>4</v>
      </c>
    </row>
    <row r="12" spans="1:18" x14ac:dyDescent="0.25">
      <c r="O12" s="262" t="s">
        <v>28</v>
      </c>
      <c r="P12" s="263"/>
      <c r="Q12" s="264"/>
      <c r="R12" s="327">
        <f ca="1">SUMIF('EB030-EB230'!$O$403:$P$547,O12,'EB030-EB230'!$P$403:$P$547)</f>
        <v>9</v>
      </c>
    </row>
    <row r="13" spans="1:18" x14ac:dyDescent="0.25">
      <c r="O13" s="262" t="s">
        <v>83</v>
      </c>
      <c r="P13" s="263"/>
      <c r="Q13" s="264"/>
      <c r="R13" s="327">
        <f ca="1">SUMIF('EB030-EB230'!$O$403:$P$547,O13,'EB030-EB230'!$P$403:$P$547)</f>
        <v>2</v>
      </c>
    </row>
    <row r="14" spans="1:18" x14ac:dyDescent="0.25">
      <c r="O14" s="262" t="s">
        <v>8</v>
      </c>
      <c r="P14" s="263"/>
      <c r="Q14" s="264"/>
      <c r="R14" s="327">
        <f ca="1">SUMIF('EB030-EB230'!$O$403:$P$547,O14,'EB030-EB230'!$P$403:$P$547)</f>
        <v>0</v>
      </c>
    </row>
    <row r="15" spans="1:18" x14ac:dyDescent="0.25">
      <c r="O15" s="262" t="s">
        <v>94</v>
      </c>
      <c r="P15" s="263"/>
      <c r="Q15" s="264"/>
      <c r="R15" s="327">
        <f ca="1">SUMIF('EB030-EB230'!$O$403:$P$547,O15,'EB030-EB230'!$P$403:$P$547)</f>
        <v>4</v>
      </c>
    </row>
    <row r="16" spans="1:18" x14ac:dyDescent="0.25">
      <c r="O16" s="262" t="s">
        <v>180</v>
      </c>
      <c r="P16" s="263"/>
      <c r="Q16" s="264"/>
      <c r="R16" s="327">
        <f ca="1">SUMIF('EB030-EB230'!$O$403:$P$547,O16,'EB030-EB230'!$P$403:$P$547)</f>
        <v>0</v>
      </c>
    </row>
    <row r="17" spans="1:18" x14ac:dyDescent="0.25">
      <c r="O17" s="262" t="s">
        <v>88</v>
      </c>
      <c r="P17" s="263"/>
      <c r="Q17" s="264"/>
      <c r="R17" s="327">
        <f ca="1">SUMIF('EB030-EB230'!$O$403:$P$547,O17,'EB030-EB230'!$P$403:$P$547)</f>
        <v>0</v>
      </c>
    </row>
    <row r="18" spans="1:18" x14ac:dyDescent="0.25">
      <c r="O18" s="262" t="s">
        <v>9</v>
      </c>
      <c r="P18" s="263"/>
      <c r="Q18" s="264"/>
      <c r="R18" s="327">
        <f ca="1">SUMIF('EB030-EB230'!$O$403:$P$547,O18,'EB030-EB230'!$P$403:$P$547)</f>
        <v>0</v>
      </c>
    </row>
    <row r="19" spans="1:18" x14ac:dyDescent="0.25">
      <c r="O19" s="262" t="s">
        <v>20</v>
      </c>
      <c r="P19" s="263"/>
      <c r="Q19" s="264"/>
      <c r="R19" s="327">
        <f ca="1">SUMIF('EB030-EB230'!$O$403:$P$547,O19,'EB030-EB230'!$P$403:$P$547)</f>
        <v>0</v>
      </c>
    </row>
    <row r="20" spans="1:18" x14ac:dyDescent="0.25">
      <c r="O20" s="262" t="s">
        <v>44</v>
      </c>
      <c r="P20" s="263"/>
      <c r="Q20" s="264"/>
      <c r="R20" s="327">
        <f ca="1">SUMIF('EB030-EB230'!$O$403:$P$547,O20,'EB030-EB230'!$P$403:$P$547)</f>
        <v>0</v>
      </c>
    </row>
    <row r="21" spans="1:18" ht="27.75" customHeight="1" x14ac:dyDescent="0.25">
      <c r="A21" s="517" t="s">
        <v>65</v>
      </c>
      <c r="B21" s="518"/>
      <c r="C21" s="518"/>
      <c r="D21" s="518"/>
      <c r="E21" s="519"/>
      <c r="O21" s="262" t="s">
        <v>48</v>
      </c>
      <c r="P21" s="263"/>
      <c r="Q21" s="264"/>
      <c r="R21" s="327">
        <f ca="1">SUMIF('EB030-EB230'!$O$403:$P$547,O21,'EB030-EB230'!$P$403:$P$547)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18" t="s">
        <v>24</v>
      </c>
      <c r="O22" s="262"/>
      <c r="P22" s="263"/>
      <c r="Q22" s="264"/>
      <c r="R22" s="327"/>
    </row>
    <row r="23" spans="1:18" x14ac:dyDescent="0.25">
      <c r="A23" s="460">
        <v>1507990</v>
      </c>
      <c r="B23" s="311">
        <f>VLOOKUP(Table14310[[#This Row],[Shop Order]],'EB030-EB230'!A:AE,4,FALSE)</f>
        <v>373</v>
      </c>
      <c r="C23" s="311">
        <f>VLOOKUP(Table14310[[#This Row],[Shop Order]],'EB030-EB230'!A:AE,5,FALSE)</f>
        <v>326</v>
      </c>
      <c r="D23" s="312">
        <f>VLOOKUP(Table14310[[#This Row],[Shop Order]],'EB030-EB230'!A:AE,6,FALSE)</f>
        <v>0.87399463806970512</v>
      </c>
      <c r="E23" s="313">
        <f>VLOOKUP(Table14310[[#This Row],[Shop Order]],'EB030-EB230'!A:AE,8,FALSE)</f>
        <v>45243</v>
      </c>
      <c r="O23" s="262"/>
      <c r="P23" s="263"/>
      <c r="Q23" s="264"/>
      <c r="R23" s="20"/>
    </row>
    <row r="24" spans="1:18" s="144" customFormat="1" x14ac:dyDescent="0.25">
      <c r="A24" s="460">
        <v>1503660</v>
      </c>
      <c r="B24" s="136">
        <f>VLOOKUP(Table14310[[#This Row],[Shop Order]],'EB030-EB230'!A:AE,4,FALSE)</f>
        <v>1989</v>
      </c>
      <c r="C24" s="136">
        <f>VLOOKUP(Table14310[[#This Row],[Shop Order]],'EB030-EB230'!A:AE,5,FALSE)</f>
        <v>1710</v>
      </c>
      <c r="D24" s="137">
        <f>VLOOKUP(Table14310[[#This Row],[Shop Order]],'EB030-EB230'!A:AE,6,FALSE)</f>
        <v>0.85972850678733037</v>
      </c>
      <c r="E24" s="138">
        <f>VLOOKUP(Table14310[[#This Row],[Shop Order]],'EB030-EB230'!A:AE,8,FALSE)</f>
        <v>45248</v>
      </c>
      <c r="F24" s="143"/>
      <c r="O24" s="262"/>
      <c r="P24" s="263"/>
      <c r="Q24" s="264"/>
      <c r="R24" s="20"/>
    </row>
    <row r="25" spans="1:18" s="144" customFormat="1" x14ac:dyDescent="0.25">
      <c r="A25" s="461">
        <v>1507976</v>
      </c>
      <c r="B25" s="136">
        <f>VLOOKUP(Table14310[[#This Row],[Shop Order]],'EB030-EB230'!A:AE,4,FALSE)</f>
        <v>2005</v>
      </c>
      <c r="C25" s="136">
        <f>VLOOKUP(Table14310[[#This Row],[Shop Order]],'EB030-EB230'!A:AE,5,FALSE)</f>
        <v>1832</v>
      </c>
      <c r="D25" s="137">
        <f>VLOOKUP(Table14310[[#This Row],[Shop Order]],'EB030-EB230'!A:AE,6,FALSE)</f>
        <v>0.91371571072319202</v>
      </c>
      <c r="E25" s="138">
        <f>VLOOKUP(Table14310[[#This Row],[Shop Order]],'EB030-EB230'!A:AE,8,FALSE)</f>
        <v>45264</v>
      </c>
      <c r="O25" s="262"/>
      <c r="P25" s="263"/>
      <c r="Q25" s="264"/>
      <c r="R25" s="20"/>
    </row>
    <row r="26" spans="1:18" s="144" customFormat="1" x14ac:dyDescent="0.25">
      <c r="A26" s="460">
        <v>1507978</v>
      </c>
      <c r="B26" s="311">
        <f>VLOOKUP(Table14310[[#This Row],[Shop Order]],'EB030-EB230'!A:AE,4,FALSE)</f>
        <v>1978</v>
      </c>
      <c r="C26" s="311">
        <f>VLOOKUP(Table14310[[#This Row],[Shop Order]],'EB030-EB230'!A:AE,5,FALSE)</f>
        <v>1754</v>
      </c>
      <c r="D26" s="312">
        <f>VLOOKUP(Table14310[[#This Row],[Shop Order]],'EB030-EB230'!A:AE,6,FALSE)</f>
        <v>0.88675429726996968</v>
      </c>
      <c r="E26" s="313">
        <f>VLOOKUP(Table14310[[#This Row],[Shop Order]],'EB030-EB230'!A:AE,8,FALSE)</f>
        <v>45271</v>
      </c>
      <c r="O26" s="262"/>
      <c r="P26" s="263"/>
      <c r="Q26" s="264"/>
      <c r="R26" s="20"/>
    </row>
    <row r="27" spans="1:18" x14ac:dyDescent="0.25">
      <c r="A27" s="460">
        <v>1507979</v>
      </c>
      <c r="B27" s="311">
        <f>VLOOKUP(Table14310[[#This Row],[Shop Order]],'EB030-EB230'!A:AE,4,FALSE)</f>
        <v>2002</v>
      </c>
      <c r="C27" s="311">
        <f>VLOOKUP(Table14310[[#This Row],[Shop Order]],'EB030-EB230'!A:AE,5,FALSE)</f>
        <v>1798</v>
      </c>
      <c r="D27" s="312">
        <f>VLOOKUP(Table14310[[#This Row],[Shop Order]],'EB030-EB230'!A:AE,6,FALSE)</f>
        <v>0.89810189810189811</v>
      </c>
      <c r="E27" s="313">
        <f>VLOOKUP(Table14310[[#This Row],[Shop Order]],'EB030-EB230'!A:AE,8,FALSE)</f>
        <v>45275</v>
      </c>
      <c r="F27" s="144"/>
      <c r="O27" s="262"/>
      <c r="P27" s="263"/>
      <c r="Q27" s="264"/>
      <c r="R27" s="20"/>
    </row>
    <row r="28" spans="1:18" ht="15.75" thickBot="1" x14ac:dyDescent="0.3">
      <c r="A28" s="460">
        <v>1510782</v>
      </c>
      <c r="B28" s="136">
        <f>VLOOKUP(Table14310[[#This Row],[Shop Order]],'EB030-EB230'!A:AE,4,FALSE)</f>
        <v>1952</v>
      </c>
      <c r="C28" s="136">
        <f>VLOOKUP(Table14310[[#This Row],[Shop Order]],'EB030-EB230'!A:AE,5,FALSE)</f>
        <v>1841</v>
      </c>
      <c r="D28" s="137">
        <f>VLOOKUP(Table14310[[#This Row],[Shop Order]],'EB030-EB230'!A:AE,6,FALSE)</f>
        <v>0.94313524590163933</v>
      </c>
      <c r="E28" s="138">
        <f>VLOOKUP(Table14310[[#This Row],[Shop Order]],'EB030-EB230'!A:AE,8,FALSE)</f>
        <v>45282</v>
      </c>
      <c r="F28" s="144"/>
      <c r="O28" s="262"/>
      <c r="P28" s="263"/>
      <c r="Q28" s="264"/>
      <c r="R28" s="20"/>
    </row>
    <row r="29" spans="1:18" ht="15.75" thickBot="1" x14ac:dyDescent="0.3">
      <c r="A29" s="520" t="s">
        <v>51</v>
      </c>
      <c r="B29" s="521"/>
      <c r="C29" s="522"/>
      <c r="D29" s="80">
        <f>AVERAGE(D23:D28)</f>
        <v>0.89590504947562255</v>
      </c>
      <c r="E29" s="28"/>
      <c r="O29" s="262"/>
      <c r="P29" s="263"/>
      <c r="Q29" s="264"/>
      <c r="R29" s="20"/>
    </row>
  </sheetData>
  <autoFilter ref="O4:R4">
    <filterColumn colId="0" showButton="0"/>
    <filterColumn colId="1" showButton="0"/>
    <sortState ref="O5:R21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70" orientation="landscape" r:id="rId1"/>
  <ignoredErrors>
    <ignoredError sqref="F28 B23:E23 B24:E24 B25:E25 B26:E26 B27:E27 B28:E28" calculatedColumn="1"/>
  </ignoredErrors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548"/>
  <sheetViews>
    <sheetView tabSelected="1" topLeftCell="A349" zoomScale="70" zoomScaleNormal="70" workbookViewId="0">
      <selection activeCell="O394" sqref="O394"/>
    </sheetView>
  </sheetViews>
  <sheetFormatPr defaultColWidth="9.140625" defaultRowHeight="15" x14ac:dyDescent="0.25"/>
  <cols>
    <col min="1" max="1" width="14.5703125" style="6" customWidth="1"/>
    <col min="2" max="2" width="12.7109375" style="6" customWidth="1"/>
    <col min="3" max="4" width="10.7109375" style="6" customWidth="1"/>
    <col min="5" max="5" width="8.7109375" style="6" customWidth="1"/>
    <col min="6" max="6" width="10.140625" style="6" bestFit="1" customWidth="1"/>
    <col min="7" max="7" width="12.5703125" style="6" bestFit="1" customWidth="1"/>
    <col min="8" max="8" width="12.7109375" style="16" bestFit="1" customWidth="1"/>
    <col min="9" max="9" width="14.140625" style="4" customWidth="1"/>
    <col min="10" max="10" width="14" style="4" customWidth="1"/>
    <col min="11" max="11" width="11.140625" style="4" customWidth="1"/>
    <col min="12" max="12" width="8.28515625" style="1" customWidth="1"/>
    <col min="13" max="13" width="11.85546875" style="6" customWidth="1"/>
    <col min="14" max="14" width="11.28515625" style="6" hidden="1" customWidth="1"/>
    <col min="15" max="15" width="49.28515625" style="2" customWidth="1"/>
    <col min="16" max="16" width="12.85546875" style="6" hidden="1" customWidth="1"/>
    <col min="17" max="17" width="60.28515625" style="6" customWidth="1"/>
    <col min="18" max="19" width="9.140625" style="6"/>
    <col min="20" max="20" width="9.7109375" style="6" bestFit="1" customWidth="1"/>
    <col min="21" max="16384" width="9.140625" style="6"/>
  </cols>
  <sheetData>
    <row r="1" spans="1:17" ht="30.75" thickBot="1" x14ac:dyDescent="0.3">
      <c r="A1" s="145" t="s">
        <v>170</v>
      </c>
      <c r="B1" s="240" t="s">
        <v>49</v>
      </c>
      <c r="C1" s="240" t="s">
        <v>118</v>
      </c>
      <c r="D1" s="146" t="s">
        <v>18</v>
      </c>
      <c r="E1" s="146" t="s">
        <v>17</v>
      </c>
      <c r="F1" s="147" t="s">
        <v>1</v>
      </c>
      <c r="G1" s="147" t="s">
        <v>89</v>
      </c>
      <c r="H1" s="148" t="s">
        <v>24</v>
      </c>
      <c r="I1" s="149" t="s">
        <v>90</v>
      </c>
      <c r="J1" s="149" t="s">
        <v>91</v>
      </c>
      <c r="K1" s="150" t="s">
        <v>92</v>
      </c>
      <c r="L1" s="150" t="s">
        <v>5</v>
      </c>
      <c r="M1" s="150" t="s">
        <v>2</v>
      </c>
      <c r="N1" s="151" t="s">
        <v>161</v>
      </c>
      <c r="O1" s="152" t="s">
        <v>21</v>
      </c>
      <c r="P1" s="6" t="s">
        <v>5</v>
      </c>
      <c r="Q1" s="36" t="s">
        <v>7</v>
      </c>
    </row>
    <row r="2" spans="1:17" ht="15.75" thickBot="1" x14ac:dyDescent="0.3">
      <c r="A2" s="243">
        <v>1500050</v>
      </c>
      <c r="B2" s="243" t="s">
        <v>247</v>
      </c>
      <c r="C2" s="243">
        <v>1920</v>
      </c>
      <c r="D2" s="412">
        <v>1984</v>
      </c>
      <c r="E2" s="413">
        <v>1807</v>
      </c>
      <c r="F2" s="414">
        <f>E2/D2</f>
        <v>0.91078629032258063</v>
      </c>
      <c r="G2" s="415">
        <f>J48/D2</f>
        <v>3.8810483870967742E-2</v>
      </c>
      <c r="H2" s="244">
        <v>45204</v>
      </c>
      <c r="I2" s="153"/>
      <c r="J2" s="154"/>
      <c r="K2" s="155"/>
      <c r="L2" s="156"/>
      <c r="M2" s="315"/>
      <c r="N2" s="154"/>
      <c r="O2" s="157" t="s">
        <v>78</v>
      </c>
      <c r="Q2" s="82" t="s">
        <v>163</v>
      </c>
    </row>
    <row r="3" spans="1:17" x14ac:dyDescent="0.25">
      <c r="A3" s="158"/>
      <c r="B3" s="159"/>
      <c r="C3" s="159"/>
      <c r="D3" s="159"/>
      <c r="E3" s="159"/>
      <c r="F3" s="160"/>
      <c r="G3" s="160"/>
      <c r="H3" s="245"/>
      <c r="I3" s="222">
        <v>2</v>
      </c>
      <c r="J3" s="219"/>
      <c r="K3" s="220"/>
      <c r="L3" s="445">
        <f t="shared" ref="L3:L21" si="0">SUM(I3,K3)</f>
        <v>2</v>
      </c>
      <c r="M3" s="303">
        <f>L3/$D$2</f>
        <v>1.0080645161290322E-3</v>
      </c>
      <c r="N3" s="251">
        <f>D2</f>
        <v>1984</v>
      </c>
      <c r="O3" s="221" t="s">
        <v>14</v>
      </c>
      <c r="P3" s="6">
        <f>L3</f>
        <v>2</v>
      </c>
      <c r="Q3" s="82" t="s">
        <v>282</v>
      </c>
    </row>
    <row r="4" spans="1:17" x14ac:dyDescent="0.25">
      <c r="A4" s="164"/>
      <c r="B4" s="165"/>
      <c r="C4" s="165"/>
      <c r="D4" s="165"/>
      <c r="E4" s="165"/>
      <c r="F4" s="166"/>
      <c r="G4" s="166"/>
      <c r="H4" s="246"/>
      <c r="I4" s="222">
        <v>9</v>
      </c>
      <c r="J4" s="38"/>
      <c r="K4" s="65">
        <v>1</v>
      </c>
      <c r="L4" s="177">
        <f t="shared" si="0"/>
        <v>10</v>
      </c>
      <c r="M4" s="305">
        <f t="shared" ref="M4:M48" si="1">L4/$D$2</f>
        <v>5.0403225806451612E-3</v>
      </c>
      <c r="N4" s="251">
        <f>D2</f>
        <v>1984</v>
      </c>
      <c r="O4" s="169" t="s">
        <v>93</v>
      </c>
      <c r="P4" s="6">
        <f t="shared" ref="P4:P47" si="2">L4</f>
        <v>10</v>
      </c>
      <c r="Q4" s="132"/>
    </row>
    <row r="5" spans="1:17" x14ac:dyDescent="0.25">
      <c r="A5" s="164"/>
      <c r="B5" s="165"/>
      <c r="C5" s="165"/>
      <c r="D5" s="165"/>
      <c r="E5" s="165"/>
      <c r="F5" s="166"/>
      <c r="G5" s="166"/>
      <c r="H5" s="246"/>
      <c r="I5" s="222"/>
      <c r="J5" s="170"/>
      <c r="K5" s="168"/>
      <c r="L5" s="177">
        <f t="shared" si="0"/>
        <v>0</v>
      </c>
      <c r="M5" s="305">
        <f t="shared" si="1"/>
        <v>0</v>
      </c>
      <c r="N5" s="251">
        <f>D2</f>
        <v>1984</v>
      </c>
      <c r="O5" s="171" t="s">
        <v>8</v>
      </c>
      <c r="P5" s="6">
        <f t="shared" si="2"/>
        <v>0</v>
      </c>
      <c r="Q5" s="132"/>
    </row>
    <row r="6" spans="1:17" x14ac:dyDescent="0.25">
      <c r="A6" s="164"/>
      <c r="B6" s="165"/>
      <c r="C6" s="165"/>
      <c r="D6" s="165"/>
      <c r="E6" s="165"/>
      <c r="F6" s="166"/>
      <c r="G6" s="166"/>
      <c r="H6" s="246"/>
      <c r="I6" s="222"/>
      <c r="J6" s="38"/>
      <c r="K6" s="168"/>
      <c r="L6" s="177">
        <f t="shared" si="0"/>
        <v>0</v>
      </c>
      <c r="M6" s="305">
        <f t="shared" si="1"/>
        <v>0</v>
      </c>
      <c r="N6" s="251">
        <f>D2</f>
        <v>1984</v>
      </c>
      <c r="O6" s="171" t="s">
        <v>9</v>
      </c>
      <c r="P6" s="6">
        <f t="shared" si="2"/>
        <v>0</v>
      </c>
      <c r="Q6" s="132"/>
    </row>
    <row r="7" spans="1:17" x14ac:dyDescent="0.25">
      <c r="A7" s="164"/>
      <c r="B7" s="165"/>
      <c r="C7" s="165"/>
      <c r="D7" s="165"/>
      <c r="E7" s="165"/>
      <c r="F7" s="166"/>
      <c r="G7" s="166"/>
      <c r="H7" s="246"/>
      <c r="I7" s="222">
        <v>59</v>
      </c>
      <c r="J7" s="170"/>
      <c r="K7" s="168">
        <v>16</v>
      </c>
      <c r="L7" s="177">
        <f t="shared" si="0"/>
        <v>75</v>
      </c>
      <c r="M7" s="305">
        <f t="shared" si="1"/>
        <v>3.7802419354838711E-2</v>
      </c>
      <c r="N7" s="251">
        <f>D2</f>
        <v>1984</v>
      </c>
      <c r="O7" s="169" t="s">
        <v>16</v>
      </c>
      <c r="P7" s="6">
        <f t="shared" si="2"/>
        <v>75</v>
      </c>
      <c r="Q7" s="132"/>
    </row>
    <row r="8" spans="1:17" x14ac:dyDescent="0.25">
      <c r="A8" s="164"/>
      <c r="B8" s="165"/>
      <c r="C8" s="165"/>
      <c r="D8" s="165"/>
      <c r="E8" s="165"/>
      <c r="F8" s="166"/>
      <c r="G8" s="166"/>
      <c r="H8" s="246"/>
      <c r="I8" s="222"/>
      <c r="J8" s="170"/>
      <c r="K8" s="168"/>
      <c r="L8" s="177">
        <f t="shared" si="0"/>
        <v>0</v>
      </c>
      <c r="M8" s="305">
        <f t="shared" si="1"/>
        <v>0</v>
      </c>
      <c r="N8" s="251">
        <f>D2</f>
        <v>1984</v>
      </c>
      <c r="O8" s="169" t="s">
        <v>94</v>
      </c>
      <c r="P8" s="6">
        <f t="shared" si="2"/>
        <v>0</v>
      </c>
      <c r="Q8" s="132"/>
    </row>
    <row r="9" spans="1:17" x14ac:dyDescent="0.25">
      <c r="A9" s="164"/>
      <c r="B9" s="165"/>
      <c r="C9" s="165"/>
      <c r="D9" s="165"/>
      <c r="E9" s="165"/>
      <c r="F9" s="166"/>
      <c r="G9" s="166"/>
      <c r="H9" s="246"/>
      <c r="I9" s="222">
        <v>1</v>
      </c>
      <c r="J9" s="38"/>
      <c r="K9" s="168"/>
      <c r="L9" s="177">
        <f t="shared" si="0"/>
        <v>1</v>
      </c>
      <c r="M9" s="305">
        <f t="shared" si="1"/>
        <v>5.0403225806451612E-4</v>
      </c>
      <c r="N9" s="251">
        <f>D2</f>
        <v>1984</v>
      </c>
      <c r="O9" s="169" t="s">
        <v>83</v>
      </c>
      <c r="P9" s="6">
        <f t="shared" si="2"/>
        <v>1</v>
      </c>
      <c r="Q9" s="173"/>
    </row>
    <row r="10" spans="1:17" x14ac:dyDescent="0.25">
      <c r="A10" s="164"/>
      <c r="B10" s="165"/>
      <c r="C10" s="165"/>
      <c r="D10" s="165"/>
      <c r="E10" s="165"/>
      <c r="F10" s="166"/>
      <c r="G10" s="166"/>
      <c r="H10" s="246"/>
      <c r="I10" s="222"/>
      <c r="J10" s="170"/>
      <c r="K10" s="168">
        <v>1</v>
      </c>
      <c r="L10" s="177">
        <f t="shared" si="0"/>
        <v>1</v>
      </c>
      <c r="M10" s="305">
        <f t="shared" si="1"/>
        <v>5.0403225806451612E-4</v>
      </c>
      <c r="N10" s="251">
        <f>D2</f>
        <v>1984</v>
      </c>
      <c r="O10" s="169" t="s">
        <v>35</v>
      </c>
      <c r="P10" s="6">
        <f t="shared" si="2"/>
        <v>1</v>
      </c>
      <c r="Q10" s="173"/>
    </row>
    <row r="11" spans="1:17" x14ac:dyDescent="0.25">
      <c r="A11" s="164"/>
      <c r="B11" s="165"/>
      <c r="C11" s="165"/>
      <c r="D11" s="165"/>
      <c r="E11" s="165"/>
      <c r="F11" s="166"/>
      <c r="G11" s="166"/>
      <c r="H11" s="246"/>
      <c r="I11" s="222">
        <v>10</v>
      </c>
      <c r="J11" s="170"/>
      <c r="K11" s="168">
        <v>4</v>
      </c>
      <c r="L11" s="177">
        <f t="shared" si="0"/>
        <v>14</v>
      </c>
      <c r="M11" s="305">
        <f t="shared" si="1"/>
        <v>7.0564516129032256E-3</v>
      </c>
      <c r="N11" s="251">
        <f>D2</f>
        <v>1984</v>
      </c>
      <c r="O11" s="169" t="s">
        <v>3</v>
      </c>
      <c r="P11" s="6">
        <f t="shared" si="2"/>
        <v>14</v>
      </c>
      <c r="Q11" s="173"/>
    </row>
    <row r="12" spans="1:17" x14ac:dyDescent="0.25">
      <c r="A12" s="164"/>
      <c r="B12" s="165"/>
      <c r="C12" s="165"/>
      <c r="D12" s="165"/>
      <c r="E12" s="165"/>
      <c r="F12" s="166"/>
      <c r="G12" s="166"/>
      <c r="H12" s="246"/>
      <c r="I12" s="222">
        <v>2</v>
      </c>
      <c r="J12" s="174"/>
      <c r="K12" s="175"/>
      <c r="L12" s="177">
        <f t="shared" si="0"/>
        <v>2</v>
      </c>
      <c r="M12" s="305">
        <f t="shared" si="1"/>
        <v>1.0080645161290322E-3</v>
      </c>
      <c r="N12" s="251">
        <f>D2</f>
        <v>1984</v>
      </c>
      <c r="O12" s="176" t="s">
        <v>28</v>
      </c>
      <c r="P12" s="6">
        <f t="shared" si="2"/>
        <v>2</v>
      </c>
      <c r="Q12" s="173"/>
    </row>
    <row r="13" spans="1:17" x14ac:dyDescent="0.25">
      <c r="A13" s="164"/>
      <c r="B13" s="165"/>
      <c r="C13" s="165"/>
      <c r="D13" s="165"/>
      <c r="E13" s="165"/>
      <c r="F13" s="166"/>
      <c r="G13" s="166"/>
      <c r="H13" s="246"/>
      <c r="I13" s="222"/>
      <c r="J13" s="38"/>
      <c r="K13" s="168"/>
      <c r="L13" s="177">
        <f t="shared" si="0"/>
        <v>0</v>
      </c>
      <c r="M13" s="305">
        <f t="shared" si="1"/>
        <v>0</v>
      </c>
      <c r="N13" s="251">
        <f>D2</f>
        <v>1984</v>
      </c>
      <c r="O13" s="169" t="s">
        <v>38</v>
      </c>
      <c r="P13" s="6">
        <f t="shared" si="2"/>
        <v>0</v>
      </c>
      <c r="Q13" s="173"/>
    </row>
    <row r="14" spans="1:17" x14ac:dyDescent="0.25">
      <c r="A14" s="164"/>
      <c r="B14" s="165"/>
      <c r="C14" s="165"/>
      <c r="D14" s="165"/>
      <c r="E14" s="165"/>
      <c r="F14" s="166"/>
      <c r="G14" s="166"/>
      <c r="H14" s="246"/>
      <c r="I14" s="222"/>
      <c r="J14" s="38"/>
      <c r="K14" s="168"/>
      <c r="L14" s="177">
        <f t="shared" si="0"/>
        <v>0</v>
      </c>
      <c r="M14" s="305">
        <f t="shared" si="1"/>
        <v>0</v>
      </c>
      <c r="N14" s="251">
        <f>D2</f>
        <v>1984</v>
      </c>
      <c r="O14" s="169" t="s">
        <v>191</v>
      </c>
      <c r="P14" s="6">
        <f t="shared" si="2"/>
        <v>0</v>
      </c>
      <c r="Q14" s="341"/>
    </row>
    <row r="15" spans="1:17" x14ac:dyDescent="0.25">
      <c r="A15" s="164"/>
      <c r="B15" s="165"/>
      <c r="C15" s="165"/>
      <c r="D15" s="165"/>
      <c r="E15" s="165"/>
      <c r="F15" s="166"/>
      <c r="G15" s="166"/>
      <c r="H15" s="246"/>
      <c r="I15" s="222"/>
      <c r="J15" s="38"/>
      <c r="K15" s="229"/>
      <c r="L15" s="177">
        <f t="shared" si="0"/>
        <v>0</v>
      </c>
      <c r="M15" s="305">
        <f t="shared" si="1"/>
        <v>0</v>
      </c>
      <c r="N15" s="251">
        <f>D2</f>
        <v>1984</v>
      </c>
      <c r="O15" s="176" t="s">
        <v>180</v>
      </c>
      <c r="P15" s="6">
        <f t="shared" si="2"/>
        <v>0</v>
      </c>
      <c r="Q15" s="172"/>
    </row>
    <row r="16" spans="1:17" x14ac:dyDescent="0.25">
      <c r="A16" s="164"/>
      <c r="B16" s="165"/>
      <c r="C16" s="165" t="s">
        <v>108</v>
      </c>
      <c r="D16" s="165"/>
      <c r="E16" s="165"/>
      <c r="F16" s="166"/>
      <c r="G16" s="166"/>
      <c r="H16" s="246"/>
      <c r="I16" s="222"/>
      <c r="J16" s="38"/>
      <c r="K16" s="168"/>
      <c r="L16" s="177">
        <f t="shared" si="0"/>
        <v>0</v>
      </c>
      <c r="M16" s="305">
        <f t="shared" si="1"/>
        <v>0</v>
      </c>
      <c r="N16" s="251">
        <f>D2</f>
        <v>1984</v>
      </c>
      <c r="O16" s="195" t="s">
        <v>20</v>
      </c>
      <c r="P16" s="6">
        <f t="shared" si="2"/>
        <v>0</v>
      </c>
      <c r="Q16" s="83"/>
    </row>
    <row r="17" spans="1:17" x14ac:dyDescent="0.25">
      <c r="A17" s="164"/>
      <c r="B17" s="165"/>
      <c r="C17" s="165"/>
      <c r="D17" s="165"/>
      <c r="E17" s="165"/>
      <c r="F17" s="166"/>
      <c r="G17" s="166"/>
      <c r="H17" s="246"/>
      <c r="I17" s="222"/>
      <c r="J17" s="38"/>
      <c r="K17" s="168"/>
      <c r="L17" s="177">
        <f t="shared" si="0"/>
        <v>0</v>
      </c>
      <c r="M17" s="305">
        <f t="shared" si="1"/>
        <v>0</v>
      </c>
      <c r="N17" s="251">
        <f>D2</f>
        <v>1984</v>
      </c>
      <c r="O17" s="169" t="s">
        <v>207</v>
      </c>
      <c r="P17" s="6">
        <f t="shared" si="2"/>
        <v>0</v>
      </c>
      <c r="Q17" s="172"/>
    </row>
    <row r="18" spans="1:17" x14ac:dyDescent="0.25">
      <c r="A18" s="164"/>
      <c r="B18" s="165"/>
      <c r="C18" s="165"/>
      <c r="D18" s="165"/>
      <c r="E18" s="165"/>
      <c r="F18" s="166"/>
      <c r="G18" s="166"/>
      <c r="H18" s="246"/>
      <c r="I18" s="222">
        <v>1</v>
      </c>
      <c r="J18" s="38"/>
      <c r="K18" s="168"/>
      <c r="L18" s="177">
        <f t="shared" si="0"/>
        <v>1</v>
      </c>
      <c r="M18" s="305">
        <f t="shared" si="1"/>
        <v>5.0403225806451612E-4</v>
      </c>
      <c r="N18" s="251">
        <f>D2</f>
        <v>1984</v>
      </c>
      <c r="O18" s="176" t="s">
        <v>116</v>
      </c>
      <c r="P18" s="6">
        <f t="shared" si="2"/>
        <v>1</v>
      </c>
      <c r="Q18" s="173"/>
    </row>
    <row r="19" spans="1:17" x14ac:dyDescent="0.25">
      <c r="A19" s="164"/>
      <c r="B19" s="165"/>
      <c r="C19" s="165"/>
      <c r="D19" s="165"/>
      <c r="E19" s="165"/>
      <c r="F19" s="166"/>
      <c r="G19" s="166"/>
      <c r="H19" s="246"/>
      <c r="I19" s="64"/>
      <c r="J19" s="38"/>
      <c r="K19" s="168"/>
      <c r="L19" s="177">
        <f t="shared" si="0"/>
        <v>0</v>
      </c>
      <c r="M19" s="305">
        <f t="shared" si="1"/>
        <v>0</v>
      </c>
      <c r="N19" s="251">
        <f>D2</f>
        <v>1984</v>
      </c>
      <c r="O19" s="169" t="s">
        <v>199</v>
      </c>
      <c r="P19" s="6">
        <f t="shared" si="2"/>
        <v>0</v>
      </c>
      <c r="Q19" s="173"/>
    </row>
    <row r="20" spans="1:17" x14ac:dyDescent="0.25">
      <c r="A20" s="164"/>
      <c r="B20" s="165"/>
      <c r="C20" s="165"/>
      <c r="D20" s="165"/>
      <c r="E20" s="165"/>
      <c r="F20" s="166"/>
      <c r="G20" s="166"/>
      <c r="H20" s="246"/>
      <c r="I20" s="64">
        <v>1</v>
      </c>
      <c r="J20" s="170"/>
      <c r="K20" s="168"/>
      <c r="L20" s="177">
        <f t="shared" si="0"/>
        <v>1</v>
      </c>
      <c r="M20" s="305">
        <f t="shared" si="1"/>
        <v>5.0403225806451612E-4</v>
      </c>
      <c r="N20" s="333" t="str">
        <f>D1</f>
        <v>Build QTY</v>
      </c>
      <c r="O20" s="176" t="s">
        <v>100</v>
      </c>
      <c r="P20" s="6">
        <f t="shared" si="2"/>
        <v>1</v>
      </c>
      <c r="Q20" s="83"/>
    </row>
    <row r="21" spans="1:17" ht="15.75" thickBot="1" x14ac:dyDescent="0.3">
      <c r="A21" s="164"/>
      <c r="B21" s="165"/>
      <c r="C21" s="165"/>
      <c r="D21" s="165"/>
      <c r="E21" s="165"/>
      <c r="F21" s="166"/>
      <c r="G21" s="166"/>
      <c r="H21" s="246"/>
      <c r="I21" s="207">
        <v>1</v>
      </c>
      <c r="J21" s="332"/>
      <c r="K21" s="227"/>
      <c r="L21" s="230">
        <f t="shared" si="0"/>
        <v>1</v>
      </c>
      <c r="M21" s="302">
        <f t="shared" si="1"/>
        <v>5.0403225806451612E-4</v>
      </c>
      <c r="N21" s="251">
        <f>D2</f>
        <v>1984</v>
      </c>
      <c r="O21" s="176" t="s">
        <v>36</v>
      </c>
      <c r="P21" s="6">
        <f t="shared" si="2"/>
        <v>1</v>
      </c>
      <c r="Q21" s="173"/>
    </row>
    <row r="22" spans="1:17" ht="15.75" thickBot="1" x14ac:dyDescent="0.3">
      <c r="A22" s="164"/>
      <c r="B22" s="165"/>
      <c r="C22" s="165"/>
      <c r="D22" s="165"/>
      <c r="E22" s="165"/>
      <c r="F22" s="166"/>
      <c r="G22" s="166"/>
      <c r="H22" s="247"/>
      <c r="I22" s="239"/>
      <c r="J22" s="239"/>
      <c r="K22" s="155"/>
      <c r="L22" s="156"/>
      <c r="M22" s="304"/>
      <c r="N22" s="256"/>
      <c r="O22" s="157" t="s">
        <v>97</v>
      </c>
      <c r="P22" s="6">
        <f t="shared" si="2"/>
        <v>0</v>
      </c>
      <c r="Q22" s="172"/>
    </row>
    <row r="23" spans="1:17" x14ac:dyDescent="0.25">
      <c r="A23" s="164"/>
      <c r="B23" s="165"/>
      <c r="C23" s="165"/>
      <c r="D23" s="165"/>
      <c r="E23" s="165"/>
      <c r="F23" s="166"/>
      <c r="G23" s="166"/>
      <c r="H23" s="246"/>
      <c r="I23" s="266"/>
      <c r="J23" s="265">
        <v>12</v>
      </c>
      <c r="K23" s="161"/>
      <c r="L23" s="162">
        <f>SUM(I23,K23)</f>
        <v>0</v>
      </c>
      <c r="M23" s="163">
        <f t="shared" si="1"/>
        <v>0</v>
      </c>
      <c r="N23" s="251">
        <f>D2</f>
        <v>1984</v>
      </c>
      <c r="O23" s="238" t="s">
        <v>98</v>
      </c>
      <c r="P23" s="6">
        <f t="shared" si="2"/>
        <v>0</v>
      </c>
      <c r="Q23" s="178"/>
    </row>
    <row r="24" spans="1:17" x14ac:dyDescent="0.25">
      <c r="A24" s="164"/>
      <c r="B24" s="165"/>
      <c r="C24" s="165"/>
      <c r="D24" s="165"/>
      <c r="E24" s="165"/>
      <c r="F24" s="166"/>
      <c r="G24" s="166"/>
      <c r="H24" s="246"/>
      <c r="I24" s="64"/>
      <c r="J24" s="38">
        <v>11</v>
      </c>
      <c r="K24" s="168"/>
      <c r="L24" s="231">
        <f>SUM(I24,K24)</f>
        <v>0</v>
      </c>
      <c r="M24" s="163">
        <f t="shared" si="1"/>
        <v>0</v>
      </c>
      <c r="N24" s="251">
        <f>D2</f>
        <v>1984</v>
      </c>
      <c r="O24" s="224" t="s">
        <v>10</v>
      </c>
      <c r="P24" s="6">
        <f t="shared" si="2"/>
        <v>0</v>
      </c>
      <c r="Q24" s="178"/>
    </row>
    <row r="25" spans="1:17" x14ac:dyDescent="0.25">
      <c r="A25" s="164"/>
      <c r="B25" s="165"/>
      <c r="C25" s="165"/>
      <c r="D25" s="165"/>
      <c r="E25" s="165"/>
      <c r="F25" s="166"/>
      <c r="G25" s="166"/>
      <c r="H25" s="246"/>
      <c r="I25" s="223"/>
      <c r="J25" s="170">
        <v>1</v>
      </c>
      <c r="K25" s="168"/>
      <c r="L25" s="231">
        <f t="shared" ref="L25:L30" si="3">SUM(I25,K25)</f>
        <v>0</v>
      </c>
      <c r="M25" s="163">
        <f t="shared" si="1"/>
        <v>0</v>
      </c>
      <c r="N25" s="251">
        <f>D2</f>
        <v>1984</v>
      </c>
      <c r="O25" s="176" t="s">
        <v>83</v>
      </c>
      <c r="P25" s="6">
        <f t="shared" si="2"/>
        <v>0</v>
      </c>
      <c r="Q25" s="178"/>
    </row>
    <row r="26" spans="1:17" x14ac:dyDescent="0.25">
      <c r="A26" s="164"/>
      <c r="B26" s="165"/>
      <c r="C26" s="165"/>
      <c r="D26" s="165"/>
      <c r="E26" s="165"/>
      <c r="F26" s="166"/>
      <c r="G26" s="166"/>
      <c r="H26" s="246"/>
      <c r="I26" s="64"/>
      <c r="J26" s="38">
        <v>13</v>
      </c>
      <c r="K26" s="168"/>
      <c r="L26" s="231">
        <f t="shared" si="3"/>
        <v>0</v>
      </c>
      <c r="M26" s="163">
        <f t="shared" si="1"/>
        <v>0</v>
      </c>
      <c r="N26" s="251">
        <f>D2</f>
        <v>1984</v>
      </c>
      <c r="O26" s="224" t="s">
        <v>99</v>
      </c>
      <c r="P26" s="6">
        <f t="shared" si="2"/>
        <v>0</v>
      </c>
      <c r="Q26" s="173" t="s">
        <v>248</v>
      </c>
    </row>
    <row r="27" spans="1:17" x14ac:dyDescent="0.25">
      <c r="A27" s="164"/>
      <c r="B27" s="165"/>
      <c r="C27" s="165"/>
      <c r="D27" s="165"/>
      <c r="E27" s="165"/>
      <c r="F27" s="166"/>
      <c r="G27" s="166"/>
      <c r="H27" s="246"/>
      <c r="I27" s="64"/>
      <c r="J27" s="38">
        <v>1</v>
      </c>
      <c r="K27" s="168"/>
      <c r="L27" s="231">
        <f t="shared" si="3"/>
        <v>0</v>
      </c>
      <c r="M27" s="163">
        <f t="shared" si="1"/>
        <v>0</v>
      </c>
      <c r="N27" s="251">
        <f>D2</f>
        <v>1984</v>
      </c>
      <c r="O27" s="176" t="s">
        <v>101</v>
      </c>
      <c r="P27" s="6">
        <f t="shared" si="2"/>
        <v>0</v>
      </c>
      <c r="Q27" s="179"/>
    </row>
    <row r="28" spans="1:17" x14ac:dyDescent="0.25">
      <c r="A28" s="164"/>
      <c r="B28" s="165"/>
      <c r="C28" s="165"/>
      <c r="D28" s="165"/>
      <c r="E28" s="165"/>
      <c r="F28" s="166"/>
      <c r="G28" s="166"/>
      <c r="H28" s="246"/>
      <c r="I28" s="223"/>
      <c r="J28" s="170">
        <v>34</v>
      </c>
      <c r="K28" s="168">
        <v>4</v>
      </c>
      <c r="L28" s="231">
        <f t="shared" si="3"/>
        <v>4</v>
      </c>
      <c r="M28" s="163">
        <f t="shared" si="1"/>
        <v>2.0161290322580645E-3</v>
      </c>
      <c r="N28" s="251">
        <f>D2</f>
        <v>1984</v>
      </c>
      <c r="O28" s="224" t="s">
        <v>100</v>
      </c>
      <c r="P28" s="6">
        <f t="shared" si="2"/>
        <v>4</v>
      </c>
      <c r="Q28" s="173" t="s">
        <v>249</v>
      </c>
    </row>
    <row r="29" spans="1:17" x14ac:dyDescent="0.25">
      <c r="A29" s="164"/>
      <c r="B29" s="165"/>
      <c r="C29" s="165"/>
      <c r="D29" s="165"/>
      <c r="E29" s="165"/>
      <c r="F29" s="166"/>
      <c r="G29" s="166"/>
      <c r="H29" s="246"/>
      <c r="I29" s="64"/>
      <c r="J29" s="38">
        <v>2</v>
      </c>
      <c r="K29" s="168"/>
      <c r="L29" s="231">
        <f t="shared" si="3"/>
        <v>0</v>
      </c>
      <c r="M29" s="163">
        <f t="shared" si="1"/>
        <v>0</v>
      </c>
      <c r="N29" s="251">
        <f>D2</f>
        <v>1984</v>
      </c>
      <c r="O29" s="224" t="s">
        <v>96</v>
      </c>
      <c r="P29" s="6">
        <f t="shared" si="2"/>
        <v>0</v>
      </c>
      <c r="Q29" s="173"/>
    </row>
    <row r="30" spans="1:17" ht="15.75" thickBot="1" x14ac:dyDescent="0.3">
      <c r="A30" s="164"/>
      <c r="B30" s="165"/>
      <c r="C30" s="165"/>
      <c r="D30" s="165"/>
      <c r="E30" s="165"/>
      <c r="F30" s="166"/>
      <c r="G30" s="166"/>
      <c r="H30" s="246"/>
      <c r="I30" s="207"/>
      <c r="J30" s="226">
        <v>3</v>
      </c>
      <c r="K30" s="227"/>
      <c r="L30" s="225">
        <f t="shared" si="3"/>
        <v>0</v>
      </c>
      <c r="M30" s="302">
        <f t="shared" si="1"/>
        <v>0</v>
      </c>
      <c r="N30" s="252">
        <f>D2</f>
        <v>1984</v>
      </c>
      <c r="O30" s="228" t="s">
        <v>250</v>
      </c>
      <c r="P30" s="6">
        <f t="shared" si="2"/>
        <v>0</v>
      </c>
      <c r="Q30" s="173"/>
    </row>
    <row r="31" spans="1:17" ht="15.75" thickBot="1" x14ac:dyDescent="0.3">
      <c r="A31" s="164"/>
      <c r="B31" s="165"/>
      <c r="C31" s="165"/>
      <c r="D31" s="165"/>
      <c r="E31" s="165"/>
      <c r="F31" s="166"/>
      <c r="G31" s="166"/>
      <c r="H31" s="247"/>
      <c r="I31" s="232"/>
      <c r="J31" s="232"/>
      <c r="K31" s="233"/>
      <c r="L31" s="156"/>
      <c r="M31" s="234"/>
      <c r="N31" s="253"/>
      <c r="O31" s="235" t="s">
        <v>102</v>
      </c>
      <c r="P31" s="6">
        <f t="shared" si="2"/>
        <v>0</v>
      </c>
      <c r="Q31" s="173"/>
    </row>
    <row r="32" spans="1:17" x14ac:dyDescent="0.25">
      <c r="A32" s="164"/>
      <c r="B32" s="165"/>
      <c r="C32" s="165"/>
      <c r="D32" s="165"/>
      <c r="E32" s="165"/>
      <c r="F32" s="166"/>
      <c r="G32" s="166"/>
      <c r="H32" s="247"/>
      <c r="I32" s="62">
        <v>5</v>
      </c>
      <c r="J32" s="336"/>
      <c r="K32" s="337"/>
      <c r="L32" s="411">
        <v>0</v>
      </c>
      <c r="M32" s="303">
        <f t="shared" si="1"/>
        <v>0</v>
      </c>
      <c r="N32" s="338" t="str">
        <f>D1</f>
        <v>Build QTY</v>
      </c>
      <c r="O32" s="221" t="s">
        <v>208</v>
      </c>
      <c r="P32" s="6">
        <f t="shared" si="2"/>
        <v>0</v>
      </c>
      <c r="Q32" s="278"/>
    </row>
    <row r="33" spans="1:17" x14ac:dyDescent="0.25">
      <c r="A33" s="164"/>
      <c r="B33" s="165"/>
      <c r="C33" s="165"/>
      <c r="D33" s="165" t="s">
        <v>105</v>
      </c>
      <c r="E33" s="165"/>
      <c r="F33" s="166"/>
      <c r="G33" s="166"/>
      <c r="H33" s="247"/>
      <c r="I33" s="223">
        <v>3</v>
      </c>
      <c r="J33" s="38"/>
      <c r="K33" s="339"/>
      <c r="L33" s="410">
        <v>0</v>
      </c>
      <c r="M33" s="305">
        <f t="shared" si="1"/>
        <v>0</v>
      </c>
      <c r="N33" s="333" t="str">
        <f>D1</f>
        <v>Build QTY</v>
      </c>
      <c r="O33" s="176" t="s">
        <v>202</v>
      </c>
      <c r="P33" s="6">
        <f t="shared" si="2"/>
        <v>0</v>
      </c>
      <c r="Q33" s="278"/>
    </row>
    <row r="34" spans="1:17" x14ac:dyDescent="0.25">
      <c r="A34" s="164"/>
      <c r="B34" s="165"/>
      <c r="C34" s="165"/>
      <c r="D34" s="165"/>
      <c r="E34" s="165"/>
      <c r="F34" s="166"/>
      <c r="G34" s="166"/>
      <c r="H34" s="247"/>
      <c r="I34" s="473">
        <v>7</v>
      </c>
      <c r="J34" s="334"/>
      <c r="K34" s="335"/>
      <c r="L34" s="410">
        <f>SUM(I34,K34)</f>
        <v>7</v>
      </c>
      <c r="M34" s="305">
        <f t="shared" si="1"/>
        <v>3.5282258064516128E-3</v>
      </c>
      <c r="N34" s="251">
        <f>D2</f>
        <v>1984</v>
      </c>
      <c r="O34" s="176" t="s">
        <v>251</v>
      </c>
      <c r="P34" s="6">
        <f t="shared" si="2"/>
        <v>7</v>
      </c>
      <c r="Q34" s="12"/>
    </row>
    <row r="35" spans="1:17" x14ac:dyDescent="0.25">
      <c r="A35" s="164"/>
      <c r="B35" s="165"/>
      <c r="C35" s="165"/>
      <c r="D35" s="165"/>
      <c r="E35" s="165"/>
      <c r="F35" s="166"/>
      <c r="G35" s="166"/>
      <c r="H35" s="247"/>
      <c r="I35" s="223">
        <v>2</v>
      </c>
      <c r="J35" s="38"/>
      <c r="K35" s="259"/>
      <c r="L35" s="410">
        <v>0</v>
      </c>
      <c r="M35" s="305">
        <f t="shared" si="1"/>
        <v>0</v>
      </c>
      <c r="N35" s="251" t="str">
        <f>D1</f>
        <v>Build QTY</v>
      </c>
      <c r="O35" s="176" t="s">
        <v>200</v>
      </c>
      <c r="P35" s="6">
        <f t="shared" si="2"/>
        <v>0</v>
      </c>
      <c r="Q35" s="178"/>
    </row>
    <row r="36" spans="1:17" x14ac:dyDescent="0.25">
      <c r="A36" s="164"/>
      <c r="B36" s="165"/>
      <c r="C36" s="165"/>
      <c r="D36" s="165"/>
      <c r="E36" s="165"/>
      <c r="F36" s="166"/>
      <c r="G36" s="166"/>
      <c r="H36" s="247"/>
      <c r="I36" s="223">
        <v>2</v>
      </c>
      <c r="J36" s="38"/>
      <c r="K36" s="259"/>
      <c r="L36" s="410">
        <v>0</v>
      </c>
      <c r="M36" s="305">
        <f t="shared" si="1"/>
        <v>0</v>
      </c>
      <c r="N36" s="251">
        <f>D2</f>
        <v>1984</v>
      </c>
      <c r="O36" s="176" t="s">
        <v>128</v>
      </c>
      <c r="P36" s="6">
        <f t="shared" si="2"/>
        <v>0</v>
      </c>
      <c r="Q36" s="13"/>
    </row>
    <row r="37" spans="1:17" x14ac:dyDescent="0.25">
      <c r="A37" s="164"/>
      <c r="B37" s="165"/>
      <c r="C37" s="165"/>
      <c r="D37" s="165"/>
      <c r="E37" s="165"/>
      <c r="F37" s="166"/>
      <c r="G37" s="166"/>
      <c r="H37" s="247"/>
      <c r="I37" s="223">
        <v>11</v>
      </c>
      <c r="J37" s="38"/>
      <c r="K37" s="259">
        <v>1</v>
      </c>
      <c r="L37" s="410">
        <f t="shared" ref="L37:L46" si="4">SUM(I37,K37)</f>
        <v>12</v>
      </c>
      <c r="M37" s="305">
        <f t="shared" si="1"/>
        <v>6.0483870967741934E-3</v>
      </c>
      <c r="N37" s="251">
        <f>D2</f>
        <v>1984</v>
      </c>
      <c r="O37" s="176" t="s">
        <v>160</v>
      </c>
      <c r="P37" s="6">
        <f t="shared" si="2"/>
        <v>12</v>
      </c>
      <c r="Q37" s="278"/>
    </row>
    <row r="38" spans="1:17" x14ac:dyDescent="0.25">
      <c r="A38" s="164"/>
      <c r="B38" s="165"/>
      <c r="C38" s="165"/>
      <c r="D38" s="165"/>
      <c r="E38" s="165"/>
      <c r="F38" s="166"/>
      <c r="G38" s="166"/>
      <c r="H38" s="167"/>
      <c r="I38" s="223">
        <v>3</v>
      </c>
      <c r="J38" s="38"/>
      <c r="K38" s="259"/>
      <c r="L38" s="410">
        <f t="shared" si="4"/>
        <v>3</v>
      </c>
      <c r="M38" s="305">
        <f t="shared" si="1"/>
        <v>1.5120967741935483E-3</v>
      </c>
      <c r="N38" s="251">
        <f>D2</f>
        <v>1984</v>
      </c>
      <c r="O38" s="176" t="s">
        <v>207</v>
      </c>
      <c r="P38" s="6">
        <f t="shared" si="2"/>
        <v>3</v>
      </c>
      <c r="Q38" s="490" t="s">
        <v>267</v>
      </c>
    </row>
    <row r="39" spans="1:17" x14ac:dyDescent="0.25">
      <c r="A39" s="164"/>
      <c r="B39" s="165"/>
      <c r="C39" s="165"/>
      <c r="D39" s="165"/>
      <c r="E39" s="165"/>
      <c r="F39" s="166"/>
      <c r="G39" s="166"/>
      <c r="H39" s="167"/>
      <c r="I39" s="474">
        <v>20</v>
      </c>
      <c r="J39" s="174"/>
      <c r="K39" s="260"/>
      <c r="L39" s="410">
        <f t="shared" si="4"/>
        <v>20</v>
      </c>
      <c r="M39" s="305">
        <f t="shared" si="1"/>
        <v>1.0080645161290322E-2</v>
      </c>
      <c r="N39" s="251">
        <f>D2</f>
        <v>1984</v>
      </c>
      <c r="O39" s="169" t="s">
        <v>116</v>
      </c>
      <c r="P39" s="6">
        <f t="shared" si="2"/>
        <v>20</v>
      </c>
      <c r="Q39" s="491" t="s">
        <v>269</v>
      </c>
    </row>
    <row r="40" spans="1:17" x14ac:dyDescent="0.25">
      <c r="A40" s="164"/>
      <c r="B40" s="165"/>
      <c r="C40" s="165"/>
      <c r="D40" s="165"/>
      <c r="E40" s="165"/>
      <c r="F40" s="166"/>
      <c r="G40" s="166"/>
      <c r="H40" s="167"/>
      <c r="I40" s="474">
        <v>9</v>
      </c>
      <c r="J40" s="174"/>
      <c r="K40" s="260"/>
      <c r="L40" s="410">
        <f t="shared" si="4"/>
        <v>9</v>
      </c>
      <c r="M40" s="305">
        <f t="shared" si="1"/>
        <v>4.5362903225806455E-3</v>
      </c>
      <c r="N40" s="251">
        <f>D2</f>
        <v>1984</v>
      </c>
      <c r="O40" s="176" t="s">
        <v>129</v>
      </c>
      <c r="P40" s="6">
        <f t="shared" si="2"/>
        <v>9</v>
      </c>
      <c r="Q40" s="491" t="s">
        <v>268</v>
      </c>
    </row>
    <row r="41" spans="1:17" x14ac:dyDescent="0.25">
      <c r="A41" s="164"/>
      <c r="B41" s="165"/>
      <c r="C41" s="165"/>
      <c r="D41" s="165"/>
      <c r="E41" s="165"/>
      <c r="F41" s="166"/>
      <c r="G41" s="166"/>
      <c r="H41" s="167"/>
      <c r="I41" s="474">
        <v>2</v>
      </c>
      <c r="J41" s="174"/>
      <c r="K41" s="259"/>
      <c r="L41" s="410">
        <f t="shared" si="4"/>
        <v>2</v>
      </c>
      <c r="M41" s="305">
        <f t="shared" si="1"/>
        <v>1.0080645161290322E-3</v>
      </c>
      <c r="N41" s="251" t="str">
        <f>D1</f>
        <v>Build QTY</v>
      </c>
      <c r="O41" s="176" t="s">
        <v>100</v>
      </c>
      <c r="P41" s="6">
        <f t="shared" si="2"/>
        <v>2</v>
      </c>
      <c r="Q41" s="132"/>
    </row>
    <row r="42" spans="1:17" x14ac:dyDescent="0.25">
      <c r="A42" s="164"/>
      <c r="B42" s="165"/>
      <c r="C42" s="165"/>
      <c r="D42" s="165"/>
      <c r="E42" s="165"/>
      <c r="F42" s="166"/>
      <c r="G42" s="166"/>
      <c r="H42" s="167"/>
      <c r="I42" s="474">
        <v>5</v>
      </c>
      <c r="J42" s="174"/>
      <c r="K42" s="259"/>
      <c r="L42" s="410">
        <f t="shared" si="4"/>
        <v>5</v>
      </c>
      <c r="M42" s="305">
        <f t="shared" si="1"/>
        <v>2.5201612903225806E-3</v>
      </c>
      <c r="N42" s="251">
        <f>D2</f>
        <v>1984</v>
      </c>
      <c r="O42" s="176" t="s">
        <v>171</v>
      </c>
      <c r="P42" s="6">
        <f t="shared" si="2"/>
        <v>5</v>
      </c>
      <c r="Q42" s="132"/>
    </row>
    <row r="43" spans="1:17" x14ac:dyDescent="0.25">
      <c r="A43" s="164"/>
      <c r="B43" s="165"/>
      <c r="C43" s="165"/>
      <c r="D43" s="165"/>
      <c r="E43" s="165"/>
      <c r="F43" s="166"/>
      <c r="G43" s="166"/>
      <c r="H43" s="167"/>
      <c r="I43" s="474">
        <v>1</v>
      </c>
      <c r="J43" s="174"/>
      <c r="K43" s="259"/>
      <c r="L43" s="410">
        <v>0</v>
      </c>
      <c r="M43" s="305">
        <f t="shared" si="1"/>
        <v>0</v>
      </c>
      <c r="N43" s="251">
        <f>D2</f>
        <v>1984</v>
      </c>
      <c r="O43" s="176" t="s">
        <v>252</v>
      </c>
      <c r="P43" s="6">
        <f t="shared" si="2"/>
        <v>0</v>
      </c>
      <c r="Q43" s="277"/>
    </row>
    <row r="44" spans="1:17" x14ac:dyDescent="0.25">
      <c r="A44" s="164"/>
      <c r="B44" s="165"/>
      <c r="C44" s="165"/>
      <c r="D44" s="165"/>
      <c r="E44" s="165"/>
      <c r="F44" s="166"/>
      <c r="G44" s="166"/>
      <c r="H44" s="167"/>
      <c r="I44" s="474">
        <v>1</v>
      </c>
      <c r="J44" s="174"/>
      <c r="K44" s="259"/>
      <c r="L44" s="410">
        <f t="shared" si="4"/>
        <v>1</v>
      </c>
      <c r="M44" s="305">
        <f t="shared" si="1"/>
        <v>5.0403225806451612E-4</v>
      </c>
      <c r="N44" s="251">
        <f>D2</f>
        <v>1984</v>
      </c>
      <c r="O44" s="176" t="s">
        <v>253</v>
      </c>
      <c r="P44" s="6">
        <f t="shared" si="2"/>
        <v>1</v>
      </c>
      <c r="Q44" s="132"/>
    </row>
    <row r="45" spans="1:17" x14ac:dyDescent="0.25">
      <c r="A45" s="164"/>
      <c r="B45" s="165"/>
      <c r="C45" s="165"/>
      <c r="D45" s="165"/>
      <c r="E45" s="165"/>
      <c r="F45" s="166"/>
      <c r="G45" s="166"/>
      <c r="H45" s="167"/>
      <c r="I45" s="223">
        <v>1</v>
      </c>
      <c r="J45" s="38"/>
      <c r="K45" s="259"/>
      <c r="L45" s="410">
        <f t="shared" si="4"/>
        <v>1</v>
      </c>
      <c r="M45" s="305">
        <f t="shared" si="1"/>
        <v>5.0403225806451612E-4</v>
      </c>
      <c r="N45" s="251">
        <f>D2</f>
        <v>1984</v>
      </c>
      <c r="O45" s="176" t="s">
        <v>88</v>
      </c>
      <c r="P45" s="6">
        <f t="shared" si="2"/>
        <v>1</v>
      </c>
      <c r="Q45" s="277"/>
    </row>
    <row r="46" spans="1:17" x14ac:dyDescent="0.25">
      <c r="A46" s="164"/>
      <c r="B46" s="165"/>
      <c r="C46" s="165"/>
      <c r="D46" s="165"/>
      <c r="E46" s="165"/>
      <c r="F46" s="166"/>
      <c r="G46" s="166"/>
      <c r="H46" s="167"/>
      <c r="I46" s="223">
        <v>5</v>
      </c>
      <c r="J46" s="38"/>
      <c r="K46" s="259"/>
      <c r="L46" s="410">
        <f t="shared" si="4"/>
        <v>5</v>
      </c>
      <c r="M46" s="305">
        <f t="shared" si="1"/>
        <v>2.5201612903225806E-3</v>
      </c>
      <c r="N46" s="251">
        <v>588</v>
      </c>
      <c r="O46" s="176" t="s">
        <v>254</v>
      </c>
      <c r="P46" s="6">
        <f t="shared" si="2"/>
        <v>5</v>
      </c>
      <c r="Q46" s="277"/>
    </row>
    <row r="47" spans="1:17" ht="15.75" thickBot="1" x14ac:dyDescent="0.3">
      <c r="A47" s="181"/>
      <c r="B47" s="182"/>
      <c r="C47" s="182"/>
      <c r="D47" s="182"/>
      <c r="E47" s="182"/>
      <c r="F47" s="183"/>
      <c r="G47" s="183"/>
      <c r="H47" s="184"/>
      <c r="I47" s="475"/>
      <c r="J47" s="236"/>
      <c r="K47" s="261"/>
      <c r="L47" s="230">
        <v>0</v>
      </c>
      <c r="M47" s="302">
        <f t="shared" si="1"/>
        <v>0</v>
      </c>
      <c r="N47" s="251">
        <f>D2</f>
        <v>1984</v>
      </c>
      <c r="O47" s="237" t="s">
        <v>255</v>
      </c>
      <c r="P47" s="6">
        <f t="shared" si="2"/>
        <v>0</v>
      </c>
      <c r="Q47" s="281"/>
    </row>
    <row r="48" spans="1:17" ht="15.75" thickBot="1" x14ac:dyDescent="0.3">
      <c r="H48" s="185" t="s">
        <v>5</v>
      </c>
      <c r="I48" s="457">
        <f>SUM(I3:I47)</f>
        <v>163</v>
      </c>
      <c r="J48" s="457">
        <f>SUM(J3:J47)</f>
        <v>77</v>
      </c>
      <c r="K48" s="457">
        <f>SUM(K3:K21,K34:K47,K23:K30)</f>
        <v>27</v>
      </c>
      <c r="L48" s="457">
        <f>SUM(L3:L47)</f>
        <v>177</v>
      </c>
      <c r="M48" s="430">
        <f t="shared" si="1"/>
        <v>8.9213709677419359E-2</v>
      </c>
    </row>
    <row r="50" spans="1:17" ht="15.75" thickBot="1" x14ac:dyDescent="0.3"/>
    <row r="51" spans="1:17" ht="30.75" thickBot="1" x14ac:dyDescent="0.3">
      <c r="A51" s="145" t="s">
        <v>170</v>
      </c>
      <c r="B51" s="240" t="s">
        <v>49</v>
      </c>
      <c r="C51" s="240" t="s">
        <v>118</v>
      </c>
      <c r="D51" s="146" t="s">
        <v>18</v>
      </c>
      <c r="E51" s="146" t="s">
        <v>17</v>
      </c>
      <c r="F51" s="147" t="s">
        <v>1</v>
      </c>
      <c r="G51" s="147" t="s">
        <v>89</v>
      </c>
      <c r="H51" s="148" t="s">
        <v>24</v>
      </c>
      <c r="I51" s="149" t="s">
        <v>90</v>
      </c>
      <c r="J51" s="149" t="s">
        <v>91</v>
      </c>
      <c r="K51" s="150" t="s">
        <v>92</v>
      </c>
      <c r="L51" s="150" t="s">
        <v>5</v>
      </c>
      <c r="M51" s="150" t="s">
        <v>2</v>
      </c>
      <c r="N51" s="151" t="s">
        <v>161</v>
      </c>
      <c r="O51" s="152" t="s">
        <v>21</v>
      </c>
      <c r="P51" s="6" t="s">
        <v>5</v>
      </c>
      <c r="Q51" s="36" t="s">
        <v>7</v>
      </c>
    </row>
    <row r="52" spans="1:17" ht="15.75" thickBot="1" x14ac:dyDescent="0.3">
      <c r="A52" s="243">
        <v>1504668</v>
      </c>
      <c r="B52" s="243" t="s">
        <v>247</v>
      </c>
      <c r="C52" s="243">
        <v>1920</v>
      </c>
      <c r="D52" s="412">
        <v>1966</v>
      </c>
      <c r="E52" s="413">
        <v>1792</v>
      </c>
      <c r="F52" s="414">
        <f>E52/D52</f>
        <v>0.91149542217700918</v>
      </c>
      <c r="G52" s="415">
        <f>J98/D52</f>
        <v>4.4252288911495422E-2</v>
      </c>
      <c r="H52" s="244">
        <v>45218</v>
      </c>
      <c r="I52" s="153"/>
      <c r="J52" s="154"/>
      <c r="K52" s="155"/>
      <c r="L52" s="156"/>
      <c r="M52" s="315"/>
      <c r="N52" s="154"/>
      <c r="O52" s="157" t="s">
        <v>78</v>
      </c>
      <c r="Q52" s="493" t="s">
        <v>163</v>
      </c>
    </row>
    <row r="53" spans="1:17" x14ac:dyDescent="0.25">
      <c r="A53" s="158"/>
      <c r="B53" s="159"/>
      <c r="C53" s="159"/>
      <c r="D53" s="159"/>
      <c r="E53" s="159"/>
      <c r="F53" s="160"/>
      <c r="G53" s="160"/>
      <c r="H53" s="245"/>
      <c r="I53" s="222">
        <v>5</v>
      </c>
      <c r="J53" s="219"/>
      <c r="K53" s="220"/>
      <c r="L53" s="445">
        <f t="shared" ref="L53:L71" si="5">SUM(I53,K53)</f>
        <v>5</v>
      </c>
      <c r="M53" s="303">
        <f>L53/$D$52</f>
        <v>2.5432349949135302E-3</v>
      </c>
      <c r="N53" s="251">
        <f>D52</f>
        <v>1966</v>
      </c>
      <c r="O53" s="221" t="s">
        <v>406</v>
      </c>
      <c r="P53" s="6">
        <f>L53</f>
        <v>5</v>
      </c>
      <c r="Q53" s="493" t="s">
        <v>282</v>
      </c>
    </row>
    <row r="54" spans="1:17" x14ac:dyDescent="0.25">
      <c r="A54" s="164"/>
      <c r="B54" s="165"/>
      <c r="C54" s="165"/>
      <c r="D54" s="165"/>
      <c r="E54" s="165"/>
      <c r="F54" s="166"/>
      <c r="G54" s="166"/>
      <c r="H54" s="246"/>
      <c r="I54" s="222">
        <v>3</v>
      </c>
      <c r="J54" s="38"/>
      <c r="K54" s="65"/>
      <c r="L54" s="177">
        <f t="shared" si="5"/>
        <v>3</v>
      </c>
      <c r="M54" s="305">
        <f t="shared" ref="M54:M98" si="6">L54/$D$52</f>
        <v>1.525940996948118E-3</v>
      </c>
      <c r="N54" s="251">
        <f>D52</f>
        <v>1966</v>
      </c>
      <c r="O54" s="169" t="s">
        <v>93</v>
      </c>
      <c r="P54" s="6">
        <f t="shared" ref="P54:P97" si="7">L54</f>
        <v>3</v>
      </c>
      <c r="Q54" s="132"/>
    </row>
    <row r="55" spans="1:17" x14ac:dyDescent="0.25">
      <c r="A55" s="164"/>
      <c r="B55" s="165"/>
      <c r="C55" s="165"/>
      <c r="D55" s="165"/>
      <c r="E55" s="165"/>
      <c r="F55" s="166"/>
      <c r="G55" s="166"/>
      <c r="H55" s="246"/>
      <c r="I55" s="222"/>
      <c r="J55" s="170"/>
      <c r="K55" s="168"/>
      <c r="L55" s="177">
        <f t="shared" si="5"/>
        <v>0</v>
      </c>
      <c r="M55" s="305">
        <f t="shared" si="6"/>
        <v>0</v>
      </c>
      <c r="N55" s="251">
        <f>D52</f>
        <v>1966</v>
      </c>
      <c r="O55" s="171" t="s">
        <v>8</v>
      </c>
      <c r="P55" s="6">
        <f t="shared" si="7"/>
        <v>0</v>
      </c>
      <c r="Q55" s="132"/>
    </row>
    <row r="56" spans="1:17" x14ac:dyDescent="0.25">
      <c r="A56" s="164"/>
      <c r="B56" s="165"/>
      <c r="C56" s="165"/>
      <c r="D56" s="165"/>
      <c r="E56" s="165"/>
      <c r="F56" s="166"/>
      <c r="G56" s="166"/>
      <c r="H56" s="246"/>
      <c r="I56" s="222"/>
      <c r="J56" s="38"/>
      <c r="K56" s="168"/>
      <c r="L56" s="177">
        <f t="shared" si="5"/>
        <v>0</v>
      </c>
      <c r="M56" s="305">
        <f t="shared" si="6"/>
        <v>0</v>
      </c>
      <c r="N56" s="251">
        <f>D52</f>
        <v>1966</v>
      </c>
      <c r="O56" s="171" t="s">
        <v>9</v>
      </c>
      <c r="P56" s="6">
        <f t="shared" si="7"/>
        <v>0</v>
      </c>
      <c r="Q56" s="132"/>
    </row>
    <row r="57" spans="1:17" x14ac:dyDescent="0.25">
      <c r="A57" s="164"/>
      <c r="B57" s="165"/>
      <c r="C57" s="165"/>
      <c r="D57" s="165"/>
      <c r="E57" s="165"/>
      <c r="F57" s="166"/>
      <c r="G57" s="166"/>
      <c r="H57" s="246"/>
      <c r="I57" s="222">
        <v>60</v>
      </c>
      <c r="J57" s="170"/>
      <c r="K57" s="168">
        <v>16</v>
      </c>
      <c r="L57" s="177">
        <f t="shared" si="5"/>
        <v>76</v>
      </c>
      <c r="M57" s="305">
        <f t="shared" si="6"/>
        <v>3.8657171922685654E-2</v>
      </c>
      <c r="N57" s="251">
        <f>D52</f>
        <v>1966</v>
      </c>
      <c r="O57" s="169" t="s">
        <v>16</v>
      </c>
      <c r="P57" s="6">
        <f t="shared" si="7"/>
        <v>76</v>
      </c>
      <c r="Q57" s="132"/>
    </row>
    <row r="58" spans="1:17" x14ac:dyDescent="0.25">
      <c r="A58" s="164"/>
      <c r="B58" s="165"/>
      <c r="C58" s="165"/>
      <c r="D58" s="165"/>
      <c r="E58" s="165"/>
      <c r="F58" s="166"/>
      <c r="G58" s="166"/>
      <c r="H58" s="246"/>
      <c r="I58" s="222">
        <v>1</v>
      </c>
      <c r="J58" s="170"/>
      <c r="K58" s="168"/>
      <c r="L58" s="177">
        <f t="shared" si="5"/>
        <v>1</v>
      </c>
      <c r="M58" s="305">
        <f t="shared" si="6"/>
        <v>5.0864699898270599E-4</v>
      </c>
      <c r="N58" s="251">
        <f>D52</f>
        <v>1966</v>
      </c>
      <c r="O58" s="169" t="s">
        <v>94</v>
      </c>
      <c r="P58" s="6">
        <f t="shared" si="7"/>
        <v>1</v>
      </c>
      <c r="Q58" s="132"/>
    </row>
    <row r="59" spans="1:17" x14ac:dyDescent="0.25">
      <c r="A59" s="164"/>
      <c r="B59" s="165"/>
      <c r="C59" s="165"/>
      <c r="D59" s="165"/>
      <c r="E59" s="165"/>
      <c r="F59" s="166"/>
      <c r="G59" s="166"/>
      <c r="H59" s="246"/>
      <c r="I59" s="222"/>
      <c r="J59" s="38"/>
      <c r="K59" s="168"/>
      <c r="L59" s="177">
        <f t="shared" si="5"/>
        <v>0</v>
      </c>
      <c r="M59" s="305">
        <f t="shared" si="6"/>
        <v>0</v>
      </c>
      <c r="N59" s="251">
        <f>D52</f>
        <v>1966</v>
      </c>
      <c r="O59" s="169" t="s">
        <v>83</v>
      </c>
      <c r="P59" s="6">
        <f t="shared" si="7"/>
        <v>0</v>
      </c>
      <c r="Q59" s="173"/>
    </row>
    <row r="60" spans="1:17" x14ac:dyDescent="0.25">
      <c r="A60" s="164"/>
      <c r="B60" s="165"/>
      <c r="C60" s="165"/>
      <c r="D60" s="165"/>
      <c r="E60" s="165"/>
      <c r="F60" s="166"/>
      <c r="G60" s="166"/>
      <c r="H60" s="246"/>
      <c r="I60" s="222">
        <v>4</v>
      </c>
      <c r="J60" s="170"/>
      <c r="K60" s="168">
        <v>3</v>
      </c>
      <c r="L60" s="177">
        <f t="shared" si="5"/>
        <v>7</v>
      </c>
      <c r="M60" s="305">
        <f t="shared" si="6"/>
        <v>3.5605289928789421E-3</v>
      </c>
      <c r="N60" s="251">
        <f>D52</f>
        <v>1966</v>
      </c>
      <c r="O60" s="169" t="s">
        <v>35</v>
      </c>
      <c r="P60" s="6">
        <f t="shared" si="7"/>
        <v>7</v>
      </c>
      <c r="Q60" s="173"/>
    </row>
    <row r="61" spans="1:17" x14ac:dyDescent="0.25">
      <c r="A61" s="164"/>
      <c r="B61" s="165"/>
      <c r="C61" s="165"/>
      <c r="D61" s="165"/>
      <c r="E61" s="165"/>
      <c r="F61" s="166"/>
      <c r="G61" s="166"/>
      <c r="H61" s="246"/>
      <c r="I61" s="222">
        <v>12</v>
      </c>
      <c r="J61" s="170"/>
      <c r="K61" s="168"/>
      <c r="L61" s="177">
        <f t="shared" si="5"/>
        <v>12</v>
      </c>
      <c r="M61" s="305">
        <f t="shared" si="6"/>
        <v>6.1037639877924718E-3</v>
      </c>
      <c r="N61" s="251">
        <f>D52</f>
        <v>1966</v>
      </c>
      <c r="O61" s="169" t="s">
        <v>3</v>
      </c>
      <c r="P61" s="6">
        <f t="shared" si="7"/>
        <v>12</v>
      </c>
      <c r="Q61" s="173"/>
    </row>
    <row r="62" spans="1:17" x14ac:dyDescent="0.25">
      <c r="A62" s="164"/>
      <c r="B62" s="165"/>
      <c r="C62" s="165"/>
      <c r="D62" s="165"/>
      <c r="E62" s="165"/>
      <c r="F62" s="166"/>
      <c r="G62" s="166"/>
      <c r="H62" s="246"/>
      <c r="I62" s="222"/>
      <c r="J62" s="174"/>
      <c r="K62" s="175">
        <v>1</v>
      </c>
      <c r="L62" s="177">
        <f t="shared" si="5"/>
        <v>1</v>
      </c>
      <c r="M62" s="305">
        <f t="shared" si="6"/>
        <v>5.0864699898270599E-4</v>
      </c>
      <c r="N62" s="251">
        <f>D52</f>
        <v>1966</v>
      </c>
      <c r="O62" s="176" t="s">
        <v>28</v>
      </c>
      <c r="P62" s="6">
        <f t="shared" si="7"/>
        <v>1</v>
      </c>
      <c r="Q62" s="173" t="s">
        <v>322</v>
      </c>
    </row>
    <row r="63" spans="1:17" x14ac:dyDescent="0.25">
      <c r="A63" s="164"/>
      <c r="B63" s="165"/>
      <c r="C63" s="165"/>
      <c r="D63" s="165"/>
      <c r="E63" s="165"/>
      <c r="F63" s="166"/>
      <c r="G63" s="166"/>
      <c r="H63" s="246"/>
      <c r="I63" s="222"/>
      <c r="J63" s="38"/>
      <c r="K63" s="168"/>
      <c r="L63" s="177">
        <f t="shared" si="5"/>
        <v>0</v>
      </c>
      <c r="M63" s="305">
        <f t="shared" si="6"/>
        <v>0</v>
      </c>
      <c r="N63" s="251">
        <f>D52</f>
        <v>1966</v>
      </c>
      <c r="O63" s="169" t="s">
        <v>38</v>
      </c>
      <c r="P63" s="6">
        <f t="shared" si="7"/>
        <v>0</v>
      </c>
      <c r="Q63" s="173"/>
    </row>
    <row r="64" spans="1:17" x14ac:dyDescent="0.25">
      <c r="A64" s="164"/>
      <c r="B64" s="165"/>
      <c r="C64" s="165"/>
      <c r="D64" s="165"/>
      <c r="E64" s="165"/>
      <c r="F64" s="166"/>
      <c r="G64" s="166"/>
      <c r="H64" s="246"/>
      <c r="I64" s="222"/>
      <c r="J64" s="38"/>
      <c r="K64" s="168"/>
      <c r="L64" s="177">
        <f t="shared" si="5"/>
        <v>0</v>
      </c>
      <c r="M64" s="305">
        <f t="shared" si="6"/>
        <v>0</v>
      </c>
      <c r="N64" s="251">
        <f>D52</f>
        <v>1966</v>
      </c>
      <c r="O64" s="169" t="s">
        <v>191</v>
      </c>
      <c r="P64" s="6">
        <f t="shared" si="7"/>
        <v>0</v>
      </c>
      <c r="Q64" s="341"/>
    </row>
    <row r="65" spans="1:17" x14ac:dyDescent="0.25">
      <c r="A65" s="164"/>
      <c r="B65" s="165"/>
      <c r="C65" s="165"/>
      <c r="D65" s="165"/>
      <c r="E65" s="165"/>
      <c r="F65" s="166"/>
      <c r="G65" s="166"/>
      <c r="H65" s="246"/>
      <c r="I65" s="222"/>
      <c r="J65" s="38"/>
      <c r="K65" s="229"/>
      <c r="L65" s="177">
        <f t="shared" si="5"/>
        <v>0</v>
      </c>
      <c r="M65" s="305">
        <f t="shared" si="6"/>
        <v>0</v>
      </c>
      <c r="N65" s="251">
        <f>D52</f>
        <v>1966</v>
      </c>
      <c r="O65" s="176" t="s">
        <v>180</v>
      </c>
      <c r="P65" s="6">
        <f t="shared" si="7"/>
        <v>0</v>
      </c>
      <c r="Q65" s="172"/>
    </row>
    <row r="66" spans="1:17" x14ac:dyDescent="0.25">
      <c r="A66" s="164"/>
      <c r="B66" s="165"/>
      <c r="C66" s="165" t="s">
        <v>108</v>
      </c>
      <c r="D66" s="165"/>
      <c r="E66" s="165"/>
      <c r="F66" s="166"/>
      <c r="G66" s="166"/>
      <c r="H66" s="246"/>
      <c r="I66" s="222"/>
      <c r="J66" s="38"/>
      <c r="K66" s="168"/>
      <c r="L66" s="177">
        <f t="shared" si="5"/>
        <v>0</v>
      </c>
      <c r="M66" s="305">
        <f t="shared" si="6"/>
        <v>0</v>
      </c>
      <c r="N66" s="251">
        <f>D52</f>
        <v>1966</v>
      </c>
      <c r="O66" s="195" t="s">
        <v>20</v>
      </c>
      <c r="P66" s="6">
        <f t="shared" si="7"/>
        <v>0</v>
      </c>
      <c r="Q66" s="83"/>
    </row>
    <row r="67" spans="1:17" x14ac:dyDescent="0.25">
      <c r="A67" s="164"/>
      <c r="B67" s="165"/>
      <c r="C67" s="165"/>
      <c r="D67" s="165"/>
      <c r="E67" s="165"/>
      <c r="F67" s="166"/>
      <c r="G67" s="166"/>
      <c r="H67" s="246"/>
      <c r="I67" s="222">
        <v>1</v>
      </c>
      <c r="J67" s="38"/>
      <c r="K67" s="168"/>
      <c r="L67" s="177">
        <f t="shared" si="5"/>
        <v>1</v>
      </c>
      <c r="M67" s="305">
        <f t="shared" si="6"/>
        <v>5.0864699898270599E-4</v>
      </c>
      <c r="N67" s="251">
        <f>D52</f>
        <v>1966</v>
      </c>
      <c r="O67" s="169" t="s">
        <v>303</v>
      </c>
      <c r="P67" s="6">
        <f t="shared" si="7"/>
        <v>1</v>
      </c>
      <c r="Q67" s="172"/>
    </row>
    <row r="68" spans="1:17" x14ac:dyDescent="0.25">
      <c r="A68" s="164"/>
      <c r="B68" s="165"/>
      <c r="C68" s="165"/>
      <c r="D68" s="165"/>
      <c r="E68" s="165"/>
      <c r="F68" s="166"/>
      <c r="G68" s="166"/>
      <c r="H68" s="246"/>
      <c r="I68" s="222"/>
      <c r="J68" s="38"/>
      <c r="K68" s="168"/>
      <c r="L68" s="177">
        <f t="shared" si="5"/>
        <v>0</v>
      </c>
      <c r="M68" s="305">
        <f t="shared" si="6"/>
        <v>0</v>
      </c>
      <c r="N68" s="251">
        <f>D52</f>
        <v>1966</v>
      </c>
      <c r="O68" s="176" t="s">
        <v>116</v>
      </c>
      <c r="P68" s="6">
        <f t="shared" si="7"/>
        <v>0</v>
      </c>
      <c r="Q68" s="173"/>
    </row>
    <row r="69" spans="1:17" x14ac:dyDescent="0.25">
      <c r="A69" s="164"/>
      <c r="B69" s="165"/>
      <c r="C69" s="165"/>
      <c r="D69" s="165"/>
      <c r="E69" s="165"/>
      <c r="F69" s="166"/>
      <c r="G69" s="166"/>
      <c r="H69" s="246"/>
      <c r="I69" s="64">
        <v>1</v>
      </c>
      <c r="J69" s="38"/>
      <c r="K69" s="168"/>
      <c r="L69" s="177">
        <f t="shared" si="5"/>
        <v>1</v>
      </c>
      <c r="M69" s="305">
        <f t="shared" si="6"/>
        <v>5.0864699898270599E-4</v>
      </c>
      <c r="N69" s="251">
        <f>D52</f>
        <v>1966</v>
      </c>
      <c r="O69" s="169" t="s">
        <v>88</v>
      </c>
      <c r="P69" s="6">
        <f t="shared" si="7"/>
        <v>1</v>
      </c>
      <c r="Q69" s="173"/>
    </row>
    <row r="70" spans="1:17" x14ac:dyDescent="0.25">
      <c r="A70" s="164"/>
      <c r="B70" s="165"/>
      <c r="C70" s="165"/>
      <c r="D70" s="165"/>
      <c r="E70" s="165"/>
      <c r="F70" s="166"/>
      <c r="G70" s="166"/>
      <c r="H70" s="246"/>
      <c r="I70" s="64"/>
      <c r="J70" s="170"/>
      <c r="K70" s="168"/>
      <c r="L70" s="177">
        <f t="shared" si="5"/>
        <v>0</v>
      </c>
      <c r="M70" s="305">
        <f t="shared" si="6"/>
        <v>0</v>
      </c>
      <c r="N70" s="333" t="str">
        <f>D51</f>
        <v>Build QTY</v>
      </c>
      <c r="O70" s="176" t="s">
        <v>100</v>
      </c>
      <c r="P70" s="6">
        <f t="shared" si="7"/>
        <v>0</v>
      </c>
      <c r="Q70" s="83"/>
    </row>
    <row r="71" spans="1:17" ht="15.75" thickBot="1" x14ac:dyDescent="0.3">
      <c r="A71" s="164"/>
      <c r="B71" s="165"/>
      <c r="C71" s="165"/>
      <c r="D71" s="165"/>
      <c r="E71" s="165"/>
      <c r="F71" s="166"/>
      <c r="G71" s="166"/>
      <c r="H71" s="246"/>
      <c r="I71" s="207">
        <v>1</v>
      </c>
      <c r="J71" s="332"/>
      <c r="K71" s="227"/>
      <c r="L71" s="230">
        <f t="shared" si="5"/>
        <v>1</v>
      </c>
      <c r="M71" s="302">
        <f t="shared" si="6"/>
        <v>5.0864699898270599E-4</v>
      </c>
      <c r="N71" s="251">
        <f>D52</f>
        <v>1966</v>
      </c>
      <c r="O71" s="176" t="s">
        <v>46</v>
      </c>
      <c r="P71" s="6">
        <f t="shared" si="7"/>
        <v>1</v>
      </c>
      <c r="Q71" s="173"/>
    </row>
    <row r="72" spans="1:17" ht="15.75" thickBot="1" x14ac:dyDescent="0.3">
      <c r="A72" s="164"/>
      <c r="B72" s="165"/>
      <c r="C72" s="165"/>
      <c r="D72" s="165"/>
      <c r="E72" s="165"/>
      <c r="F72" s="166"/>
      <c r="G72" s="166"/>
      <c r="H72" s="247"/>
      <c r="I72" s="239"/>
      <c r="J72" s="239"/>
      <c r="K72" s="155"/>
      <c r="L72" s="156"/>
      <c r="M72" s="304"/>
      <c r="N72" s="256"/>
      <c r="O72" s="157" t="s">
        <v>97</v>
      </c>
      <c r="P72" s="6">
        <f t="shared" si="7"/>
        <v>0</v>
      </c>
      <c r="Q72" s="172"/>
    </row>
    <row r="73" spans="1:17" x14ac:dyDescent="0.25">
      <c r="A73" s="164"/>
      <c r="B73" s="165"/>
      <c r="C73" s="165"/>
      <c r="D73" s="165"/>
      <c r="E73" s="165"/>
      <c r="F73" s="166"/>
      <c r="G73" s="166"/>
      <c r="H73" s="246"/>
      <c r="I73" s="266"/>
      <c r="J73" s="265">
        <v>9</v>
      </c>
      <c r="K73" s="161"/>
      <c r="L73" s="162">
        <f>SUM(I73,K73)</f>
        <v>0</v>
      </c>
      <c r="M73" s="163">
        <f t="shared" si="6"/>
        <v>0</v>
      </c>
      <c r="N73" s="251">
        <f>D52</f>
        <v>1966</v>
      </c>
      <c r="O73" s="238" t="s">
        <v>98</v>
      </c>
      <c r="P73" s="6">
        <f t="shared" si="7"/>
        <v>0</v>
      </c>
      <c r="Q73" s="178"/>
    </row>
    <row r="74" spans="1:17" x14ac:dyDescent="0.25">
      <c r="A74" s="164"/>
      <c r="B74" s="165"/>
      <c r="C74" s="165"/>
      <c r="D74" s="165"/>
      <c r="E74" s="165"/>
      <c r="F74" s="166"/>
      <c r="G74" s="166"/>
      <c r="H74" s="246"/>
      <c r="I74" s="64"/>
      <c r="J74" s="38">
        <v>13</v>
      </c>
      <c r="K74" s="168"/>
      <c r="L74" s="231">
        <f>SUM(I74,K74)</f>
        <v>0</v>
      </c>
      <c r="M74" s="163">
        <f t="shared" si="6"/>
        <v>0</v>
      </c>
      <c r="N74" s="251">
        <f>D52</f>
        <v>1966</v>
      </c>
      <c r="O74" s="224" t="s">
        <v>10</v>
      </c>
      <c r="P74" s="6">
        <f t="shared" si="7"/>
        <v>0</v>
      </c>
      <c r="Q74" s="178"/>
    </row>
    <row r="75" spans="1:17" x14ac:dyDescent="0.25">
      <c r="A75" s="164"/>
      <c r="B75" s="165"/>
      <c r="C75" s="165"/>
      <c r="D75" s="165"/>
      <c r="E75" s="165"/>
      <c r="F75" s="166"/>
      <c r="G75" s="166"/>
      <c r="H75" s="246"/>
      <c r="I75" s="223"/>
      <c r="J75" s="170"/>
      <c r="K75" s="168">
        <v>1</v>
      </c>
      <c r="L75" s="231">
        <f t="shared" ref="L75:L80" si="8">SUM(I75,K75)</f>
        <v>1</v>
      </c>
      <c r="M75" s="163">
        <f t="shared" si="6"/>
        <v>5.0864699898270599E-4</v>
      </c>
      <c r="N75" s="251">
        <f>D52</f>
        <v>1966</v>
      </c>
      <c r="O75" s="176" t="s">
        <v>83</v>
      </c>
      <c r="P75" s="6">
        <f t="shared" si="7"/>
        <v>1</v>
      </c>
      <c r="Q75" s="178"/>
    </row>
    <row r="76" spans="1:17" x14ac:dyDescent="0.25">
      <c r="A76" s="164"/>
      <c r="B76" s="165"/>
      <c r="C76" s="165"/>
      <c r="D76" s="165"/>
      <c r="E76" s="165"/>
      <c r="F76" s="166"/>
      <c r="G76" s="166"/>
      <c r="H76" s="246"/>
      <c r="I76" s="64"/>
      <c r="J76" s="38">
        <v>22</v>
      </c>
      <c r="K76" s="168"/>
      <c r="L76" s="231">
        <f t="shared" si="8"/>
        <v>0</v>
      </c>
      <c r="M76" s="163">
        <f t="shared" si="6"/>
        <v>0</v>
      </c>
      <c r="N76" s="251">
        <f>D52</f>
        <v>1966</v>
      </c>
      <c r="O76" s="224" t="s">
        <v>99</v>
      </c>
      <c r="P76" s="6">
        <f t="shared" si="7"/>
        <v>0</v>
      </c>
      <c r="Q76" s="173" t="s">
        <v>306</v>
      </c>
    </row>
    <row r="77" spans="1:17" x14ac:dyDescent="0.25">
      <c r="A77" s="164"/>
      <c r="B77" s="165"/>
      <c r="C77" s="165"/>
      <c r="D77" s="165"/>
      <c r="E77" s="165"/>
      <c r="F77" s="166"/>
      <c r="G77" s="166"/>
      <c r="H77" s="246"/>
      <c r="I77" s="64"/>
      <c r="J77" s="38">
        <v>6</v>
      </c>
      <c r="K77" s="168"/>
      <c r="L77" s="231">
        <f t="shared" si="8"/>
        <v>0</v>
      </c>
      <c r="M77" s="163">
        <f t="shared" si="6"/>
        <v>0</v>
      </c>
      <c r="N77" s="251">
        <f>D52</f>
        <v>1966</v>
      </c>
      <c r="O77" s="176" t="s">
        <v>101</v>
      </c>
      <c r="P77" s="6">
        <f t="shared" si="7"/>
        <v>0</v>
      </c>
      <c r="Q77" s="179"/>
    </row>
    <row r="78" spans="1:17" x14ac:dyDescent="0.25">
      <c r="A78" s="164"/>
      <c r="B78" s="165"/>
      <c r="C78" s="165"/>
      <c r="D78" s="165"/>
      <c r="E78" s="165"/>
      <c r="F78" s="166"/>
      <c r="G78" s="166"/>
      <c r="H78" s="246"/>
      <c r="I78" s="223"/>
      <c r="J78" s="170">
        <v>33</v>
      </c>
      <c r="K78" s="168">
        <v>19</v>
      </c>
      <c r="L78" s="231">
        <f t="shared" si="8"/>
        <v>19</v>
      </c>
      <c r="M78" s="163">
        <f t="shared" si="6"/>
        <v>9.6642929806714135E-3</v>
      </c>
      <c r="N78" s="251">
        <f>D52</f>
        <v>1966</v>
      </c>
      <c r="O78" s="224" t="s">
        <v>100</v>
      </c>
      <c r="P78" s="6">
        <f t="shared" si="7"/>
        <v>19</v>
      </c>
      <c r="Q78" s="173" t="s">
        <v>329</v>
      </c>
    </row>
    <row r="79" spans="1:17" x14ac:dyDescent="0.25">
      <c r="A79" s="164"/>
      <c r="B79" s="165"/>
      <c r="C79" s="165"/>
      <c r="D79" s="165"/>
      <c r="E79" s="165"/>
      <c r="F79" s="166"/>
      <c r="G79" s="166"/>
      <c r="H79" s="246"/>
      <c r="I79" s="64"/>
      <c r="J79" s="38">
        <v>4</v>
      </c>
      <c r="K79" s="168"/>
      <c r="L79" s="231">
        <f t="shared" si="8"/>
        <v>0</v>
      </c>
      <c r="M79" s="163">
        <f t="shared" si="6"/>
        <v>0</v>
      </c>
      <c r="N79" s="251">
        <f>D52</f>
        <v>1966</v>
      </c>
      <c r="O79" s="224" t="s">
        <v>96</v>
      </c>
      <c r="P79" s="6">
        <f t="shared" si="7"/>
        <v>0</v>
      </c>
      <c r="Q79" s="173"/>
    </row>
    <row r="80" spans="1:17" ht="15.75" thickBot="1" x14ac:dyDescent="0.3">
      <c r="A80" s="164"/>
      <c r="B80" s="165"/>
      <c r="C80" s="165"/>
      <c r="D80" s="165"/>
      <c r="E80" s="165"/>
      <c r="F80" s="166"/>
      <c r="G80" s="166"/>
      <c r="H80" s="246"/>
      <c r="I80" s="207"/>
      <c r="J80" s="226"/>
      <c r="K80" s="227"/>
      <c r="L80" s="225">
        <f t="shared" si="8"/>
        <v>0</v>
      </c>
      <c r="M80" s="302">
        <f t="shared" si="6"/>
        <v>0</v>
      </c>
      <c r="N80" s="252">
        <f>D52</f>
        <v>1966</v>
      </c>
      <c r="O80" s="228" t="s">
        <v>250</v>
      </c>
      <c r="P80" s="6">
        <f t="shared" si="7"/>
        <v>0</v>
      </c>
      <c r="Q80" s="173"/>
    </row>
    <row r="81" spans="1:17" ht="15.75" thickBot="1" x14ac:dyDescent="0.3">
      <c r="A81" s="164"/>
      <c r="B81" s="165"/>
      <c r="C81" s="165"/>
      <c r="D81" s="165"/>
      <c r="E81" s="165"/>
      <c r="F81" s="166"/>
      <c r="G81" s="166"/>
      <c r="H81" s="247"/>
      <c r="I81" s="232"/>
      <c r="J81" s="232"/>
      <c r="K81" s="233"/>
      <c r="L81" s="156"/>
      <c r="M81" s="234"/>
      <c r="N81" s="253"/>
      <c r="O81" s="235" t="s">
        <v>102</v>
      </c>
      <c r="P81" s="6">
        <f t="shared" si="7"/>
        <v>0</v>
      </c>
      <c r="Q81" s="173"/>
    </row>
    <row r="82" spans="1:17" x14ac:dyDescent="0.25">
      <c r="A82" s="164"/>
      <c r="B82" s="165"/>
      <c r="C82" s="165"/>
      <c r="D82" s="165"/>
      <c r="E82" s="165"/>
      <c r="F82" s="166"/>
      <c r="G82" s="166"/>
      <c r="H82" s="247"/>
      <c r="I82" s="62"/>
      <c r="J82" s="336"/>
      <c r="K82" s="337"/>
      <c r="L82" s="411">
        <v>0</v>
      </c>
      <c r="M82" s="303">
        <f t="shared" si="6"/>
        <v>0</v>
      </c>
      <c r="N82" s="338" t="str">
        <f>D51</f>
        <v>Build QTY</v>
      </c>
      <c r="O82" s="221" t="s">
        <v>208</v>
      </c>
      <c r="P82" s="6">
        <f t="shared" si="7"/>
        <v>0</v>
      </c>
      <c r="Q82" s="278" t="s">
        <v>404</v>
      </c>
    </row>
    <row r="83" spans="1:17" x14ac:dyDescent="0.25">
      <c r="A83" s="164"/>
      <c r="B83" s="165"/>
      <c r="C83" s="165"/>
      <c r="D83" s="165" t="s">
        <v>105</v>
      </c>
      <c r="E83" s="165"/>
      <c r="F83" s="166"/>
      <c r="G83" s="166"/>
      <c r="H83" s="247"/>
      <c r="I83" s="223">
        <v>1</v>
      </c>
      <c r="J83" s="38"/>
      <c r="K83" s="339"/>
      <c r="L83" s="410">
        <f>SUM(I83,K83)</f>
        <v>1</v>
      </c>
      <c r="M83" s="305">
        <f t="shared" si="6"/>
        <v>5.0864699898270599E-4</v>
      </c>
      <c r="N83" s="333" t="str">
        <f>D51</f>
        <v>Build QTY</v>
      </c>
      <c r="O83" s="176" t="s">
        <v>164</v>
      </c>
      <c r="P83" s="6">
        <f t="shared" si="7"/>
        <v>1</v>
      </c>
      <c r="Q83" s="278">
        <v>65</v>
      </c>
    </row>
    <row r="84" spans="1:17" x14ac:dyDescent="0.25">
      <c r="A84" s="164"/>
      <c r="B84" s="165"/>
      <c r="C84" s="165"/>
      <c r="D84" s="165"/>
      <c r="E84" s="165"/>
      <c r="F84" s="166"/>
      <c r="G84" s="166"/>
      <c r="H84" s="247"/>
      <c r="I84" s="473">
        <v>5</v>
      </c>
      <c r="J84" s="334"/>
      <c r="K84" s="335"/>
      <c r="L84" s="410">
        <f>SUM(I84,K84)</f>
        <v>5</v>
      </c>
      <c r="M84" s="305">
        <f t="shared" si="6"/>
        <v>2.5432349949135302E-3</v>
      </c>
      <c r="N84" s="251">
        <f>D52</f>
        <v>1966</v>
      </c>
      <c r="O84" s="176" t="s">
        <v>100</v>
      </c>
      <c r="P84" s="6">
        <f t="shared" si="7"/>
        <v>5</v>
      </c>
      <c r="Q84" s="278">
        <v>159</v>
      </c>
    </row>
    <row r="85" spans="1:17" x14ac:dyDescent="0.25">
      <c r="A85" s="164"/>
      <c r="B85" s="165"/>
      <c r="C85" s="165"/>
      <c r="D85" s="165"/>
      <c r="E85" s="165"/>
      <c r="F85" s="166"/>
      <c r="G85" s="166"/>
      <c r="H85" s="247"/>
      <c r="I85" s="223"/>
      <c r="J85" s="38"/>
      <c r="K85" s="259"/>
      <c r="L85" s="410">
        <v>0</v>
      </c>
      <c r="M85" s="305">
        <f t="shared" si="6"/>
        <v>0</v>
      </c>
      <c r="N85" s="251" t="str">
        <f>D51</f>
        <v>Build QTY</v>
      </c>
      <c r="O85" s="176" t="s">
        <v>200</v>
      </c>
      <c r="P85" s="6">
        <f t="shared" si="7"/>
        <v>0</v>
      </c>
      <c r="Q85" s="278" t="s">
        <v>405</v>
      </c>
    </row>
    <row r="86" spans="1:17" x14ac:dyDescent="0.25">
      <c r="A86" s="164"/>
      <c r="B86" s="165"/>
      <c r="C86" s="165"/>
      <c r="D86" s="165"/>
      <c r="E86" s="165"/>
      <c r="F86" s="166"/>
      <c r="G86" s="166"/>
      <c r="H86" s="247"/>
      <c r="I86" s="223">
        <v>1</v>
      </c>
      <c r="J86" s="38"/>
      <c r="K86" s="259"/>
      <c r="L86" s="410">
        <v>0</v>
      </c>
      <c r="M86" s="305">
        <f t="shared" si="6"/>
        <v>0</v>
      </c>
      <c r="N86" s="251">
        <f>D52</f>
        <v>1966</v>
      </c>
      <c r="O86" s="176" t="s">
        <v>128</v>
      </c>
      <c r="P86" s="6">
        <f t="shared" si="7"/>
        <v>0</v>
      </c>
      <c r="Q86" s="278" t="s">
        <v>405</v>
      </c>
    </row>
    <row r="87" spans="1:17" x14ac:dyDescent="0.25">
      <c r="A87" s="164"/>
      <c r="B87" s="165"/>
      <c r="C87" s="165"/>
      <c r="D87" s="165"/>
      <c r="E87" s="165"/>
      <c r="F87" s="166"/>
      <c r="G87" s="166"/>
      <c r="H87" s="247"/>
      <c r="I87" s="223">
        <v>5</v>
      </c>
      <c r="J87" s="38"/>
      <c r="K87" s="259"/>
      <c r="L87" s="410">
        <f t="shared" ref="L87:L92" si="9">SUM(I87,K87)</f>
        <v>5</v>
      </c>
      <c r="M87" s="305">
        <f t="shared" si="6"/>
        <v>2.5432349949135302E-3</v>
      </c>
      <c r="N87" s="251">
        <f>D52</f>
        <v>1966</v>
      </c>
      <c r="O87" s="176" t="s">
        <v>160</v>
      </c>
      <c r="P87" s="6">
        <f t="shared" si="7"/>
        <v>5</v>
      </c>
      <c r="Q87" s="278">
        <v>388</v>
      </c>
    </row>
    <row r="88" spans="1:17" x14ac:dyDescent="0.25">
      <c r="A88" s="164"/>
      <c r="B88" s="165"/>
      <c r="C88" s="165"/>
      <c r="D88" s="165"/>
      <c r="E88" s="165"/>
      <c r="F88" s="166"/>
      <c r="G88" s="166"/>
      <c r="H88" s="167"/>
      <c r="I88" s="223">
        <v>4</v>
      </c>
      <c r="J88" s="38"/>
      <c r="K88" s="259"/>
      <c r="L88" s="410">
        <f t="shared" si="9"/>
        <v>4</v>
      </c>
      <c r="M88" s="305">
        <f t="shared" si="6"/>
        <v>2.0345879959308239E-3</v>
      </c>
      <c r="N88" s="251">
        <f>D52</f>
        <v>1966</v>
      </c>
      <c r="O88" s="176" t="s">
        <v>207</v>
      </c>
      <c r="P88" s="6">
        <f t="shared" si="7"/>
        <v>4</v>
      </c>
      <c r="Q88" s="490" t="s">
        <v>407</v>
      </c>
    </row>
    <row r="89" spans="1:17" x14ac:dyDescent="0.25">
      <c r="A89" s="164"/>
      <c r="B89" s="165"/>
      <c r="C89" s="165"/>
      <c r="D89" s="165"/>
      <c r="E89" s="165"/>
      <c r="F89" s="166"/>
      <c r="G89" s="166"/>
      <c r="H89" s="167"/>
      <c r="I89" s="474">
        <v>15</v>
      </c>
      <c r="J89" s="174"/>
      <c r="K89" s="260"/>
      <c r="L89" s="410">
        <f t="shared" si="9"/>
        <v>15</v>
      </c>
      <c r="M89" s="305">
        <f t="shared" si="6"/>
        <v>7.6297049847405905E-3</v>
      </c>
      <c r="N89" s="251">
        <f>D52</f>
        <v>1966</v>
      </c>
      <c r="O89" s="169" t="s">
        <v>116</v>
      </c>
      <c r="P89" s="6">
        <f t="shared" si="7"/>
        <v>15</v>
      </c>
      <c r="Q89" s="491" t="s">
        <v>307</v>
      </c>
    </row>
    <row r="90" spans="1:17" x14ac:dyDescent="0.25">
      <c r="A90" s="164"/>
      <c r="B90" s="165"/>
      <c r="C90" s="165"/>
      <c r="D90" s="165"/>
      <c r="E90" s="165"/>
      <c r="F90" s="166"/>
      <c r="G90" s="166"/>
      <c r="H90" s="167"/>
      <c r="I90" s="474">
        <v>4</v>
      </c>
      <c r="J90" s="174"/>
      <c r="K90" s="260"/>
      <c r="L90" s="410">
        <f t="shared" si="9"/>
        <v>4</v>
      </c>
      <c r="M90" s="305">
        <f t="shared" si="6"/>
        <v>2.0345879959308239E-3</v>
      </c>
      <c r="N90" s="251">
        <f>D52</f>
        <v>1966</v>
      </c>
      <c r="O90" s="176" t="s">
        <v>129</v>
      </c>
      <c r="P90" s="6">
        <f t="shared" si="7"/>
        <v>4</v>
      </c>
      <c r="Q90" s="504" t="s">
        <v>411</v>
      </c>
    </row>
    <row r="91" spans="1:17" x14ac:dyDescent="0.25">
      <c r="A91" s="164"/>
      <c r="B91" s="165"/>
      <c r="C91" s="165"/>
      <c r="D91" s="165"/>
      <c r="E91" s="165"/>
      <c r="F91" s="166"/>
      <c r="G91" s="166"/>
      <c r="H91" s="167"/>
      <c r="I91" s="474"/>
      <c r="J91" s="174"/>
      <c r="K91" s="259"/>
      <c r="L91" s="410">
        <f t="shared" si="9"/>
        <v>0</v>
      </c>
      <c r="M91" s="305">
        <f t="shared" si="6"/>
        <v>0</v>
      </c>
      <c r="N91" s="251" t="str">
        <f>D51</f>
        <v>Build QTY</v>
      </c>
      <c r="O91" s="176" t="s">
        <v>180</v>
      </c>
      <c r="P91" s="6">
        <f t="shared" si="7"/>
        <v>0</v>
      </c>
      <c r="Q91" s="277">
        <v>679</v>
      </c>
    </row>
    <row r="92" spans="1:17" x14ac:dyDescent="0.25">
      <c r="A92" s="164"/>
      <c r="B92" s="165"/>
      <c r="C92" s="165"/>
      <c r="D92" s="165"/>
      <c r="E92" s="165"/>
      <c r="F92" s="166"/>
      <c r="G92" s="166"/>
      <c r="H92" s="167"/>
      <c r="I92" s="474">
        <v>8</v>
      </c>
      <c r="J92" s="174"/>
      <c r="K92" s="259"/>
      <c r="L92" s="410">
        <f t="shared" si="9"/>
        <v>8</v>
      </c>
      <c r="M92" s="305">
        <f t="shared" si="6"/>
        <v>4.0691759918616479E-3</v>
      </c>
      <c r="N92" s="251">
        <f>D52</f>
        <v>1966</v>
      </c>
      <c r="O92" s="176" t="s">
        <v>171</v>
      </c>
      <c r="P92" s="6">
        <f t="shared" si="7"/>
        <v>8</v>
      </c>
      <c r="Q92" s="277"/>
    </row>
    <row r="93" spans="1:17" x14ac:dyDescent="0.25">
      <c r="A93" s="164"/>
      <c r="B93" s="165"/>
      <c r="C93" s="165"/>
      <c r="D93" s="165"/>
      <c r="E93" s="165"/>
      <c r="F93" s="166"/>
      <c r="G93" s="166"/>
      <c r="H93" s="167"/>
      <c r="I93" s="474">
        <v>1</v>
      </c>
      <c r="J93" s="174"/>
      <c r="K93" s="259"/>
      <c r="L93" s="410">
        <v>0</v>
      </c>
      <c r="M93" s="305">
        <f t="shared" si="6"/>
        <v>0</v>
      </c>
      <c r="N93" s="251">
        <f>D52</f>
        <v>1966</v>
      </c>
      <c r="O93" s="176" t="s">
        <v>305</v>
      </c>
      <c r="P93" s="6">
        <f t="shared" si="7"/>
        <v>0</v>
      </c>
      <c r="Q93" s="277" t="s">
        <v>409</v>
      </c>
    </row>
    <row r="94" spans="1:17" x14ac:dyDescent="0.25">
      <c r="A94" s="164"/>
      <c r="B94" s="165"/>
      <c r="C94" s="165"/>
      <c r="D94" s="165"/>
      <c r="E94" s="165"/>
      <c r="F94" s="166"/>
      <c r="G94" s="166"/>
      <c r="H94" s="167"/>
      <c r="I94" s="474">
        <v>1</v>
      </c>
      <c r="J94" s="174"/>
      <c r="K94" s="259"/>
      <c r="L94" s="410">
        <f t="shared" ref="L94:L96" si="10">SUM(I94,K94)</f>
        <v>1</v>
      </c>
      <c r="M94" s="305">
        <f t="shared" si="6"/>
        <v>5.0864699898270599E-4</v>
      </c>
      <c r="N94" s="251">
        <f>D52</f>
        <v>1966</v>
      </c>
      <c r="O94" s="176" t="s">
        <v>253</v>
      </c>
      <c r="P94" s="6">
        <f t="shared" si="7"/>
        <v>1</v>
      </c>
      <c r="Q94" s="277" t="s">
        <v>410</v>
      </c>
    </row>
    <row r="95" spans="1:17" x14ac:dyDescent="0.25">
      <c r="A95" s="164"/>
      <c r="B95" s="165"/>
      <c r="C95" s="165"/>
      <c r="D95" s="165"/>
      <c r="E95" s="165"/>
      <c r="F95" s="166"/>
      <c r="G95" s="166"/>
      <c r="H95" s="167"/>
      <c r="I95" s="223">
        <v>2</v>
      </c>
      <c r="J95" s="38"/>
      <c r="K95" s="259"/>
      <c r="L95" s="410">
        <f t="shared" si="10"/>
        <v>2</v>
      </c>
      <c r="M95" s="305">
        <f t="shared" si="6"/>
        <v>1.017293997965412E-3</v>
      </c>
      <c r="N95" s="251">
        <f>D52</f>
        <v>1966</v>
      </c>
      <c r="O95" s="176" t="s">
        <v>88</v>
      </c>
      <c r="P95" s="6">
        <f t="shared" si="7"/>
        <v>2</v>
      </c>
      <c r="Q95" s="277" t="s">
        <v>410</v>
      </c>
    </row>
    <row r="96" spans="1:17" x14ac:dyDescent="0.25">
      <c r="A96" s="164"/>
      <c r="B96" s="165"/>
      <c r="C96" s="165"/>
      <c r="D96" s="165"/>
      <c r="E96" s="165"/>
      <c r="F96" s="166"/>
      <c r="G96" s="166"/>
      <c r="H96" s="167"/>
      <c r="I96" s="223">
        <v>1</v>
      </c>
      <c r="J96" s="38"/>
      <c r="K96" s="259"/>
      <c r="L96" s="410">
        <f t="shared" si="10"/>
        <v>1</v>
      </c>
      <c r="M96" s="305">
        <f t="shared" si="6"/>
        <v>5.0864699898270599E-4</v>
      </c>
      <c r="N96" s="251">
        <v>588</v>
      </c>
      <c r="O96" s="176" t="s">
        <v>254</v>
      </c>
      <c r="P96" s="6">
        <f t="shared" si="7"/>
        <v>1</v>
      </c>
      <c r="Q96" s="277" t="s">
        <v>408</v>
      </c>
    </row>
    <row r="97" spans="1:17" ht="15.75" thickBot="1" x14ac:dyDescent="0.3">
      <c r="A97" s="181"/>
      <c r="B97" s="182"/>
      <c r="C97" s="182"/>
      <c r="D97" s="182"/>
      <c r="E97" s="182"/>
      <c r="F97" s="183"/>
      <c r="G97" s="183"/>
      <c r="H97" s="184"/>
      <c r="I97" s="475">
        <v>9</v>
      </c>
      <c r="J97" s="236"/>
      <c r="K97" s="261"/>
      <c r="L97" s="230">
        <v>0</v>
      </c>
      <c r="M97" s="302">
        <f t="shared" si="6"/>
        <v>0</v>
      </c>
      <c r="N97" s="251">
        <f>D52</f>
        <v>1966</v>
      </c>
      <c r="O97" s="237" t="s">
        <v>304</v>
      </c>
      <c r="P97" s="6">
        <f t="shared" si="7"/>
        <v>0</v>
      </c>
      <c r="Q97" s="281" t="s">
        <v>409</v>
      </c>
    </row>
    <row r="98" spans="1:17" ht="15.75" thickBot="1" x14ac:dyDescent="0.3">
      <c r="H98" s="185" t="s">
        <v>5</v>
      </c>
      <c r="I98" s="457">
        <f>SUM(I53:I97)</f>
        <v>145</v>
      </c>
      <c r="J98" s="457">
        <f>SUM(J53:J97)</f>
        <v>87</v>
      </c>
      <c r="K98" s="457">
        <f>SUM(K53:K71,K82:K97,K73:K80)</f>
        <v>40</v>
      </c>
      <c r="L98" s="457">
        <f>SUM(L53:L97)</f>
        <v>174</v>
      </c>
      <c r="M98" s="430">
        <f t="shared" si="6"/>
        <v>8.8504577822990843E-2</v>
      </c>
    </row>
    <row r="100" spans="1:17" ht="15.75" thickBot="1" x14ac:dyDescent="0.3"/>
    <row r="101" spans="1:17" ht="30.75" thickBot="1" x14ac:dyDescent="0.3">
      <c r="A101" s="145" t="s">
        <v>170</v>
      </c>
      <c r="B101" s="240" t="s">
        <v>49</v>
      </c>
      <c r="C101" s="240" t="s">
        <v>118</v>
      </c>
      <c r="D101" s="146" t="s">
        <v>18</v>
      </c>
      <c r="E101" s="146" t="s">
        <v>17</v>
      </c>
      <c r="F101" s="147" t="s">
        <v>1</v>
      </c>
      <c r="G101" s="147" t="s">
        <v>89</v>
      </c>
      <c r="H101" s="148" t="s">
        <v>24</v>
      </c>
      <c r="I101" s="149" t="s">
        <v>90</v>
      </c>
      <c r="J101" s="149" t="s">
        <v>91</v>
      </c>
      <c r="K101" s="150" t="s">
        <v>92</v>
      </c>
      <c r="L101" s="150" t="s">
        <v>5</v>
      </c>
      <c r="M101" s="150" t="s">
        <v>2</v>
      </c>
      <c r="N101" s="151" t="s">
        <v>161</v>
      </c>
      <c r="O101" s="152" t="s">
        <v>21</v>
      </c>
      <c r="P101" s="6" t="s">
        <v>5</v>
      </c>
      <c r="Q101" s="36" t="s">
        <v>7</v>
      </c>
    </row>
    <row r="102" spans="1:17" ht="15.75" thickBot="1" x14ac:dyDescent="0.3">
      <c r="A102" s="243">
        <v>1503361</v>
      </c>
      <c r="B102" s="243" t="s">
        <v>247</v>
      </c>
      <c r="C102" s="243">
        <v>1920</v>
      </c>
      <c r="D102" s="412">
        <v>2011</v>
      </c>
      <c r="E102" s="413">
        <v>1805</v>
      </c>
      <c r="F102" s="414">
        <f>E102/D102</f>
        <v>0.89756340129288914</v>
      </c>
      <c r="G102" s="415">
        <f>J148/D102</f>
        <v>2.7846842366981601E-2</v>
      </c>
      <c r="H102" s="244">
        <v>45224</v>
      </c>
      <c r="I102" s="153"/>
      <c r="J102" s="154"/>
      <c r="K102" s="155"/>
      <c r="L102" s="156"/>
      <c r="M102" s="315"/>
      <c r="N102" s="154"/>
      <c r="O102" s="157" t="s">
        <v>78</v>
      </c>
      <c r="Q102" s="493" t="s">
        <v>293</v>
      </c>
    </row>
    <row r="103" spans="1:17" x14ac:dyDescent="0.25">
      <c r="A103" s="158"/>
      <c r="B103" s="159"/>
      <c r="C103" s="159"/>
      <c r="D103" s="159"/>
      <c r="E103" s="159"/>
      <c r="F103" s="160"/>
      <c r="G103" s="160"/>
      <c r="H103" s="245"/>
      <c r="I103" s="222">
        <v>6</v>
      </c>
      <c r="J103" s="219"/>
      <c r="K103" s="220"/>
      <c r="L103" s="445">
        <f t="shared" ref="L103:L121" si="11">SUM(I103,K103)</f>
        <v>6</v>
      </c>
      <c r="M103" s="303">
        <f>L103/$D$102</f>
        <v>2.9835902536051715E-3</v>
      </c>
      <c r="N103" s="251">
        <f>D102</f>
        <v>2011</v>
      </c>
      <c r="O103" s="221" t="s">
        <v>14</v>
      </c>
      <c r="P103" s="6">
        <f>L103</f>
        <v>6</v>
      </c>
      <c r="Q103" s="493" t="s">
        <v>282</v>
      </c>
    </row>
    <row r="104" spans="1:17" x14ac:dyDescent="0.25">
      <c r="A104" s="164"/>
      <c r="B104" s="165"/>
      <c r="C104" s="165"/>
      <c r="D104" s="165"/>
      <c r="E104" s="165"/>
      <c r="F104" s="166"/>
      <c r="G104" s="166"/>
      <c r="H104" s="246"/>
      <c r="I104" s="222">
        <v>2</v>
      </c>
      <c r="J104" s="38"/>
      <c r="K104" s="65"/>
      <c r="L104" s="177">
        <f t="shared" si="11"/>
        <v>2</v>
      </c>
      <c r="M104" s="305">
        <f t="shared" ref="M104:M148" si="12">L104/$D$102</f>
        <v>9.945300845350571E-4</v>
      </c>
      <c r="N104" s="251">
        <f>D102</f>
        <v>2011</v>
      </c>
      <c r="O104" s="169" t="s">
        <v>93</v>
      </c>
      <c r="P104" s="6">
        <f t="shared" ref="P104:P147" si="13">L104</f>
        <v>2</v>
      </c>
      <c r="Q104" s="132"/>
    </row>
    <row r="105" spans="1:17" x14ac:dyDescent="0.25">
      <c r="A105" s="164"/>
      <c r="B105" s="165"/>
      <c r="C105" s="165"/>
      <c r="D105" s="165"/>
      <c r="E105" s="165"/>
      <c r="F105" s="166"/>
      <c r="G105" s="166"/>
      <c r="H105" s="246"/>
      <c r="I105" s="222">
        <v>4</v>
      </c>
      <c r="J105" s="170"/>
      <c r="K105" s="168"/>
      <c r="L105" s="177">
        <f t="shared" si="11"/>
        <v>4</v>
      </c>
      <c r="M105" s="305">
        <f t="shared" si="12"/>
        <v>1.9890601690701142E-3</v>
      </c>
      <c r="N105" s="251">
        <f>D102</f>
        <v>2011</v>
      </c>
      <c r="O105" s="171" t="s">
        <v>8</v>
      </c>
      <c r="P105" s="6">
        <f t="shared" si="13"/>
        <v>4</v>
      </c>
      <c r="Q105" s="132"/>
    </row>
    <row r="106" spans="1:17" x14ac:dyDescent="0.25">
      <c r="A106" s="164"/>
      <c r="B106" s="165"/>
      <c r="C106" s="165"/>
      <c r="D106" s="165"/>
      <c r="E106" s="165"/>
      <c r="F106" s="166"/>
      <c r="G106" s="166"/>
      <c r="H106" s="246"/>
      <c r="I106" s="222"/>
      <c r="J106" s="38"/>
      <c r="K106" s="168">
        <v>1</v>
      </c>
      <c r="L106" s="177">
        <f t="shared" si="11"/>
        <v>1</v>
      </c>
      <c r="M106" s="305">
        <f t="shared" si="12"/>
        <v>4.9726504226752855E-4</v>
      </c>
      <c r="N106" s="251">
        <f>D102</f>
        <v>2011</v>
      </c>
      <c r="O106" s="171" t="s">
        <v>9</v>
      </c>
      <c r="P106" s="6">
        <f t="shared" si="13"/>
        <v>1</v>
      </c>
      <c r="Q106" s="132"/>
    </row>
    <row r="107" spans="1:17" x14ac:dyDescent="0.25">
      <c r="A107" s="164"/>
      <c r="B107" s="165"/>
      <c r="C107" s="165"/>
      <c r="D107" s="165"/>
      <c r="E107" s="165"/>
      <c r="F107" s="166"/>
      <c r="G107" s="166"/>
      <c r="H107" s="246"/>
      <c r="I107" s="222">
        <v>53</v>
      </c>
      <c r="J107" s="170"/>
      <c r="K107" s="168">
        <v>20</v>
      </c>
      <c r="L107" s="177">
        <f t="shared" si="11"/>
        <v>73</v>
      </c>
      <c r="M107" s="305">
        <f t="shared" si="12"/>
        <v>3.6300348085529587E-2</v>
      </c>
      <c r="N107" s="251">
        <f>D102</f>
        <v>2011</v>
      </c>
      <c r="O107" s="169" t="s">
        <v>16</v>
      </c>
      <c r="P107" s="6">
        <f t="shared" si="13"/>
        <v>73</v>
      </c>
      <c r="Q107" s="132"/>
    </row>
    <row r="108" spans="1:17" x14ac:dyDescent="0.25">
      <c r="A108" s="164"/>
      <c r="B108" s="165"/>
      <c r="C108" s="165"/>
      <c r="D108" s="165"/>
      <c r="E108" s="165"/>
      <c r="F108" s="166"/>
      <c r="G108" s="166"/>
      <c r="H108" s="246"/>
      <c r="I108" s="222"/>
      <c r="J108" s="170"/>
      <c r="K108" s="168"/>
      <c r="L108" s="177">
        <f t="shared" si="11"/>
        <v>0</v>
      </c>
      <c r="M108" s="305">
        <f t="shared" si="12"/>
        <v>0</v>
      </c>
      <c r="N108" s="251">
        <f>D102</f>
        <v>2011</v>
      </c>
      <c r="O108" s="169" t="s">
        <v>94</v>
      </c>
      <c r="P108" s="6">
        <f t="shared" si="13"/>
        <v>0</v>
      </c>
      <c r="Q108" s="132"/>
    </row>
    <row r="109" spans="1:17" x14ac:dyDescent="0.25">
      <c r="A109" s="164"/>
      <c r="B109" s="165"/>
      <c r="C109" s="165"/>
      <c r="D109" s="165"/>
      <c r="E109" s="165"/>
      <c r="F109" s="166"/>
      <c r="G109" s="166"/>
      <c r="H109" s="246"/>
      <c r="I109" s="222"/>
      <c r="J109" s="38"/>
      <c r="K109" s="168"/>
      <c r="L109" s="177">
        <f t="shared" si="11"/>
        <v>0</v>
      </c>
      <c r="M109" s="305">
        <f t="shared" si="12"/>
        <v>0</v>
      </c>
      <c r="N109" s="251">
        <f>D102</f>
        <v>2011</v>
      </c>
      <c r="O109" s="169" t="s">
        <v>83</v>
      </c>
      <c r="P109" s="6">
        <f t="shared" si="13"/>
        <v>0</v>
      </c>
      <c r="Q109" s="173"/>
    </row>
    <row r="110" spans="1:17" x14ac:dyDescent="0.25">
      <c r="A110" s="164"/>
      <c r="B110" s="165"/>
      <c r="C110" s="165"/>
      <c r="D110" s="165"/>
      <c r="E110" s="165"/>
      <c r="F110" s="166"/>
      <c r="G110" s="166"/>
      <c r="H110" s="246"/>
      <c r="I110" s="222">
        <v>3</v>
      </c>
      <c r="J110" s="170"/>
      <c r="K110" s="168"/>
      <c r="L110" s="177">
        <f t="shared" si="11"/>
        <v>3</v>
      </c>
      <c r="M110" s="305">
        <f t="shared" si="12"/>
        <v>1.4917951268025858E-3</v>
      </c>
      <c r="N110" s="251">
        <f>D102</f>
        <v>2011</v>
      </c>
      <c r="O110" s="169" t="s">
        <v>35</v>
      </c>
      <c r="P110" s="6">
        <f t="shared" si="13"/>
        <v>3</v>
      </c>
      <c r="Q110" s="173"/>
    </row>
    <row r="111" spans="1:17" x14ac:dyDescent="0.25">
      <c r="A111" s="164"/>
      <c r="B111" s="165"/>
      <c r="C111" s="165"/>
      <c r="D111" s="165"/>
      <c r="E111" s="165"/>
      <c r="F111" s="166"/>
      <c r="G111" s="166"/>
      <c r="H111" s="246"/>
      <c r="I111" s="222">
        <v>5</v>
      </c>
      <c r="J111" s="170"/>
      <c r="K111" s="168">
        <v>1</v>
      </c>
      <c r="L111" s="177">
        <f t="shared" si="11"/>
        <v>6</v>
      </c>
      <c r="M111" s="305">
        <f t="shared" si="12"/>
        <v>2.9835902536051715E-3</v>
      </c>
      <c r="N111" s="251">
        <f>D102</f>
        <v>2011</v>
      </c>
      <c r="O111" s="169" t="s">
        <v>3</v>
      </c>
      <c r="P111" s="6">
        <f t="shared" si="13"/>
        <v>6</v>
      </c>
      <c r="Q111" s="173"/>
    </row>
    <row r="112" spans="1:17" x14ac:dyDescent="0.25">
      <c r="A112" s="164"/>
      <c r="B112" s="165"/>
      <c r="C112" s="165"/>
      <c r="D112" s="165"/>
      <c r="E112" s="165"/>
      <c r="F112" s="166"/>
      <c r="G112" s="166"/>
      <c r="H112" s="246"/>
      <c r="I112" s="222"/>
      <c r="J112" s="174"/>
      <c r="K112" s="175"/>
      <c r="L112" s="177">
        <f t="shared" si="11"/>
        <v>0</v>
      </c>
      <c r="M112" s="305">
        <f t="shared" si="12"/>
        <v>0</v>
      </c>
      <c r="N112" s="251">
        <f>D102</f>
        <v>2011</v>
      </c>
      <c r="O112" s="176" t="s">
        <v>28</v>
      </c>
      <c r="P112" s="6">
        <f t="shared" si="13"/>
        <v>0</v>
      </c>
      <c r="Q112" s="173"/>
    </row>
    <row r="113" spans="1:17" x14ac:dyDescent="0.25">
      <c r="A113" s="164"/>
      <c r="B113" s="165"/>
      <c r="C113" s="165"/>
      <c r="D113" s="165"/>
      <c r="E113" s="165"/>
      <c r="F113" s="166"/>
      <c r="G113" s="166"/>
      <c r="H113" s="246"/>
      <c r="I113" s="222"/>
      <c r="J113" s="38"/>
      <c r="K113" s="168"/>
      <c r="L113" s="177">
        <f t="shared" si="11"/>
        <v>0</v>
      </c>
      <c r="M113" s="305">
        <f t="shared" si="12"/>
        <v>0</v>
      </c>
      <c r="N113" s="251">
        <f>D102</f>
        <v>2011</v>
      </c>
      <c r="O113" s="169" t="s">
        <v>38</v>
      </c>
      <c r="P113" s="6">
        <f t="shared" si="13"/>
        <v>0</v>
      </c>
      <c r="Q113" s="173"/>
    </row>
    <row r="114" spans="1:17" x14ac:dyDescent="0.25">
      <c r="A114" s="164"/>
      <c r="B114" s="165"/>
      <c r="C114" s="165"/>
      <c r="D114" s="165"/>
      <c r="E114" s="165"/>
      <c r="F114" s="166"/>
      <c r="G114" s="166"/>
      <c r="H114" s="246"/>
      <c r="I114" s="222"/>
      <c r="J114" s="38"/>
      <c r="K114" s="168"/>
      <c r="L114" s="177">
        <f t="shared" si="11"/>
        <v>0</v>
      </c>
      <c r="M114" s="305">
        <f t="shared" si="12"/>
        <v>0</v>
      </c>
      <c r="N114" s="251">
        <f>D102</f>
        <v>2011</v>
      </c>
      <c r="O114" s="169" t="s">
        <v>191</v>
      </c>
      <c r="P114" s="6">
        <f t="shared" si="13"/>
        <v>0</v>
      </c>
      <c r="Q114" s="341"/>
    </row>
    <row r="115" spans="1:17" x14ac:dyDescent="0.25">
      <c r="A115" s="164"/>
      <c r="B115" s="165"/>
      <c r="C115" s="165"/>
      <c r="D115" s="165"/>
      <c r="E115" s="165"/>
      <c r="F115" s="166"/>
      <c r="G115" s="166"/>
      <c r="H115" s="246"/>
      <c r="I115" s="222"/>
      <c r="J115" s="38"/>
      <c r="K115" s="229"/>
      <c r="L115" s="177">
        <f t="shared" si="11"/>
        <v>0</v>
      </c>
      <c r="M115" s="305">
        <f t="shared" si="12"/>
        <v>0</v>
      </c>
      <c r="N115" s="251">
        <f>D102</f>
        <v>2011</v>
      </c>
      <c r="O115" s="176" t="s">
        <v>180</v>
      </c>
      <c r="P115" s="6">
        <f t="shared" si="13"/>
        <v>0</v>
      </c>
      <c r="Q115" s="172"/>
    </row>
    <row r="116" spans="1:17" x14ac:dyDescent="0.25">
      <c r="A116" s="164"/>
      <c r="B116" s="165"/>
      <c r="C116" s="165" t="s">
        <v>108</v>
      </c>
      <c r="D116" s="165"/>
      <c r="E116" s="165"/>
      <c r="F116" s="166"/>
      <c r="G116" s="166"/>
      <c r="H116" s="246"/>
      <c r="I116" s="222"/>
      <c r="J116" s="38"/>
      <c r="K116" s="168"/>
      <c r="L116" s="177">
        <f t="shared" si="11"/>
        <v>0</v>
      </c>
      <c r="M116" s="305">
        <f t="shared" si="12"/>
        <v>0</v>
      </c>
      <c r="N116" s="251">
        <f>D102</f>
        <v>2011</v>
      </c>
      <c r="O116" s="195" t="s">
        <v>20</v>
      </c>
      <c r="P116" s="6">
        <f t="shared" si="13"/>
        <v>0</v>
      </c>
      <c r="Q116" s="83"/>
    </row>
    <row r="117" spans="1:17" x14ac:dyDescent="0.25">
      <c r="A117" s="164"/>
      <c r="B117" s="165"/>
      <c r="C117" s="165"/>
      <c r="D117" s="165"/>
      <c r="E117" s="165"/>
      <c r="F117" s="166"/>
      <c r="G117" s="166"/>
      <c r="H117" s="246"/>
      <c r="I117" s="222"/>
      <c r="J117" s="38"/>
      <c r="K117" s="168">
        <v>7</v>
      </c>
      <c r="L117" s="177">
        <f t="shared" si="11"/>
        <v>7</v>
      </c>
      <c r="M117" s="305">
        <f t="shared" si="12"/>
        <v>3.4808552958727002E-3</v>
      </c>
      <c r="N117" s="251">
        <f>D102</f>
        <v>2011</v>
      </c>
      <c r="O117" s="169" t="s">
        <v>83</v>
      </c>
      <c r="P117" s="6">
        <f t="shared" si="13"/>
        <v>7</v>
      </c>
      <c r="Q117" s="172"/>
    </row>
    <row r="118" spans="1:17" x14ac:dyDescent="0.25">
      <c r="A118" s="164"/>
      <c r="B118" s="165"/>
      <c r="C118" s="165"/>
      <c r="D118" s="165"/>
      <c r="E118" s="165"/>
      <c r="F118" s="166"/>
      <c r="G118" s="166"/>
      <c r="H118" s="246"/>
      <c r="I118" s="222"/>
      <c r="J118" s="38"/>
      <c r="K118" s="168"/>
      <c r="L118" s="177">
        <f t="shared" si="11"/>
        <v>0</v>
      </c>
      <c r="M118" s="305">
        <f t="shared" si="12"/>
        <v>0</v>
      </c>
      <c r="N118" s="251">
        <f>D102</f>
        <v>2011</v>
      </c>
      <c r="O118" s="176" t="s">
        <v>116</v>
      </c>
      <c r="P118" s="6">
        <f t="shared" si="13"/>
        <v>0</v>
      </c>
      <c r="Q118" s="173"/>
    </row>
    <row r="119" spans="1:17" x14ac:dyDescent="0.25">
      <c r="A119" s="164"/>
      <c r="B119" s="165"/>
      <c r="C119" s="165"/>
      <c r="D119" s="165"/>
      <c r="E119" s="165"/>
      <c r="F119" s="166"/>
      <c r="G119" s="166"/>
      <c r="H119" s="246"/>
      <c r="I119" s="64">
        <v>3</v>
      </c>
      <c r="J119" s="38"/>
      <c r="K119" s="168"/>
      <c r="L119" s="177">
        <f t="shared" si="11"/>
        <v>3</v>
      </c>
      <c r="M119" s="305">
        <f t="shared" si="12"/>
        <v>1.4917951268025858E-3</v>
      </c>
      <c r="N119" s="251">
        <f>D102</f>
        <v>2011</v>
      </c>
      <c r="O119" s="169" t="s">
        <v>74</v>
      </c>
      <c r="P119" s="6">
        <f t="shared" si="13"/>
        <v>3</v>
      </c>
      <c r="Q119" s="173"/>
    </row>
    <row r="120" spans="1:17" x14ac:dyDescent="0.25">
      <c r="A120" s="164"/>
      <c r="B120" s="165"/>
      <c r="C120" s="165"/>
      <c r="D120" s="165"/>
      <c r="E120" s="165"/>
      <c r="F120" s="166"/>
      <c r="G120" s="166"/>
      <c r="H120" s="246"/>
      <c r="I120" s="64">
        <v>2</v>
      </c>
      <c r="J120" s="170"/>
      <c r="K120" s="168"/>
      <c r="L120" s="177">
        <f t="shared" si="11"/>
        <v>2</v>
      </c>
      <c r="M120" s="305">
        <f t="shared" si="12"/>
        <v>9.945300845350571E-4</v>
      </c>
      <c r="N120" s="333" t="str">
        <f>D101</f>
        <v>Build QTY</v>
      </c>
      <c r="O120" s="176" t="s">
        <v>207</v>
      </c>
      <c r="P120" s="6">
        <f t="shared" si="13"/>
        <v>2</v>
      </c>
      <c r="Q120" s="83"/>
    </row>
    <row r="121" spans="1:17" ht="15.75" thickBot="1" x14ac:dyDescent="0.3">
      <c r="A121" s="164"/>
      <c r="B121" s="165"/>
      <c r="C121" s="165"/>
      <c r="D121" s="165"/>
      <c r="E121" s="165"/>
      <c r="F121" s="166"/>
      <c r="G121" s="166"/>
      <c r="H121" s="246"/>
      <c r="I121" s="207">
        <v>1</v>
      </c>
      <c r="J121" s="332"/>
      <c r="K121" s="227"/>
      <c r="L121" s="230">
        <f t="shared" si="11"/>
        <v>1</v>
      </c>
      <c r="M121" s="302">
        <f t="shared" si="12"/>
        <v>4.9726504226752855E-4</v>
      </c>
      <c r="N121" s="251">
        <f>D102</f>
        <v>2011</v>
      </c>
      <c r="O121" s="176" t="s">
        <v>88</v>
      </c>
      <c r="P121" s="6">
        <f t="shared" si="13"/>
        <v>1</v>
      </c>
      <c r="Q121" s="173"/>
    </row>
    <row r="122" spans="1:17" ht="15.75" thickBot="1" x14ac:dyDescent="0.3">
      <c r="A122" s="164"/>
      <c r="B122" s="165"/>
      <c r="C122" s="165"/>
      <c r="D122" s="165"/>
      <c r="E122" s="165"/>
      <c r="F122" s="166"/>
      <c r="G122" s="166"/>
      <c r="H122" s="247"/>
      <c r="I122" s="239"/>
      <c r="J122" s="239"/>
      <c r="K122" s="155"/>
      <c r="L122" s="156"/>
      <c r="M122" s="304"/>
      <c r="N122" s="256"/>
      <c r="O122" s="157" t="s">
        <v>97</v>
      </c>
      <c r="P122" s="6">
        <f t="shared" si="13"/>
        <v>0</v>
      </c>
      <c r="Q122" s="172"/>
    </row>
    <row r="123" spans="1:17" x14ac:dyDescent="0.25">
      <c r="A123" s="164"/>
      <c r="B123" s="165"/>
      <c r="C123" s="165"/>
      <c r="D123" s="165"/>
      <c r="E123" s="165"/>
      <c r="F123" s="166"/>
      <c r="G123" s="166"/>
      <c r="H123" s="246"/>
      <c r="I123" s="266"/>
      <c r="J123" s="161">
        <v>14</v>
      </c>
      <c r="K123" s="161"/>
      <c r="L123" s="162">
        <f>SUM(I123,K123)</f>
        <v>0</v>
      </c>
      <c r="M123" s="163">
        <f t="shared" si="12"/>
        <v>0</v>
      </c>
      <c r="N123" s="251">
        <f>D102</f>
        <v>2011</v>
      </c>
      <c r="O123" s="238" t="s">
        <v>98</v>
      </c>
      <c r="P123" s="6">
        <f t="shared" si="13"/>
        <v>0</v>
      </c>
      <c r="Q123" s="178"/>
    </row>
    <row r="124" spans="1:17" x14ac:dyDescent="0.25">
      <c r="A124" s="164"/>
      <c r="B124" s="165"/>
      <c r="C124" s="165"/>
      <c r="D124" s="165"/>
      <c r="E124" s="165"/>
      <c r="F124" s="166"/>
      <c r="G124" s="166"/>
      <c r="H124" s="246"/>
      <c r="I124" s="64"/>
      <c r="J124" s="168">
        <v>5</v>
      </c>
      <c r="K124" s="168"/>
      <c r="L124" s="231">
        <f>SUM(I124,K124)</f>
        <v>0</v>
      </c>
      <c r="M124" s="163">
        <f t="shared" si="12"/>
        <v>0</v>
      </c>
      <c r="N124" s="251">
        <f>D102</f>
        <v>2011</v>
      </c>
      <c r="O124" s="224" t="s">
        <v>10</v>
      </c>
      <c r="P124" s="6">
        <f t="shared" si="13"/>
        <v>0</v>
      </c>
      <c r="Q124" s="178"/>
    </row>
    <row r="125" spans="1:17" x14ac:dyDescent="0.25">
      <c r="A125" s="164"/>
      <c r="B125" s="165"/>
      <c r="C125" s="165"/>
      <c r="D125" s="165"/>
      <c r="E125" s="165"/>
      <c r="F125" s="166"/>
      <c r="G125" s="166"/>
      <c r="H125" s="246"/>
      <c r="I125" s="223"/>
      <c r="J125" s="168">
        <v>2</v>
      </c>
      <c r="K125" s="168"/>
      <c r="L125" s="231">
        <f t="shared" ref="L125:L130" si="14">SUM(I125,K125)</f>
        <v>0</v>
      </c>
      <c r="M125" s="163">
        <f t="shared" si="12"/>
        <v>0</v>
      </c>
      <c r="N125" s="251">
        <f>D102</f>
        <v>2011</v>
      </c>
      <c r="O125" s="176" t="s">
        <v>83</v>
      </c>
      <c r="P125" s="6">
        <f t="shared" si="13"/>
        <v>0</v>
      </c>
      <c r="Q125" s="497"/>
    </row>
    <row r="126" spans="1:17" x14ac:dyDescent="0.25">
      <c r="A126" s="164"/>
      <c r="B126" s="165"/>
      <c r="C126" s="165"/>
      <c r="D126" s="165"/>
      <c r="E126" s="165"/>
      <c r="F126" s="166"/>
      <c r="G126" s="166"/>
      <c r="H126" s="246"/>
      <c r="I126" s="64"/>
      <c r="J126" s="168">
        <v>10</v>
      </c>
      <c r="K126" s="168"/>
      <c r="L126" s="231">
        <f t="shared" si="14"/>
        <v>0</v>
      </c>
      <c r="M126" s="163">
        <f t="shared" si="12"/>
        <v>0</v>
      </c>
      <c r="N126" s="251">
        <f>D102</f>
        <v>2011</v>
      </c>
      <c r="O126" s="224" t="s">
        <v>99</v>
      </c>
      <c r="P126" s="6">
        <f t="shared" si="13"/>
        <v>0</v>
      </c>
      <c r="Q126" s="173" t="s">
        <v>248</v>
      </c>
    </row>
    <row r="127" spans="1:17" x14ac:dyDescent="0.25">
      <c r="A127" s="164"/>
      <c r="B127" s="165"/>
      <c r="C127" s="165"/>
      <c r="D127" s="165"/>
      <c r="E127" s="165"/>
      <c r="F127" s="166"/>
      <c r="G127" s="166"/>
      <c r="H127" s="246"/>
      <c r="I127" s="64"/>
      <c r="J127" s="168">
        <v>3</v>
      </c>
      <c r="K127" s="168"/>
      <c r="L127" s="231">
        <f t="shared" si="14"/>
        <v>0</v>
      </c>
      <c r="M127" s="163">
        <f t="shared" si="12"/>
        <v>0</v>
      </c>
      <c r="N127" s="251">
        <f>D102</f>
        <v>2011</v>
      </c>
      <c r="O127" s="176" t="s">
        <v>101</v>
      </c>
      <c r="P127" s="6">
        <f t="shared" si="13"/>
        <v>0</v>
      </c>
      <c r="Q127" s="179"/>
    </row>
    <row r="128" spans="1:17" x14ac:dyDescent="0.25">
      <c r="A128" s="164"/>
      <c r="B128" s="165"/>
      <c r="C128" s="165"/>
      <c r="D128" s="165"/>
      <c r="E128" s="165"/>
      <c r="F128" s="166"/>
      <c r="G128" s="166"/>
      <c r="H128" s="246"/>
      <c r="I128" s="223">
        <v>7</v>
      </c>
      <c r="J128" s="168">
        <v>21</v>
      </c>
      <c r="K128" s="168"/>
      <c r="L128" s="231">
        <f t="shared" si="14"/>
        <v>7</v>
      </c>
      <c r="M128" s="163">
        <f t="shared" si="12"/>
        <v>3.4808552958727002E-3</v>
      </c>
      <c r="N128" s="251">
        <f>D102</f>
        <v>2011</v>
      </c>
      <c r="O128" s="224" t="s">
        <v>100</v>
      </c>
      <c r="P128" s="6">
        <f t="shared" si="13"/>
        <v>7</v>
      </c>
      <c r="Q128" s="173" t="s">
        <v>330</v>
      </c>
    </row>
    <row r="129" spans="1:17" x14ac:dyDescent="0.25">
      <c r="A129" s="164"/>
      <c r="B129" s="165"/>
      <c r="C129" s="165"/>
      <c r="D129" s="165"/>
      <c r="E129" s="165"/>
      <c r="F129" s="166"/>
      <c r="G129" s="166"/>
      <c r="H129" s="246"/>
      <c r="I129" s="64"/>
      <c r="J129" s="168">
        <v>1</v>
      </c>
      <c r="K129" s="168"/>
      <c r="L129" s="231">
        <f t="shared" si="14"/>
        <v>0</v>
      </c>
      <c r="M129" s="163">
        <f t="shared" si="12"/>
        <v>0</v>
      </c>
      <c r="N129" s="251">
        <f>D102</f>
        <v>2011</v>
      </c>
      <c r="O129" s="224" t="s">
        <v>96</v>
      </c>
      <c r="P129" s="6">
        <f t="shared" si="13"/>
        <v>0</v>
      </c>
      <c r="Q129" s="173"/>
    </row>
    <row r="130" spans="1:17" ht="15.75" thickBot="1" x14ac:dyDescent="0.3">
      <c r="A130" s="164"/>
      <c r="B130" s="165"/>
      <c r="C130" s="165"/>
      <c r="D130" s="165"/>
      <c r="E130" s="165"/>
      <c r="F130" s="166"/>
      <c r="G130" s="166"/>
      <c r="H130" s="246"/>
      <c r="I130" s="207"/>
      <c r="J130" s="226"/>
      <c r="K130" s="227"/>
      <c r="L130" s="225">
        <f t="shared" si="14"/>
        <v>0</v>
      </c>
      <c r="M130" s="302">
        <f t="shared" si="12"/>
        <v>0</v>
      </c>
      <c r="N130" s="252">
        <f>D102</f>
        <v>2011</v>
      </c>
      <c r="O130" s="228" t="s">
        <v>250</v>
      </c>
      <c r="P130" s="6">
        <f t="shared" si="13"/>
        <v>0</v>
      </c>
      <c r="Q130" s="173"/>
    </row>
    <row r="131" spans="1:17" ht="15.75" thickBot="1" x14ac:dyDescent="0.3">
      <c r="A131" s="164"/>
      <c r="B131" s="165"/>
      <c r="C131" s="165"/>
      <c r="D131" s="165"/>
      <c r="E131" s="165"/>
      <c r="F131" s="166"/>
      <c r="G131" s="166"/>
      <c r="H131" s="247"/>
      <c r="I131" s="232"/>
      <c r="J131" s="232"/>
      <c r="K131" s="233"/>
      <c r="L131" s="156"/>
      <c r="M131" s="234"/>
      <c r="N131" s="253"/>
      <c r="O131" s="235" t="s">
        <v>102</v>
      </c>
      <c r="P131" s="6">
        <f t="shared" si="13"/>
        <v>0</v>
      </c>
      <c r="Q131" s="173"/>
    </row>
    <row r="132" spans="1:17" x14ac:dyDescent="0.25">
      <c r="A132" s="164"/>
      <c r="B132" s="165"/>
      <c r="C132" s="165"/>
      <c r="D132" s="165"/>
      <c r="E132" s="165"/>
      <c r="F132" s="166"/>
      <c r="G132" s="166"/>
      <c r="H132" s="247"/>
      <c r="I132" s="62"/>
      <c r="J132" s="336"/>
      <c r="K132" s="337"/>
      <c r="L132" s="411">
        <v>0</v>
      </c>
      <c r="M132" s="303">
        <f t="shared" si="12"/>
        <v>0</v>
      </c>
      <c r="N132" s="338" t="str">
        <f>D101</f>
        <v>Build QTY</v>
      </c>
      <c r="O132" s="221" t="s">
        <v>208</v>
      </c>
      <c r="P132" s="6">
        <f t="shared" si="13"/>
        <v>0</v>
      </c>
      <c r="Q132" s="278"/>
    </row>
    <row r="133" spans="1:17" x14ac:dyDescent="0.25">
      <c r="A133" s="164"/>
      <c r="B133" s="165"/>
      <c r="C133" s="165"/>
      <c r="D133" s="165" t="s">
        <v>105</v>
      </c>
      <c r="E133" s="165"/>
      <c r="F133" s="166"/>
      <c r="G133" s="166"/>
      <c r="H133" s="247"/>
      <c r="I133" s="170">
        <v>1</v>
      </c>
      <c r="J133" s="38"/>
      <c r="K133" s="339"/>
      <c r="L133" s="410">
        <f>SUM(I133,K133)</f>
        <v>1</v>
      </c>
      <c r="M133" s="305">
        <f t="shared" si="12"/>
        <v>4.9726504226752855E-4</v>
      </c>
      <c r="N133" s="333" t="str">
        <f>D101</f>
        <v>Build QTY</v>
      </c>
      <c r="O133" s="176" t="s">
        <v>164</v>
      </c>
      <c r="P133" s="6">
        <f t="shared" si="13"/>
        <v>1</v>
      </c>
      <c r="Q133" s="278"/>
    </row>
    <row r="134" spans="1:17" x14ac:dyDescent="0.25">
      <c r="A134" s="164"/>
      <c r="B134" s="165"/>
      <c r="C134" s="165"/>
      <c r="D134" s="165"/>
      <c r="E134" s="165"/>
      <c r="F134" s="166"/>
      <c r="G134" s="166"/>
      <c r="H134" s="247"/>
      <c r="I134" s="495">
        <v>2</v>
      </c>
      <c r="J134" s="334"/>
      <c r="K134" s="335"/>
      <c r="L134" s="410">
        <f>SUM(I134,K134)</f>
        <v>2</v>
      </c>
      <c r="M134" s="305">
        <f t="shared" si="12"/>
        <v>9.945300845350571E-4</v>
      </c>
      <c r="N134" s="251">
        <f>D102</f>
        <v>2011</v>
      </c>
      <c r="O134" s="176" t="s">
        <v>83</v>
      </c>
      <c r="P134" s="6">
        <f t="shared" si="13"/>
        <v>2</v>
      </c>
      <c r="Q134" s="490"/>
    </row>
    <row r="135" spans="1:17" x14ac:dyDescent="0.25">
      <c r="A135" s="164"/>
      <c r="B135" s="165"/>
      <c r="C135" s="165"/>
      <c r="D135" s="165"/>
      <c r="E135" s="165"/>
      <c r="F135" s="166"/>
      <c r="G135" s="166"/>
      <c r="H135" s="247"/>
      <c r="I135" s="170">
        <v>1</v>
      </c>
      <c r="J135" s="38"/>
      <c r="K135" s="259"/>
      <c r="L135" s="410">
        <v>0</v>
      </c>
      <c r="M135" s="305">
        <f t="shared" si="12"/>
        <v>0</v>
      </c>
      <c r="N135" s="251" t="str">
        <f>D101</f>
        <v>Build QTY</v>
      </c>
      <c r="O135" s="176" t="s">
        <v>200</v>
      </c>
      <c r="P135" s="6">
        <f t="shared" si="13"/>
        <v>0</v>
      </c>
      <c r="Q135" s="178"/>
    </row>
    <row r="136" spans="1:17" x14ac:dyDescent="0.25">
      <c r="A136" s="164"/>
      <c r="B136" s="165"/>
      <c r="C136" s="165"/>
      <c r="D136" s="165"/>
      <c r="E136" s="165"/>
      <c r="F136" s="166"/>
      <c r="G136" s="166"/>
      <c r="H136" s="247"/>
      <c r="I136" s="170"/>
      <c r="J136" s="38"/>
      <c r="K136" s="259"/>
      <c r="L136" s="410">
        <v>0</v>
      </c>
      <c r="M136" s="305">
        <f t="shared" si="12"/>
        <v>0</v>
      </c>
      <c r="N136" s="251">
        <f>D102</f>
        <v>2011</v>
      </c>
      <c r="O136" s="176" t="s">
        <v>128</v>
      </c>
      <c r="P136" s="6">
        <f t="shared" si="13"/>
        <v>0</v>
      </c>
      <c r="Q136" s="491"/>
    </row>
    <row r="137" spans="1:17" x14ac:dyDescent="0.25">
      <c r="A137" s="164"/>
      <c r="B137" s="165"/>
      <c r="C137" s="165"/>
      <c r="D137" s="165"/>
      <c r="E137" s="165"/>
      <c r="F137" s="166"/>
      <c r="G137" s="166"/>
      <c r="H137" s="247"/>
      <c r="I137" s="170">
        <v>5</v>
      </c>
      <c r="J137" s="38"/>
      <c r="K137" s="259"/>
      <c r="L137" s="410">
        <f t="shared" ref="L137:L143" si="15">SUM(I137,K137)</f>
        <v>5</v>
      </c>
      <c r="M137" s="305">
        <f t="shared" si="12"/>
        <v>2.4863252113376429E-3</v>
      </c>
      <c r="N137" s="251">
        <f>D102</f>
        <v>2011</v>
      </c>
      <c r="O137" s="176" t="s">
        <v>160</v>
      </c>
      <c r="P137" s="6">
        <f t="shared" si="13"/>
        <v>5</v>
      </c>
      <c r="Q137" s="278"/>
    </row>
    <row r="138" spans="1:17" x14ac:dyDescent="0.25">
      <c r="A138" s="164"/>
      <c r="B138" s="165"/>
      <c r="C138" s="165"/>
      <c r="D138" s="165"/>
      <c r="E138" s="165"/>
      <c r="F138" s="166"/>
      <c r="G138" s="166"/>
      <c r="H138" s="167"/>
      <c r="I138" s="170"/>
      <c r="J138" s="38"/>
      <c r="K138" s="259"/>
      <c r="L138" s="410">
        <f t="shared" si="15"/>
        <v>0</v>
      </c>
      <c r="M138" s="305">
        <f t="shared" si="12"/>
        <v>0</v>
      </c>
      <c r="N138" s="251">
        <f>D102</f>
        <v>2011</v>
      </c>
      <c r="O138" s="176" t="s">
        <v>207</v>
      </c>
      <c r="P138" s="6">
        <f t="shared" si="13"/>
        <v>0</v>
      </c>
      <c r="Q138" s="490" t="s">
        <v>267</v>
      </c>
    </row>
    <row r="139" spans="1:17" x14ac:dyDescent="0.25">
      <c r="A139" s="164"/>
      <c r="B139" s="165"/>
      <c r="C139" s="165"/>
      <c r="D139" s="165"/>
      <c r="E139" s="165"/>
      <c r="F139" s="166"/>
      <c r="G139" s="166"/>
      <c r="H139" s="167"/>
      <c r="I139" s="496">
        <v>20</v>
      </c>
      <c r="J139" s="174"/>
      <c r="K139" s="260"/>
      <c r="L139" s="410">
        <f t="shared" si="15"/>
        <v>20</v>
      </c>
      <c r="M139" s="305">
        <f t="shared" si="12"/>
        <v>9.9453008453505715E-3</v>
      </c>
      <c r="N139" s="251">
        <f>D102</f>
        <v>2011</v>
      </c>
      <c r="O139" s="169" t="s">
        <v>116</v>
      </c>
      <c r="P139" s="6">
        <f t="shared" si="13"/>
        <v>20</v>
      </c>
      <c r="Q139" s="491" t="s">
        <v>325</v>
      </c>
    </row>
    <row r="140" spans="1:17" x14ac:dyDescent="0.25">
      <c r="A140" s="164"/>
      <c r="B140" s="165"/>
      <c r="C140" s="165"/>
      <c r="D140" s="165"/>
      <c r="E140" s="165"/>
      <c r="F140" s="166"/>
      <c r="G140" s="166"/>
      <c r="H140" s="167"/>
      <c r="I140" s="496">
        <v>14</v>
      </c>
      <c r="J140" s="174"/>
      <c r="K140" s="260"/>
      <c r="L140" s="410">
        <f t="shared" si="15"/>
        <v>14</v>
      </c>
      <c r="M140" s="305">
        <f t="shared" si="12"/>
        <v>6.9617105917454004E-3</v>
      </c>
      <c r="N140" s="251">
        <f>D102</f>
        <v>2011</v>
      </c>
      <c r="O140" s="176" t="s">
        <v>129</v>
      </c>
      <c r="P140" s="6">
        <f t="shared" si="13"/>
        <v>14</v>
      </c>
      <c r="Q140" s="491" t="s">
        <v>308</v>
      </c>
    </row>
    <row r="141" spans="1:17" x14ac:dyDescent="0.25">
      <c r="A141" s="164"/>
      <c r="B141" s="165"/>
      <c r="C141" s="165"/>
      <c r="D141" s="165"/>
      <c r="E141" s="165"/>
      <c r="F141" s="166"/>
      <c r="G141" s="166"/>
      <c r="H141" s="167"/>
      <c r="I141" s="496">
        <v>4</v>
      </c>
      <c r="J141" s="174"/>
      <c r="K141" s="259"/>
      <c r="L141" s="410">
        <f t="shared" si="15"/>
        <v>4</v>
      </c>
      <c r="M141" s="305">
        <f t="shared" si="12"/>
        <v>1.9890601690701142E-3</v>
      </c>
      <c r="N141" s="251" t="str">
        <f>D101</f>
        <v>Build QTY</v>
      </c>
      <c r="O141" s="176" t="s">
        <v>100</v>
      </c>
      <c r="P141" s="6">
        <f t="shared" si="13"/>
        <v>4</v>
      </c>
      <c r="Q141" s="132"/>
    </row>
    <row r="142" spans="1:17" x14ac:dyDescent="0.25">
      <c r="A142" s="164"/>
      <c r="B142" s="165"/>
      <c r="C142" s="165"/>
      <c r="D142" s="165"/>
      <c r="E142" s="165"/>
      <c r="F142" s="166"/>
      <c r="G142" s="166"/>
      <c r="H142" s="167"/>
      <c r="I142" s="496">
        <v>10</v>
      </c>
      <c r="J142" s="174"/>
      <c r="K142" s="259"/>
      <c r="L142" s="410">
        <f t="shared" si="15"/>
        <v>10</v>
      </c>
      <c r="M142" s="305">
        <f t="shared" si="12"/>
        <v>4.9726504226752857E-3</v>
      </c>
      <c r="N142" s="251">
        <f>D102</f>
        <v>2011</v>
      </c>
      <c r="O142" s="176" t="s">
        <v>323</v>
      </c>
      <c r="P142" s="6">
        <f t="shared" si="13"/>
        <v>10</v>
      </c>
      <c r="Q142" s="132"/>
    </row>
    <row r="143" spans="1:17" x14ac:dyDescent="0.25">
      <c r="A143" s="164"/>
      <c r="B143" s="165"/>
      <c r="C143" s="165"/>
      <c r="D143" s="165"/>
      <c r="E143" s="165"/>
      <c r="F143" s="166"/>
      <c r="G143" s="166"/>
      <c r="H143" s="167"/>
      <c r="I143" s="496">
        <v>26</v>
      </c>
      <c r="J143" s="174"/>
      <c r="K143" s="259"/>
      <c r="L143" s="410">
        <f t="shared" si="15"/>
        <v>26</v>
      </c>
      <c r="M143" s="305">
        <f t="shared" si="12"/>
        <v>1.2928891098955743E-2</v>
      </c>
      <c r="N143" s="251">
        <f>D102</f>
        <v>2011</v>
      </c>
      <c r="O143" s="176" t="s">
        <v>324</v>
      </c>
      <c r="P143" s="6">
        <f t="shared" si="13"/>
        <v>26</v>
      </c>
      <c r="Q143" s="277"/>
    </row>
    <row r="144" spans="1:17" x14ac:dyDescent="0.25">
      <c r="A144" s="164"/>
      <c r="B144" s="165"/>
      <c r="C144" s="165"/>
      <c r="D144" s="165"/>
      <c r="E144" s="165"/>
      <c r="F144" s="166"/>
      <c r="G144" s="166"/>
      <c r="H144" s="167"/>
      <c r="I144" s="496">
        <v>1</v>
      </c>
      <c r="J144" s="174"/>
      <c r="K144" s="259"/>
      <c r="L144" s="410">
        <f t="shared" ref="L144:L146" si="16">SUM(I144,K144)</f>
        <v>1</v>
      </c>
      <c r="M144" s="305">
        <f t="shared" si="12"/>
        <v>4.9726504226752855E-4</v>
      </c>
      <c r="N144" s="251">
        <f>D102</f>
        <v>2011</v>
      </c>
      <c r="O144" s="176" t="s">
        <v>253</v>
      </c>
      <c r="P144" s="6">
        <f t="shared" si="13"/>
        <v>1</v>
      </c>
      <c r="Q144" s="132"/>
    </row>
    <row r="145" spans="1:17" x14ac:dyDescent="0.25">
      <c r="A145" s="164"/>
      <c r="B145" s="165"/>
      <c r="C145" s="165"/>
      <c r="D145" s="165"/>
      <c r="E145" s="165"/>
      <c r="F145" s="166"/>
      <c r="G145" s="166"/>
      <c r="H145" s="167"/>
      <c r="I145" s="170"/>
      <c r="J145" s="38"/>
      <c r="K145" s="259"/>
      <c r="L145" s="410">
        <v>0</v>
      </c>
      <c r="M145" s="305">
        <f t="shared" si="12"/>
        <v>0</v>
      </c>
      <c r="N145" s="251">
        <f>D102</f>
        <v>2011</v>
      </c>
      <c r="O145" s="176" t="s">
        <v>174</v>
      </c>
      <c r="P145" s="6">
        <f t="shared" si="13"/>
        <v>0</v>
      </c>
      <c r="Q145" s="277"/>
    </row>
    <row r="146" spans="1:17" x14ac:dyDescent="0.25">
      <c r="A146" s="164"/>
      <c r="B146" s="165"/>
      <c r="C146" s="165"/>
      <c r="D146" s="165"/>
      <c r="E146" s="165"/>
      <c r="F146" s="166"/>
      <c r="G146" s="166"/>
      <c r="H146" s="167"/>
      <c r="I146" s="38">
        <v>8</v>
      </c>
      <c r="J146" s="38"/>
      <c r="K146" s="259"/>
      <c r="L146" s="410">
        <f t="shared" si="16"/>
        <v>8</v>
      </c>
      <c r="M146" s="305">
        <f t="shared" si="12"/>
        <v>3.9781203381402284E-3</v>
      </c>
      <c r="N146" s="251">
        <v>588</v>
      </c>
      <c r="O146" s="176" t="s">
        <v>254</v>
      </c>
      <c r="P146" s="6">
        <f t="shared" si="13"/>
        <v>8</v>
      </c>
      <c r="Q146" s="277"/>
    </row>
    <row r="147" spans="1:17" ht="15.75" thickBot="1" x14ac:dyDescent="0.3">
      <c r="A147" s="181"/>
      <c r="B147" s="182"/>
      <c r="C147" s="182"/>
      <c r="D147" s="182"/>
      <c r="E147" s="182"/>
      <c r="F147" s="183"/>
      <c r="G147" s="183"/>
      <c r="H147" s="184"/>
      <c r="I147" s="236">
        <v>3</v>
      </c>
      <c r="J147" s="236"/>
      <c r="K147" s="261"/>
      <c r="L147" s="230">
        <v>0</v>
      </c>
      <c r="M147" s="302">
        <f t="shared" si="12"/>
        <v>0</v>
      </c>
      <c r="N147" s="251">
        <f>D102</f>
        <v>2011</v>
      </c>
      <c r="O147" s="237" t="s">
        <v>304</v>
      </c>
      <c r="P147" s="6">
        <f t="shared" si="13"/>
        <v>0</v>
      </c>
      <c r="Q147" s="281"/>
    </row>
    <row r="148" spans="1:17" ht="15.75" thickBot="1" x14ac:dyDescent="0.3">
      <c r="H148" s="185" t="s">
        <v>5</v>
      </c>
      <c r="I148" s="457">
        <f>SUM(I103:I147)</f>
        <v>181</v>
      </c>
      <c r="J148" s="457">
        <f>SUM(J103:J147)</f>
        <v>56</v>
      </c>
      <c r="K148" s="457">
        <f>SUM(K103:K147)</f>
        <v>29</v>
      </c>
      <c r="L148" s="457">
        <f>SUM(L103:L147)</f>
        <v>206</v>
      </c>
      <c r="M148" s="430">
        <f t="shared" si="12"/>
        <v>0.10243659870711089</v>
      </c>
    </row>
    <row r="151" spans="1:17" ht="30.75" thickBot="1" x14ac:dyDescent="0.3">
      <c r="A151" s="498" t="s">
        <v>170</v>
      </c>
      <c r="B151" s="499" t="s">
        <v>49</v>
      </c>
      <c r="C151" s="499" t="s">
        <v>118</v>
      </c>
      <c r="D151" s="150" t="s">
        <v>18</v>
      </c>
      <c r="E151" s="150" t="s">
        <v>17</v>
      </c>
      <c r="F151" s="149" t="s">
        <v>1</v>
      </c>
      <c r="G151" s="149" t="s">
        <v>89</v>
      </c>
      <c r="H151" s="500" t="s">
        <v>24</v>
      </c>
      <c r="I151" s="149" t="s">
        <v>90</v>
      </c>
      <c r="J151" s="149" t="s">
        <v>91</v>
      </c>
      <c r="K151" s="150" t="s">
        <v>92</v>
      </c>
      <c r="L151" s="150" t="s">
        <v>5</v>
      </c>
      <c r="M151" s="150" t="s">
        <v>2</v>
      </c>
      <c r="N151" s="501" t="s">
        <v>161</v>
      </c>
      <c r="O151" s="502" t="s">
        <v>21</v>
      </c>
      <c r="P151" s="4" t="s">
        <v>5</v>
      </c>
      <c r="Q151" s="84" t="s">
        <v>7</v>
      </c>
    </row>
    <row r="152" spans="1:17" ht="15.75" thickBot="1" x14ac:dyDescent="0.3">
      <c r="A152" s="243">
        <v>1504669</v>
      </c>
      <c r="B152" s="243" t="s">
        <v>247</v>
      </c>
      <c r="C152" s="243">
        <v>1920</v>
      </c>
      <c r="D152" s="412">
        <v>2011</v>
      </c>
      <c r="E152" s="413">
        <v>1759</v>
      </c>
      <c r="F152" s="414">
        <f>E152/D152</f>
        <v>0.87468920934858274</v>
      </c>
      <c r="G152" s="415">
        <f>J198/D152</f>
        <v>9.1496767777225263E-2</v>
      </c>
      <c r="H152" s="244">
        <v>45232</v>
      </c>
      <c r="I152" s="153"/>
      <c r="J152" s="154"/>
      <c r="K152" s="155"/>
      <c r="L152" s="156"/>
      <c r="M152" s="315"/>
      <c r="N152" s="154"/>
      <c r="O152" s="157" t="s">
        <v>78</v>
      </c>
      <c r="Q152" s="493" t="s">
        <v>73</v>
      </c>
    </row>
    <row r="153" spans="1:17" x14ac:dyDescent="0.25">
      <c r="A153" s="158"/>
      <c r="B153" s="159"/>
      <c r="C153" s="159"/>
      <c r="D153" s="159"/>
      <c r="E153" s="159"/>
      <c r="F153" s="160"/>
      <c r="G153" s="160"/>
      <c r="H153" s="245"/>
      <c r="I153" s="222">
        <v>2</v>
      </c>
      <c r="J153" s="219"/>
      <c r="K153" s="220"/>
      <c r="L153" s="445">
        <f t="shared" ref="L153:L171" si="17">SUM(I153,K153)</f>
        <v>2</v>
      </c>
      <c r="M153" s="303">
        <f>L153/$D$152</f>
        <v>9.945300845350571E-4</v>
      </c>
      <c r="N153" s="251">
        <f>D152</f>
        <v>2011</v>
      </c>
      <c r="O153" s="221" t="s">
        <v>14</v>
      </c>
      <c r="P153" s="6">
        <f>L153</f>
        <v>2</v>
      </c>
      <c r="Q153" s="493" t="s">
        <v>282</v>
      </c>
    </row>
    <row r="154" spans="1:17" x14ac:dyDescent="0.25">
      <c r="A154" s="164"/>
      <c r="B154" s="165"/>
      <c r="C154" s="165"/>
      <c r="D154" s="165"/>
      <c r="E154" s="165"/>
      <c r="F154" s="166"/>
      <c r="G154" s="166"/>
      <c r="H154" s="246"/>
      <c r="I154" s="222">
        <v>13</v>
      </c>
      <c r="J154" s="38"/>
      <c r="K154" s="65"/>
      <c r="L154" s="177">
        <f t="shared" si="17"/>
        <v>13</v>
      </c>
      <c r="M154" s="305">
        <f t="shared" ref="M154:M198" si="18">L154/$D$152</f>
        <v>6.4644455494778713E-3</v>
      </c>
      <c r="N154" s="251">
        <f>D152</f>
        <v>2011</v>
      </c>
      <c r="O154" s="169" t="s">
        <v>93</v>
      </c>
      <c r="P154" s="6">
        <f t="shared" ref="P154:P197" si="19">L154</f>
        <v>13</v>
      </c>
      <c r="Q154" s="132"/>
    </row>
    <row r="155" spans="1:17" x14ac:dyDescent="0.25">
      <c r="A155" s="164"/>
      <c r="B155" s="165"/>
      <c r="C155" s="165"/>
      <c r="D155" s="165"/>
      <c r="E155" s="165"/>
      <c r="F155" s="166"/>
      <c r="G155" s="166"/>
      <c r="H155" s="246"/>
      <c r="I155" s="222"/>
      <c r="J155" s="170"/>
      <c r="K155" s="168"/>
      <c r="L155" s="177">
        <f t="shared" si="17"/>
        <v>0</v>
      </c>
      <c r="M155" s="305">
        <f t="shared" si="18"/>
        <v>0</v>
      </c>
      <c r="N155" s="251">
        <f>D152</f>
        <v>2011</v>
      </c>
      <c r="O155" s="171" t="s">
        <v>8</v>
      </c>
      <c r="P155" s="6">
        <f t="shared" si="19"/>
        <v>0</v>
      </c>
      <c r="Q155" s="132"/>
    </row>
    <row r="156" spans="1:17" x14ac:dyDescent="0.25">
      <c r="A156" s="164"/>
      <c r="B156" s="165"/>
      <c r="C156" s="165"/>
      <c r="D156" s="165"/>
      <c r="E156" s="165"/>
      <c r="F156" s="166"/>
      <c r="G156" s="166"/>
      <c r="H156" s="246"/>
      <c r="I156" s="222"/>
      <c r="J156" s="38"/>
      <c r="K156" s="168"/>
      <c r="L156" s="177">
        <f t="shared" si="17"/>
        <v>0</v>
      </c>
      <c r="M156" s="305">
        <f t="shared" si="18"/>
        <v>0</v>
      </c>
      <c r="N156" s="251">
        <f>D152</f>
        <v>2011</v>
      </c>
      <c r="O156" s="171" t="s">
        <v>9</v>
      </c>
      <c r="P156" s="6">
        <f t="shared" si="19"/>
        <v>0</v>
      </c>
      <c r="Q156" s="132"/>
    </row>
    <row r="157" spans="1:17" x14ac:dyDescent="0.25">
      <c r="A157" s="164"/>
      <c r="B157" s="165"/>
      <c r="C157" s="165"/>
      <c r="D157" s="165"/>
      <c r="E157" s="165"/>
      <c r="F157" s="166"/>
      <c r="G157" s="166"/>
      <c r="H157" s="246"/>
      <c r="I157" s="222">
        <v>93</v>
      </c>
      <c r="J157" s="170"/>
      <c r="K157" s="168">
        <v>12</v>
      </c>
      <c r="L157" s="177">
        <f t="shared" si="17"/>
        <v>105</v>
      </c>
      <c r="M157" s="305">
        <f t="shared" si="18"/>
        <v>5.2212829438090504E-2</v>
      </c>
      <c r="N157" s="251">
        <f>D152</f>
        <v>2011</v>
      </c>
      <c r="O157" s="169" t="s">
        <v>16</v>
      </c>
      <c r="P157" s="6">
        <f t="shared" si="19"/>
        <v>105</v>
      </c>
      <c r="Q157" s="132"/>
    </row>
    <row r="158" spans="1:17" x14ac:dyDescent="0.25">
      <c r="A158" s="164"/>
      <c r="B158" s="165"/>
      <c r="C158" s="165"/>
      <c r="D158" s="165"/>
      <c r="E158" s="165"/>
      <c r="F158" s="166"/>
      <c r="G158" s="166"/>
      <c r="H158" s="246"/>
      <c r="I158" s="222">
        <v>1</v>
      </c>
      <c r="J158" s="170"/>
      <c r="K158" s="168"/>
      <c r="L158" s="177">
        <f t="shared" si="17"/>
        <v>1</v>
      </c>
      <c r="M158" s="305">
        <f t="shared" si="18"/>
        <v>4.9726504226752855E-4</v>
      </c>
      <c r="N158" s="251">
        <f>D152</f>
        <v>2011</v>
      </c>
      <c r="O158" s="169" t="s">
        <v>94</v>
      </c>
      <c r="P158" s="6">
        <f t="shared" si="19"/>
        <v>1</v>
      </c>
      <c r="Q158" s="132"/>
    </row>
    <row r="159" spans="1:17" x14ac:dyDescent="0.25">
      <c r="A159" s="164"/>
      <c r="B159" s="165"/>
      <c r="C159" s="165"/>
      <c r="D159" s="165"/>
      <c r="E159" s="165"/>
      <c r="F159" s="166"/>
      <c r="G159" s="166"/>
      <c r="H159" s="246"/>
      <c r="I159" s="222"/>
      <c r="J159" s="38"/>
      <c r="K159" s="168"/>
      <c r="L159" s="177">
        <f t="shared" si="17"/>
        <v>0</v>
      </c>
      <c r="M159" s="305">
        <f t="shared" si="18"/>
        <v>0</v>
      </c>
      <c r="N159" s="251">
        <f>D152</f>
        <v>2011</v>
      </c>
      <c r="O159" s="169" t="s">
        <v>83</v>
      </c>
      <c r="P159" s="6">
        <f t="shared" si="19"/>
        <v>0</v>
      </c>
      <c r="Q159" s="173"/>
    </row>
    <row r="160" spans="1:17" x14ac:dyDescent="0.25">
      <c r="A160" s="164"/>
      <c r="B160" s="165"/>
      <c r="C160" s="165"/>
      <c r="D160" s="165"/>
      <c r="E160" s="165"/>
      <c r="F160" s="166"/>
      <c r="G160" s="166"/>
      <c r="H160" s="246"/>
      <c r="I160" s="222">
        <v>2</v>
      </c>
      <c r="J160" s="170"/>
      <c r="K160" s="168"/>
      <c r="L160" s="177">
        <f t="shared" si="17"/>
        <v>2</v>
      </c>
      <c r="M160" s="305">
        <f t="shared" si="18"/>
        <v>9.945300845350571E-4</v>
      </c>
      <c r="N160" s="251">
        <f>D152</f>
        <v>2011</v>
      </c>
      <c r="O160" s="169" t="s">
        <v>35</v>
      </c>
      <c r="P160" s="6">
        <f t="shared" si="19"/>
        <v>2</v>
      </c>
      <c r="Q160" s="173"/>
    </row>
    <row r="161" spans="1:17" x14ac:dyDescent="0.25">
      <c r="A161" s="164"/>
      <c r="B161" s="165"/>
      <c r="C161" s="165"/>
      <c r="D161" s="165"/>
      <c r="E161" s="165"/>
      <c r="F161" s="166"/>
      <c r="G161" s="166"/>
      <c r="H161" s="246"/>
      <c r="I161" s="222">
        <v>9</v>
      </c>
      <c r="J161" s="170"/>
      <c r="K161" s="168">
        <v>1</v>
      </c>
      <c r="L161" s="177">
        <f t="shared" si="17"/>
        <v>10</v>
      </c>
      <c r="M161" s="305">
        <f t="shared" si="18"/>
        <v>4.9726504226752857E-3</v>
      </c>
      <c r="N161" s="251">
        <f>D152</f>
        <v>2011</v>
      </c>
      <c r="O161" s="169" t="s">
        <v>3</v>
      </c>
      <c r="P161" s="6">
        <f t="shared" si="19"/>
        <v>10</v>
      </c>
      <c r="Q161" s="173"/>
    </row>
    <row r="162" spans="1:17" x14ac:dyDescent="0.25">
      <c r="A162" s="164"/>
      <c r="B162" s="165"/>
      <c r="C162" s="165"/>
      <c r="D162" s="165"/>
      <c r="E162" s="165"/>
      <c r="F162" s="166"/>
      <c r="G162" s="166"/>
      <c r="H162" s="246"/>
      <c r="I162" s="222"/>
      <c r="J162" s="174"/>
      <c r="K162" s="175"/>
      <c r="L162" s="177">
        <f t="shared" si="17"/>
        <v>0</v>
      </c>
      <c r="M162" s="305">
        <f t="shared" si="18"/>
        <v>0</v>
      </c>
      <c r="N162" s="251">
        <f>D152</f>
        <v>2011</v>
      </c>
      <c r="O162" s="176" t="s">
        <v>28</v>
      </c>
      <c r="P162" s="6">
        <f t="shared" si="19"/>
        <v>0</v>
      </c>
      <c r="Q162" s="173"/>
    </row>
    <row r="163" spans="1:17" x14ac:dyDescent="0.25">
      <c r="A163" s="164"/>
      <c r="B163" s="165"/>
      <c r="C163" s="165"/>
      <c r="D163" s="165"/>
      <c r="E163" s="165"/>
      <c r="F163" s="166"/>
      <c r="G163" s="166"/>
      <c r="H163" s="246"/>
      <c r="I163" s="222"/>
      <c r="J163" s="38"/>
      <c r="K163" s="168"/>
      <c r="L163" s="177">
        <f t="shared" si="17"/>
        <v>0</v>
      </c>
      <c r="M163" s="305">
        <f t="shared" si="18"/>
        <v>0</v>
      </c>
      <c r="N163" s="251">
        <f>D152</f>
        <v>2011</v>
      </c>
      <c r="O163" s="169" t="s">
        <v>38</v>
      </c>
      <c r="P163" s="6">
        <f t="shared" si="19"/>
        <v>0</v>
      </c>
      <c r="Q163" s="173"/>
    </row>
    <row r="164" spans="1:17" x14ac:dyDescent="0.25">
      <c r="A164" s="164"/>
      <c r="B164" s="165"/>
      <c r="C164" s="165"/>
      <c r="D164" s="165"/>
      <c r="E164" s="165"/>
      <c r="F164" s="166"/>
      <c r="G164" s="166"/>
      <c r="H164" s="246"/>
      <c r="I164" s="222">
        <v>1</v>
      </c>
      <c r="J164" s="38"/>
      <c r="K164" s="168"/>
      <c r="L164" s="177">
        <f t="shared" si="17"/>
        <v>1</v>
      </c>
      <c r="M164" s="305">
        <f t="shared" si="18"/>
        <v>4.9726504226752855E-4</v>
      </c>
      <c r="N164" s="251">
        <f>D152</f>
        <v>2011</v>
      </c>
      <c r="O164" s="169" t="s">
        <v>191</v>
      </c>
      <c r="P164" s="6">
        <f t="shared" si="19"/>
        <v>1</v>
      </c>
      <c r="Q164" s="341"/>
    </row>
    <row r="165" spans="1:17" x14ac:dyDescent="0.25">
      <c r="A165" s="164"/>
      <c r="B165" s="165"/>
      <c r="C165" s="165"/>
      <c r="D165" s="165"/>
      <c r="E165" s="165"/>
      <c r="F165" s="166"/>
      <c r="G165" s="166"/>
      <c r="H165" s="246"/>
      <c r="I165" s="222">
        <v>1</v>
      </c>
      <c r="J165" s="38"/>
      <c r="K165" s="229"/>
      <c r="L165" s="177">
        <f t="shared" si="17"/>
        <v>1</v>
      </c>
      <c r="M165" s="305">
        <f t="shared" si="18"/>
        <v>4.9726504226752855E-4</v>
      </c>
      <c r="N165" s="251">
        <f>D152</f>
        <v>2011</v>
      </c>
      <c r="O165" s="176" t="s">
        <v>180</v>
      </c>
      <c r="P165" s="6">
        <f t="shared" si="19"/>
        <v>1</v>
      </c>
      <c r="Q165" s="172"/>
    </row>
    <row r="166" spans="1:17" x14ac:dyDescent="0.25">
      <c r="A166" s="164"/>
      <c r="B166" s="165"/>
      <c r="C166" s="165" t="s">
        <v>108</v>
      </c>
      <c r="D166" s="165"/>
      <c r="E166" s="165"/>
      <c r="F166" s="166"/>
      <c r="G166" s="166"/>
      <c r="H166" s="246"/>
      <c r="I166" s="222"/>
      <c r="J166" s="38"/>
      <c r="K166" s="168"/>
      <c r="L166" s="177">
        <f t="shared" si="17"/>
        <v>0</v>
      </c>
      <c r="M166" s="305">
        <f t="shared" si="18"/>
        <v>0</v>
      </c>
      <c r="N166" s="251">
        <f>D152</f>
        <v>2011</v>
      </c>
      <c r="O166" s="195" t="s">
        <v>20</v>
      </c>
      <c r="P166" s="6">
        <f t="shared" si="19"/>
        <v>0</v>
      </c>
      <c r="Q166" s="83"/>
    </row>
    <row r="167" spans="1:17" x14ac:dyDescent="0.25">
      <c r="A167" s="164"/>
      <c r="B167" s="165"/>
      <c r="C167" s="165"/>
      <c r="D167" s="165"/>
      <c r="E167" s="165"/>
      <c r="F167" s="166"/>
      <c r="G167" s="166"/>
      <c r="H167" s="246"/>
      <c r="I167" s="222"/>
      <c r="J167" s="38"/>
      <c r="K167" s="168"/>
      <c r="L167" s="177">
        <f t="shared" si="17"/>
        <v>0</v>
      </c>
      <c r="M167" s="305">
        <f t="shared" si="18"/>
        <v>0</v>
      </c>
      <c r="N167" s="251">
        <f>D152</f>
        <v>2011</v>
      </c>
      <c r="O167" s="169" t="s">
        <v>83</v>
      </c>
      <c r="P167" s="6">
        <f t="shared" si="19"/>
        <v>0</v>
      </c>
      <c r="Q167" s="172"/>
    </row>
    <row r="168" spans="1:17" x14ac:dyDescent="0.25">
      <c r="A168" s="164"/>
      <c r="B168" s="165"/>
      <c r="C168" s="165"/>
      <c r="D168" s="165"/>
      <c r="E168" s="165"/>
      <c r="F168" s="166"/>
      <c r="G168" s="166"/>
      <c r="H168" s="246"/>
      <c r="I168" s="222">
        <v>1</v>
      </c>
      <c r="J168" s="38"/>
      <c r="K168" s="168"/>
      <c r="L168" s="177">
        <f t="shared" si="17"/>
        <v>1</v>
      </c>
      <c r="M168" s="305">
        <f t="shared" si="18"/>
        <v>4.9726504226752855E-4</v>
      </c>
      <c r="N168" s="251">
        <f>D152</f>
        <v>2011</v>
      </c>
      <c r="O168" s="176" t="s">
        <v>116</v>
      </c>
      <c r="P168" s="6">
        <f t="shared" si="19"/>
        <v>1</v>
      </c>
      <c r="Q168" s="173"/>
    </row>
    <row r="169" spans="1:17" x14ac:dyDescent="0.25">
      <c r="A169" s="164"/>
      <c r="B169" s="165"/>
      <c r="C169" s="165"/>
      <c r="D169" s="165"/>
      <c r="E169" s="165"/>
      <c r="F169" s="166"/>
      <c r="G169" s="166"/>
      <c r="H169" s="246"/>
      <c r="I169" s="64">
        <v>6</v>
      </c>
      <c r="J169" s="38"/>
      <c r="K169" s="168"/>
      <c r="L169" s="177">
        <f t="shared" si="17"/>
        <v>6</v>
      </c>
      <c r="M169" s="305">
        <f t="shared" si="18"/>
        <v>2.9835902536051715E-3</v>
      </c>
      <c r="N169" s="251">
        <f>D152</f>
        <v>2011</v>
      </c>
      <c r="O169" s="169" t="s">
        <v>74</v>
      </c>
      <c r="P169" s="6">
        <f t="shared" si="19"/>
        <v>6</v>
      </c>
      <c r="Q169" s="173"/>
    </row>
    <row r="170" spans="1:17" x14ac:dyDescent="0.25">
      <c r="A170" s="164"/>
      <c r="B170" s="165"/>
      <c r="C170" s="165"/>
      <c r="D170" s="165"/>
      <c r="E170" s="165"/>
      <c r="F170" s="166"/>
      <c r="G170" s="166"/>
      <c r="H170" s="246"/>
      <c r="I170" s="64">
        <v>2</v>
      </c>
      <c r="J170" s="170"/>
      <c r="K170" s="168"/>
      <c r="L170" s="177">
        <f t="shared" si="17"/>
        <v>2</v>
      </c>
      <c r="M170" s="305">
        <f t="shared" si="18"/>
        <v>9.945300845350571E-4</v>
      </c>
      <c r="N170" s="333" t="str">
        <f>D151</f>
        <v>Build QTY</v>
      </c>
      <c r="O170" s="176" t="s">
        <v>207</v>
      </c>
      <c r="P170" s="6">
        <f t="shared" si="19"/>
        <v>2</v>
      </c>
      <c r="Q170" s="83"/>
    </row>
    <row r="171" spans="1:17" ht="15.75" thickBot="1" x14ac:dyDescent="0.3">
      <c r="A171" s="164"/>
      <c r="B171" s="165"/>
      <c r="C171" s="165"/>
      <c r="D171" s="165"/>
      <c r="E171" s="165"/>
      <c r="F171" s="166"/>
      <c r="G171" s="166"/>
      <c r="H171" s="246"/>
      <c r="I171" s="207"/>
      <c r="J171" s="332"/>
      <c r="K171" s="227"/>
      <c r="L171" s="230">
        <f t="shared" si="17"/>
        <v>0</v>
      </c>
      <c r="M171" s="302">
        <f t="shared" si="18"/>
        <v>0</v>
      </c>
      <c r="N171" s="251">
        <f>D152</f>
        <v>2011</v>
      </c>
      <c r="O171" s="176" t="s">
        <v>88</v>
      </c>
      <c r="P171" s="6">
        <f t="shared" si="19"/>
        <v>0</v>
      </c>
      <c r="Q171" s="173"/>
    </row>
    <row r="172" spans="1:17" ht="15.75" thickBot="1" x14ac:dyDescent="0.3">
      <c r="A172" s="164"/>
      <c r="B172" s="165"/>
      <c r="C172" s="165"/>
      <c r="D172" s="165"/>
      <c r="E172" s="165"/>
      <c r="F172" s="166"/>
      <c r="G172" s="166"/>
      <c r="H172" s="247"/>
      <c r="I172" s="239"/>
      <c r="J172" s="239"/>
      <c r="K172" s="155"/>
      <c r="L172" s="156"/>
      <c r="M172" s="304"/>
      <c r="N172" s="256"/>
      <c r="O172" s="157" t="s">
        <v>97</v>
      </c>
      <c r="P172" s="6">
        <f t="shared" si="19"/>
        <v>0</v>
      </c>
      <c r="Q172" s="172"/>
    </row>
    <row r="173" spans="1:17" x14ac:dyDescent="0.25">
      <c r="A173" s="164"/>
      <c r="B173" s="165"/>
      <c r="C173" s="165"/>
      <c r="D173" s="165"/>
      <c r="E173" s="165"/>
      <c r="F173" s="166"/>
      <c r="G173" s="166"/>
      <c r="H173" s="246"/>
      <c r="I173" s="266"/>
      <c r="J173" s="161">
        <v>13</v>
      </c>
      <c r="K173" s="161"/>
      <c r="L173" s="162">
        <f>SUM(I173,K173)</f>
        <v>0</v>
      </c>
      <c r="M173" s="163">
        <f t="shared" si="18"/>
        <v>0</v>
      </c>
      <c r="N173" s="251">
        <f>D152</f>
        <v>2011</v>
      </c>
      <c r="O173" s="238" t="s">
        <v>98</v>
      </c>
      <c r="P173" s="6">
        <f t="shared" si="19"/>
        <v>0</v>
      </c>
      <c r="Q173" s="178"/>
    </row>
    <row r="174" spans="1:17" x14ac:dyDescent="0.25">
      <c r="A174" s="164"/>
      <c r="B174" s="165"/>
      <c r="C174" s="165"/>
      <c r="D174" s="165"/>
      <c r="E174" s="165"/>
      <c r="F174" s="166"/>
      <c r="G174" s="166"/>
      <c r="H174" s="246"/>
      <c r="I174" s="64"/>
      <c r="J174" s="168">
        <v>24</v>
      </c>
      <c r="K174" s="168">
        <v>2</v>
      </c>
      <c r="L174" s="231">
        <f>SUM(I174,K174)</f>
        <v>2</v>
      </c>
      <c r="M174" s="163">
        <f t="shared" si="18"/>
        <v>9.945300845350571E-4</v>
      </c>
      <c r="N174" s="251">
        <f>D152</f>
        <v>2011</v>
      </c>
      <c r="O174" s="224" t="s">
        <v>10</v>
      </c>
      <c r="P174" s="6">
        <f t="shared" si="19"/>
        <v>2</v>
      </c>
      <c r="Q174" s="178"/>
    </row>
    <row r="175" spans="1:17" x14ac:dyDescent="0.25">
      <c r="A175" s="164"/>
      <c r="B175" s="165"/>
      <c r="C175" s="165"/>
      <c r="D175" s="165"/>
      <c r="E175" s="165"/>
      <c r="F175" s="166"/>
      <c r="G175" s="166"/>
      <c r="H175" s="246"/>
      <c r="I175" s="223"/>
      <c r="J175" s="168"/>
      <c r="K175" s="168"/>
      <c r="L175" s="231">
        <f t="shared" ref="L175:L180" si="20">SUM(I175,K175)</f>
        <v>0</v>
      </c>
      <c r="M175" s="163">
        <f t="shared" si="18"/>
        <v>0</v>
      </c>
      <c r="N175" s="251">
        <f>D152</f>
        <v>2011</v>
      </c>
      <c r="O175" s="176" t="s">
        <v>83</v>
      </c>
      <c r="P175" s="6">
        <f t="shared" si="19"/>
        <v>0</v>
      </c>
      <c r="Q175" s="497"/>
    </row>
    <row r="176" spans="1:17" x14ac:dyDescent="0.25">
      <c r="A176" s="164"/>
      <c r="B176" s="165"/>
      <c r="C176" s="165"/>
      <c r="D176" s="165"/>
      <c r="E176" s="165"/>
      <c r="F176" s="166"/>
      <c r="G176" s="166"/>
      <c r="H176" s="246"/>
      <c r="I176" s="64"/>
      <c r="J176" s="168">
        <v>26</v>
      </c>
      <c r="K176" s="168"/>
      <c r="L176" s="231">
        <f t="shared" si="20"/>
        <v>0</v>
      </c>
      <c r="M176" s="163">
        <f t="shared" si="18"/>
        <v>0</v>
      </c>
      <c r="N176" s="251">
        <f>D152</f>
        <v>2011</v>
      </c>
      <c r="O176" s="224" t="s">
        <v>99</v>
      </c>
      <c r="P176" s="6">
        <f t="shared" si="19"/>
        <v>0</v>
      </c>
      <c r="Q176" s="173" t="s">
        <v>350</v>
      </c>
    </row>
    <row r="177" spans="1:17" x14ac:dyDescent="0.25">
      <c r="A177" s="164"/>
      <c r="B177" s="165"/>
      <c r="C177" s="165"/>
      <c r="D177" s="165"/>
      <c r="E177" s="165"/>
      <c r="F177" s="166"/>
      <c r="G177" s="166"/>
      <c r="H177" s="246"/>
      <c r="I177" s="64"/>
      <c r="J177" s="168">
        <v>1</v>
      </c>
      <c r="K177" s="168"/>
      <c r="L177" s="231">
        <f t="shared" si="20"/>
        <v>0</v>
      </c>
      <c r="M177" s="163">
        <f t="shared" si="18"/>
        <v>0</v>
      </c>
      <c r="N177" s="251">
        <f>D152</f>
        <v>2011</v>
      </c>
      <c r="O177" s="176" t="s">
        <v>101</v>
      </c>
      <c r="P177" s="6">
        <f t="shared" si="19"/>
        <v>0</v>
      </c>
      <c r="Q177" s="179"/>
    </row>
    <row r="178" spans="1:17" x14ac:dyDescent="0.25">
      <c r="A178" s="164"/>
      <c r="B178" s="165"/>
      <c r="C178" s="165"/>
      <c r="D178" s="165"/>
      <c r="E178" s="165"/>
      <c r="F178" s="166"/>
      <c r="G178" s="166"/>
      <c r="H178" s="246"/>
      <c r="I178" s="223"/>
      <c r="J178" s="168">
        <f>16+39+25+16+1+3+7+1+5</f>
        <v>113</v>
      </c>
      <c r="K178" s="168">
        <v>13</v>
      </c>
      <c r="L178" s="231">
        <f t="shared" si="20"/>
        <v>13</v>
      </c>
      <c r="M178" s="163">
        <f t="shared" si="18"/>
        <v>6.4644455494778713E-3</v>
      </c>
      <c r="N178" s="251">
        <f>D152</f>
        <v>2011</v>
      </c>
      <c r="O178" s="224" t="s">
        <v>100</v>
      </c>
      <c r="P178" s="6">
        <f t="shared" si="19"/>
        <v>13</v>
      </c>
      <c r="Q178" s="173" t="s">
        <v>351</v>
      </c>
    </row>
    <row r="179" spans="1:17" x14ac:dyDescent="0.25">
      <c r="A179" s="164"/>
      <c r="B179" s="165"/>
      <c r="C179" s="165"/>
      <c r="D179" s="165"/>
      <c r="E179" s="165"/>
      <c r="F179" s="166"/>
      <c r="G179" s="166"/>
      <c r="H179" s="246"/>
      <c r="I179" s="64"/>
      <c r="J179" s="168">
        <v>6</v>
      </c>
      <c r="K179" s="168">
        <v>1</v>
      </c>
      <c r="L179" s="231">
        <f t="shared" si="20"/>
        <v>1</v>
      </c>
      <c r="M179" s="163">
        <f t="shared" si="18"/>
        <v>4.9726504226752855E-4</v>
      </c>
      <c r="N179" s="251">
        <f>D152</f>
        <v>2011</v>
      </c>
      <c r="O179" s="224" t="s">
        <v>96</v>
      </c>
      <c r="P179" s="6">
        <f t="shared" si="19"/>
        <v>1</v>
      </c>
      <c r="Q179" s="173"/>
    </row>
    <row r="180" spans="1:17" ht="15.75" thickBot="1" x14ac:dyDescent="0.3">
      <c r="A180" s="164"/>
      <c r="B180" s="165"/>
      <c r="C180" s="165"/>
      <c r="D180" s="165"/>
      <c r="E180" s="165"/>
      <c r="F180" s="166"/>
      <c r="G180" s="166"/>
      <c r="H180" s="246"/>
      <c r="I180" s="207"/>
      <c r="J180" s="226">
        <v>1</v>
      </c>
      <c r="K180" s="227"/>
      <c r="L180" s="225">
        <f t="shared" si="20"/>
        <v>0</v>
      </c>
      <c r="M180" s="302">
        <f t="shared" si="18"/>
        <v>0</v>
      </c>
      <c r="N180" s="252">
        <f>D152</f>
        <v>2011</v>
      </c>
      <c r="O180" s="228" t="s">
        <v>250</v>
      </c>
      <c r="P180" s="6">
        <f t="shared" si="19"/>
        <v>0</v>
      </c>
      <c r="Q180" s="173"/>
    </row>
    <row r="181" spans="1:17" ht="15.75" thickBot="1" x14ac:dyDescent="0.3">
      <c r="A181" s="164"/>
      <c r="B181" s="165"/>
      <c r="C181" s="165"/>
      <c r="D181" s="165"/>
      <c r="E181" s="165"/>
      <c r="F181" s="166"/>
      <c r="G181" s="166"/>
      <c r="H181" s="247"/>
      <c r="I181" s="232"/>
      <c r="J181" s="232"/>
      <c r="K181" s="233"/>
      <c r="L181" s="156"/>
      <c r="M181" s="234"/>
      <c r="N181" s="253"/>
      <c r="O181" s="235" t="s">
        <v>102</v>
      </c>
      <c r="P181" s="6">
        <f t="shared" si="19"/>
        <v>0</v>
      </c>
      <c r="Q181" s="173"/>
    </row>
    <row r="182" spans="1:17" x14ac:dyDescent="0.25">
      <c r="A182" s="164"/>
      <c r="B182" s="165"/>
      <c r="C182" s="165"/>
      <c r="D182" s="165"/>
      <c r="E182" s="165"/>
      <c r="F182" s="166"/>
      <c r="G182" s="166"/>
      <c r="H182" s="247"/>
      <c r="I182" s="62"/>
      <c r="J182" s="336"/>
      <c r="K182" s="337"/>
      <c r="L182" s="411">
        <v>0</v>
      </c>
      <c r="M182" s="303">
        <f t="shared" si="18"/>
        <v>0</v>
      </c>
      <c r="N182" s="338" t="str">
        <f>D151</f>
        <v>Build QTY</v>
      </c>
      <c r="O182" s="221" t="s">
        <v>208</v>
      </c>
      <c r="P182" s="6">
        <f t="shared" si="19"/>
        <v>0</v>
      </c>
      <c r="Q182" s="278"/>
    </row>
    <row r="183" spans="1:17" x14ac:dyDescent="0.25">
      <c r="A183" s="164"/>
      <c r="B183" s="165"/>
      <c r="C183" s="165"/>
      <c r="D183" s="165" t="s">
        <v>105</v>
      </c>
      <c r="E183" s="165"/>
      <c r="F183" s="166"/>
      <c r="G183" s="166"/>
      <c r="H183" s="247"/>
      <c r="I183" s="170">
        <v>1</v>
      </c>
      <c r="J183" s="38"/>
      <c r="K183" s="339">
        <v>1</v>
      </c>
      <c r="L183" s="410">
        <f>SUM(I183,K183)</f>
        <v>2</v>
      </c>
      <c r="M183" s="305">
        <f t="shared" si="18"/>
        <v>9.945300845350571E-4</v>
      </c>
      <c r="N183" s="333" t="str">
        <f>D151</f>
        <v>Build QTY</v>
      </c>
      <c r="O183" s="176" t="s">
        <v>164</v>
      </c>
      <c r="P183" s="6">
        <f t="shared" si="19"/>
        <v>2</v>
      </c>
      <c r="Q183" s="278"/>
    </row>
    <row r="184" spans="1:17" x14ac:dyDescent="0.25">
      <c r="A184" s="164"/>
      <c r="B184" s="165"/>
      <c r="C184" s="165"/>
      <c r="D184" s="165"/>
      <c r="E184" s="165"/>
      <c r="F184" s="166"/>
      <c r="G184" s="166"/>
      <c r="H184" s="247"/>
      <c r="I184" s="495"/>
      <c r="J184" s="334"/>
      <c r="K184" s="335"/>
      <c r="L184" s="410">
        <f>SUM(I184,K184)</f>
        <v>0</v>
      </c>
      <c r="M184" s="305">
        <f t="shared" si="18"/>
        <v>0</v>
      </c>
      <c r="N184" s="251">
        <f>D152</f>
        <v>2011</v>
      </c>
      <c r="O184" s="176" t="s">
        <v>83</v>
      </c>
      <c r="P184" s="6">
        <f t="shared" si="19"/>
        <v>0</v>
      </c>
      <c r="Q184" s="490"/>
    </row>
    <row r="185" spans="1:17" x14ac:dyDescent="0.25">
      <c r="A185" s="164"/>
      <c r="B185" s="165"/>
      <c r="C185" s="165"/>
      <c r="D185" s="165"/>
      <c r="E185" s="165"/>
      <c r="F185" s="166"/>
      <c r="G185" s="166"/>
      <c r="H185" s="247"/>
      <c r="I185" s="170">
        <v>1</v>
      </c>
      <c r="J185" s="38"/>
      <c r="K185" s="259"/>
      <c r="L185" s="410">
        <v>0</v>
      </c>
      <c r="M185" s="305">
        <f t="shared" si="18"/>
        <v>0</v>
      </c>
      <c r="N185" s="251" t="str">
        <f>D151</f>
        <v>Build QTY</v>
      </c>
      <c r="O185" s="176" t="s">
        <v>200</v>
      </c>
      <c r="P185" s="6">
        <f t="shared" si="19"/>
        <v>0</v>
      </c>
      <c r="Q185" s="178"/>
    </row>
    <row r="186" spans="1:17" x14ac:dyDescent="0.25">
      <c r="A186" s="164"/>
      <c r="B186" s="165"/>
      <c r="C186" s="165"/>
      <c r="D186" s="165"/>
      <c r="E186" s="165"/>
      <c r="F186" s="166"/>
      <c r="G186" s="166"/>
      <c r="H186" s="247"/>
      <c r="I186" s="170">
        <v>2</v>
      </c>
      <c r="J186" s="38"/>
      <c r="K186" s="259"/>
      <c r="L186" s="410">
        <v>0</v>
      </c>
      <c r="M186" s="305">
        <f t="shared" si="18"/>
        <v>0</v>
      </c>
      <c r="N186" s="251">
        <f>D152</f>
        <v>2011</v>
      </c>
      <c r="O186" s="176" t="s">
        <v>128</v>
      </c>
      <c r="P186" s="6">
        <f t="shared" si="19"/>
        <v>0</v>
      </c>
      <c r="Q186" s="491"/>
    </row>
    <row r="187" spans="1:17" x14ac:dyDescent="0.25">
      <c r="A187" s="164"/>
      <c r="B187" s="165"/>
      <c r="C187" s="165"/>
      <c r="D187" s="165"/>
      <c r="E187" s="165"/>
      <c r="F187" s="166"/>
      <c r="G187" s="166"/>
      <c r="H187" s="247"/>
      <c r="I187" s="170">
        <v>3</v>
      </c>
      <c r="J187" s="38"/>
      <c r="K187" s="259"/>
      <c r="L187" s="410">
        <f t="shared" ref="L187:L194" si="21">SUM(I187,K187)</f>
        <v>3</v>
      </c>
      <c r="M187" s="305">
        <f t="shared" si="18"/>
        <v>1.4917951268025858E-3</v>
      </c>
      <c r="N187" s="251">
        <f>D152</f>
        <v>2011</v>
      </c>
      <c r="O187" s="176" t="s">
        <v>160</v>
      </c>
      <c r="P187" s="6">
        <f t="shared" si="19"/>
        <v>3</v>
      </c>
      <c r="Q187" s="278"/>
    </row>
    <row r="188" spans="1:17" x14ac:dyDescent="0.25">
      <c r="A188" s="164"/>
      <c r="B188" s="165"/>
      <c r="C188" s="165"/>
      <c r="D188" s="165"/>
      <c r="E188" s="165"/>
      <c r="F188" s="166"/>
      <c r="G188" s="166"/>
      <c r="H188" s="167"/>
      <c r="I188" s="170">
        <v>1</v>
      </c>
      <c r="J188" s="38"/>
      <c r="K188" s="259"/>
      <c r="L188" s="410">
        <f t="shared" si="21"/>
        <v>1</v>
      </c>
      <c r="M188" s="305">
        <f t="shared" si="18"/>
        <v>4.9726504226752855E-4</v>
      </c>
      <c r="N188" s="251">
        <f>D152</f>
        <v>2011</v>
      </c>
      <c r="O188" s="176" t="s">
        <v>207</v>
      </c>
      <c r="P188" s="6">
        <f t="shared" si="19"/>
        <v>1</v>
      </c>
      <c r="Q188" s="490" t="s">
        <v>267</v>
      </c>
    </row>
    <row r="189" spans="1:17" x14ac:dyDescent="0.25">
      <c r="A189" s="164"/>
      <c r="B189" s="165"/>
      <c r="C189" s="165"/>
      <c r="D189" s="165"/>
      <c r="E189" s="165"/>
      <c r="F189" s="166"/>
      <c r="G189" s="166"/>
      <c r="H189" s="167"/>
      <c r="I189" s="496">
        <v>42</v>
      </c>
      <c r="J189" s="174"/>
      <c r="K189" s="260"/>
      <c r="L189" s="410">
        <f t="shared" si="21"/>
        <v>42</v>
      </c>
      <c r="M189" s="305">
        <f t="shared" si="18"/>
        <v>2.0885131775236199E-2</v>
      </c>
      <c r="N189" s="251">
        <f>D152</f>
        <v>2011</v>
      </c>
      <c r="O189" s="169" t="s">
        <v>116</v>
      </c>
      <c r="P189" s="6">
        <f t="shared" si="19"/>
        <v>42</v>
      </c>
      <c r="Q189" s="491" t="s">
        <v>348</v>
      </c>
    </row>
    <row r="190" spans="1:17" x14ac:dyDescent="0.25">
      <c r="A190" s="164"/>
      <c r="B190" s="165"/>
      <c r="C190" s="165"/>
      <c r="D190" s="165"/>
      <c r="E190" s="165"/>
      <c r="F190" s="166"/>
      <c r="G190" s="166"/>
      <c r="H190" s="167"/>
      <c r="I190" s="496">
        <v>4</v>
      </c>
      <c r="J190" s="174"/>
      <c r="K190" s="260"/>
      <c r="L190" s="410">
        <f t="shared" si="21"/>
        <v>4</v>
      </c>
      <c r="M190" s="305">
        <f t="shared" si="18"/>
        <v>1.9890601690701142E-3</v>
      </c>
      <c r="N190" s="251">
        <f>D152</f>
        <v>2011</v>
      </c>
      <c r="O190" s="176" t="s">
        <v>129</v>
      </c>
      <c r="P190" s="6">
        <f t="shared" si="19"/>
        <v>4</v>
      </c>
      <c r="Q190" s="491" t="s">
        <v>349</v>
      </c>
    </row>
    <row r="191" spans="1:17" x14ac:dyDescent="0.25">
      <c r="A191" s="164"/>
      <c r="B191" s="165"/>
      <c r="C191" s="165"/>
      <c r="D191" s="165"/>
      <c r="E191" s="165"/>
      <c r="F191" s="166"/>
      <c r="G191" s="166"/>
      <c r="H191" s="167"/>
      <c r="I191" s="496">
        <v>9</v>
      </c>
      <c r="J191" s="174"/>
      <c r="K191" s="259"/>
      <c r="L191" s="410">
        <f t="shared" si="21"/>
        <v>9</v>
      </c>
      <c r="M191" s="305">
        <f t="shared" si="18"/>
        <v>4.4753853804077575E-3</v>
      </c>
      <c r="N191" s="251" t="str">
        <f>D151</f>
        <v>Build QTY</v>
      </c>
      <c r="O191" s="176" t="s">
        <v>13</v>
      </c>
      <c r="P191" s="6">
        <f t="shared" si="19"/>
        <v>9</v>
      </c>
      <c r="Q191" s="132"/>
    </row>
    <row r="192" spans="1:17" x14ac:dyDescent="0.25">
      <c r="A192" s="164"/>
      <c r="B192" s="165"/>
      <c r="C192" s="165"/>
      <c r="D192" s="165"/>
      <c r="E192" s="165"/>
      <c r="F192" s="166"/>
      <c r="G192" s="166"/>
      <c r="H192" s="167"/>
      <c r="I192" s="496">
        <v>4</v>
      </c>
      <c r="J192" s="174"/>
      <c r="K192" s="259"/>
      <c r="L192" s="410">
        <f t="shared" si="21"/>
        <v>4</v>
      </c>
      <c r="M192" s="305">
        <f t="shared" si="18"/>
        <v>1.9890601690701142E-3</v>
      </c>
      <c r="N192" s="251">
        <f>D152</f>
        <v>2011</v>
      </c>
      <c r="O192" s="176" t="s">
        <v>323</v>
      </c>
      <c r="P192" s="6">
        <f t="shared" si="19"/>
        <v>4</v>
      </c>
      <c r="Q192" s="132"/>
    </row>
    <row r="193" spans="1:17" x14ac:dyDescent="0.25">
      <c r="A193" s="164"/>
      <c r="B193" s="165"/>
      <c r="C193" s="165"/>
      <c r="D193" s="165"/>
      <c r="E193" s="165"/>
      <c r="F193" s="166"/>
      <c r="G193" s="166"/>
      <c r="H193" s="167"/>
      <c r="I193" s="496">
        <v>25</v>
      </c>
      <c r="J193" s="174"/>
      <c r="K193" s="259"/>
      <c r="L193" s="410">
        <f t="shared" si="21"/>
        <v>25</v>
      </c>
      <c r="M193" s="305">
        <f t="shared" si="18"/>
        <v>1.2431626056688214E-2</v>
      </c>
      <c r="N193" s="251">
        <f>D152</f>
        <v>2011</v>
      </c>
      <c r="O193" s="176" t="s">
        <v>324</v>
      </c>
      <c r="P193" s="6">
        <f t="shared" si="19"/>
        <v>25</v>
      </c>
      <c r="Q193" s="277"/>
    </row>
    <row r="194" spans="1:17" x14ac:dyDescent="0.25">
      <c r="A194" s="164"/>
      <c r="B194" s="165"/>
      <c r="C194" s="165"/>
      <c r="D194" s="165"/>
      <c r="E194" s="165"/>
      <c r="F194" s="166"/>
      <c r="G194" s="166"/>
      <c r="H194" s="167"/>
      <c r="I194" s="496">
        <v>2</v>
      </c>
      <c r="J194" s="174"/>
      <c r="K194" s="259"/>
      <c r="L194" s="410">
        <f t="shared" si="21"/>
        <v>2</v>
      </c>
      <c r="M194" s="305">
        <f t="shared" si="18"/>
        <v>9.945300845350571E-4</v>
      </c>
      <c r="N194" s="251">
        <f>D152</f>
        <v>2011</v>
      </c>
      <c r="O194" s="176" t="s">
        <v>347</v>
      </c>
      <c r="P194" s="6">
        <f t="shared" si="19"/>
        <v>2</v>
      </c>
      <c r="Q194" s="132"/>
    </row>
    <row r="195" spans="1:17" x14ac:dyDescent="0.25">
      <c r="A195" s="164"/>
      <c r="B195" s="165"/>
      <c r="C195" s="165"/>
      <c r="D195" s="165"/>
      <c r="E195" s="165"/>
      <c r="F195" s="166"/>
      <c r="G195" s="166"/>
      <c r="H195" s="167"/>
      <c r="I195" s="170"/>
      <c r="J195" s="38"/>
      <c r="K195" s="259"/>
      <c r="L195" s="410">
        <v>0</v>
      </c>
      <c r="M195" s="305">
        <f t="shared" si="18"/>
        <v>0</v>
      </c>
      <c r="N195" s="251">
        <f>D152</f>
        <v>2011</v>
      </c>
      <c r="O195" s="176" t="s">
        <v>346</v>
      </c>
      <c r="P195" s="6">
        <f t="shared" si="19"/>
        <v>0</v>
      </c>
      <c r="Q195" s="277"/>
    </row>
    <row r="196" spans="1:17" x14ac:dyDescent="0.25">
      <c r="A196" s="164"/>
      <c r="B196" s="165"/>
      <c r="C196" s="165"/>
      <c r="D196" s="165"/>
      <c r="E196" s="165"/>
      <c r="F196" s="166"/>
      <c r="G196" s="166"/>
      <c r="H196" s="167"/>
      <c r="I196" s="38">
        <v>1</v>
      </c>
      <c r="J196" s="38"/>
      <c r="K196" s="259"/>
      <c r="L196" s="410">
        <v>0</v>
      </c>
      <c r="M196" s="305">
        <f t="shared" si="18"/>
        <v>0</v>
      </c>
      <c r="N196" s="251">
        <v>588</v>
      </c>
      <c r="O196" s="176" t="s">
        <v>305</v>
      </c>
      <c r="P196" s="6">
        <f t="shared" si="19"/>
        <v>0</v>
      </c>
      <c r="Q196" s="277"/>
    </row>
    <row r="197" spans="1:17" ht="15.75" thickBot="1" x14ac:dyDescent="0.3">
      <c r="A197" s="181"/>
      <c r="B197" s="182"/>
      <c r="C197" s="182"/>
      <c r="D197" s="182"/>
      <c r="E197" s="182"/>
      <c r="F197" s="183"/>
      <c r="G197" s="183"/>
      <c r="H197" s="184"/>
      <c r="I197" s="236">
        <v>2</v>
      </c>
      <c r="J197" s="236"/>
      <c r="K197" s="261"/>
      <c r="L197" s="230">
        <v>0</v>
      </c>
      <c r="M197" s="302">
        <f t="shared" si="18"/>
        <v>0</v>
      </c>
      <c r="N197" s="251">
        <f>D152</f>
        <v>2011</v>
      </c>
      <c r="O197" s="237" t="s">
        <v>304</v>
      </c>
      <c r="P197" s="6">
        <f t="shared" si="19"/>
        <v>0</v>
      </c>
      <c r="Q197" s="281"/>
    </row>
    <row r="198" spans="1:17" ht="15.75" thickBot="1" x14ac:dyDescent="0.3">
      <c r="H198" s="185" t="s">
        <v>5</v>
      </c>
      <c r="I198" s="457">
        <f>SUM(I153:I197)</f>
        <v>228</v>
      </c>
      <c r="J198" s="457">
        <f>SUM(J153:J197)</f>
        <v>184</v>
      </c>
      <c r="K198" s="457">
        <f>SUM(K153:K197)</f>
        <v>30</v>
      </c>
      <c r="L198" s="457">
        <f>SUM(L153:L197)</f>
        <v>252</v>
      </c>
      <c r="M198" s="430">
        <f t="shared" si="18"/>
        <v>0.1253107906514172</v>
      </c>
    </row>
    <row r="200" spans="1:17" ht="15.75" thickBot="1" x14ac:dyDescent="0.3"/>
    <row r="201" spans="1:17" ht="30.75" thickBot="1" x14ac:dyDescent="0.3">
      <c r="A201" s="498" t="s">
        <v>170</v>
      </c>
      <c r="B201" s="499" t="s">
        <v>49</v>
      </c>
      <c r="C201" s="499" t="s">
        <v>118</v>
      </c>
      <c r="D201" s="150" t="s">
        <v>18</v>
      </c>
      <c r="E201" s="150" t="s">
        <v>17</v>
      </c>
      <c r="F201" s="149" t="s">
        <v>1</v>
      </c>
      <c r="G201" s="149" t="s">
        <v>89</v>
      </c>
      <c r="H201" s="500" t="s">
        <v>24</v>
      </c>
      <c r="I201" s="149" t="s">
        <v>90</v>
      </c>
      <c r="J201" s="149" t="s">
        <v>91</v>
      </c>
      <c r="K201" s="150" t="s">
        <v>92</v>
      </c>
      <c r="L201" s="150" t="s">
        <v>5</v>
      </c>
      <c r="M201" s="150" t="s">
        <v>2</v>
      </c>
      <c r="N201" s="501" t="s">
        <v>161</v>
      </c>
      <c r="O201" s="502" t="s">
        <v>21</v>
      </c>
      <c r="P201" s="4" t="s">
        <v>5</v>
      </c>
      <c r="Q201" s="84" t="s">
        <v>7</v>
      </c>
    </row>
    <row r="202" spans="1:17" ht="15.75" thickBot="1" x14ac:dyDescent="0.3">
      <c r="A202" s="243">
        <v>1502846</v>
      </c>
      <c r="B202" s="243" t="s">
        <v>247</v>
      </c>
      <c r="C202" s="243">
        <v>1920</v>
      </c>
      <c r="D202" s="412">
        <v>1979</v>
      </c>
      <c r="E202" s="413">
        <v>1730</v>
      </c>
      <c r="F202" s="414">
        <f>E202/D202</f>
        <v>0.8741788782213239</v>
      </c>
      <c r="G202" s="415">
        <f>J248/D202</f>
        <v>7.0237493683678626E-2</v>
      </c>
      <c r="H202" s="244">
        <v>45238</v>
      </c>
      <c r="I202" s="153"/>
      <c r="J202" s="154"/>
      <c r="K202" s="155"/>
      <c r="L202" s="156"/>
      <c r="M202" s="315"/>
      <c r="N202" s="154"/>
      <c r="O202" s="157" t="s">
        <v>78</v>
      </c>
      <c r="Q202" s="493" t="s">
        <v>73</v>
      </c>
    </row>
    <row r="203" spans="1:17" x14ac:dyDescent="0.25">
      <c r="A203" s="158"/>
      <c r="B203" s="159"/>
      <c r="C203" s="159"/>
      <c r="D203" s="159"/>
      <c r="E203" s="159"/>
      <c r="F203" s="160"/>
      <c r="G203" s="160"/>
      <c r="H203" s="245"/>
      <c r="I203" s="222">
        <v>6</v>
      </c>
      <c r="J203" s="219"/>
      <c r="K203" s="220"/>
      <c r="L203" s="445">
        <f t="shared" ref="L203:L221" si="22">SUM(I203,K203)</f>
        <v>6</v>
      </c>
      <c r="M203" s="303">
        <f>L203/$D$202</f>
        <v>3.0318342597271349E-3</v>
      </c>
      <c r="N203" s="251">
        <f>D202</f>
        <v>1979</v>
      </c>
      <c r="O203" s="221" t="s">
        <v>14</v>
      </c>
      <c r="P203" s="6">
        <f>L203</f>
        <v>6</v>
      </c>
      <c r="Q203" s="493" t="s">
        <v>282</v>
      </c>
    </row>
    <row r="204" spans="1:17" x14ac:dyDescent="0.25">
      <c r="A204" s="164"/>
      <c r="B204" s="165"/>
      <c r="C204" s="165"/>
      <c r="D204" s="165"/>
      <c r="E204" s="165"/>
      <c r="F204" s="166"/>
      <c r="G204" s="166"/>
      <c r="H204" s="246"/>
      <c r="I204" s="222">
        <v>8</v>
      </c>
      <c r="J204" s="38"/>
      <c r="K204" s="65">
        <v>1</v>
      </c>
      <c r="L204" s="177">
        <f t="shared" si="22"/>
        <v>9</v>
      </c>
      <c r="M204" s="305">
        <f t="shared" ref="M204:M248" si="23">L204/$D$202</f>
        <v>4.5477513895907026E-3</v>
      </c>
      <c r="N204" s="251">
        <f>D202</f>
        <v>1979</v>
      </c>
      <c r="O204" s="169" t="s">
        <v>93</v>
      </c>
      <c r="P204" s="6">
        <f t="shared" ref="P204:P247" si="24">L204</f>
        <v>9</v>
      </c>
      <c r="Q204" s="132"/>
    </row>
    <row r="205" spans="1:17" x14ac:dyDescent="0.25">
      <c r="A205" s="164"/>
      <c r="B205" s="165"/>
      <c r="C205" s="165"/>
      <c r="D205" s="165"/>
      <c r="E205" s="165"/>
      <c r="F205" s="166"/>
      <c r="G205" s="166"/>
      <c r="H205" s="246"/>
      <c r="I205" s="222"/>
      <c r="J205" s="170"/>
      <c r="K205" s="168"/>
      <c r="L205" s="177">
        <f t="shared" si="22"/>
        <v>0</v>
      </c>
      <c r="M205" s="305">
        <f t="shared" si="23"/>
        <v>0</v>
      </c>
      <c r="N205" s="251">
        <f>D202</f>
        <v>1979</v>
      </c>
      <c r="O205" s="171" t="s">
        <v>8</v>
      </c>
      <c r="P205" s="6">
        <f t="shared" si="24"/>
        <v>0</v>
      </c>
      <c r="Q205" s="132"/>
    </row>
    <row r="206" spans="1:17" x14ac:dyDescent="0.25">
      <c r="A206" s="164"/>
      <c r="B206" s="165"/>
      <c r="C206" s="165"/>
      <c r="D206" s="165"/>
      <c r="E206" s="165"/>
      <c r="F206" s="166"/>
      <c r="G206" s="166"/>
      <c r="H206" s="246"/>
      <c r="I206" s="222"/>
      <c r="J206" s="38"/>
      <c r="K206" s="168"/>
      <c r="L206" s="177">
        <f t="shared" si="22"/>
        <v>0</v>
      </c>
      <c r="M206" s="305">
        <f t="shared" si="23"/>
        <v>0</v>
      </c>
      <c r="N206" s="251">
        <f>D202</f>
        <v>1979</v>
      </c>
      <c r="O206" s="171" t="s">
        <v>9</v>
      </c>
      <c r="P206" s="6">
        <f t="shared" si="24"/>
        <v>0</v>
      </c>
      <c r="Q206" s="132"/>
    </row>
    <row r="207" spans="1:17" x14ac:dyDescent="0.25">
      <c r="A207" s="164"/>
      <c r="B207" s="165"/>
      <c r="C207" s="165"/>
      <c r="D207" s="165"/>
      <c r="E207" s="165"/>
      <c r="F207" s="166"/>
      <c r="G207" s="166"/>
      <c r="H207" s="246"/>
      <c r="I207" s="222">
        <f>15+22+17+42+4+14</f>
        <v>114</v>
      </c>
      <c r="J207" s="170"/>
      <c r="K207" s="168">
        <v>16</v>
      </c>
      <c r="L207" s="177">
        <f t="shared" si="22"/>
        <v>130</v>
      </c>
      <c r="M207" s="305">
        <f t="shared" si="23"/>
        <v>6.568974229408793E-2</v>
      </c>
      <c r="N207" s="251">
        <f>D202</f>
        <v>1979</v>
      </c>
      <c r="O207" s="169" t="s">
        <v>16</v>
      </c>
      <c r="P207" s="6">
        <f t="shared" si="24"/>
        <v>130</v>
      </c>
      <c r="Q207" s="132"/>
    </row>
    <row r="208" spans="1:17" x14ac:dyDescent="0.25">
      <c r="A208" s="164"/>
      <c r="B208" s="165"/>
      <c r="C208" s="165"/>
      <c r="D208" s="165"/>
      <c r="E208" s="165"/>
      <c r="F208" s="166"/>
      <c r="G208" s="166"/>
      <c r="H208" s="246"/>
      <c r="I208" s="222"/>
      <c r="J208" s="170"/>
      <c r="K208" s="168"/>
      <c r="L208" s="177">
        <f t="shared" si="22"/>
        <v>0</v>
      </c>
      <c r="M208" s="305">
        <f t="shared" si="23"/>
        <v>0</v>
      </c>
      <c r="N208" s="251">
        <f>D202</f>
        <v>1979</v>
      </c>
      <c r="O208" s="169" t="s">
        <v>94</v>
      </c>
      <c r="P208" s="6">
        <f t="shared" si="24"/>
        <v>0</v>
      </c>
      <c r="Q208" s="132"/>
    </row>
    <row r="209" spans="1:17" x14ac:dyDescent="0.25">
      <c r="A209" s="164"/>
      <c r="B209" s="165"/>
      <c r="C209" s="165"/>
      <c r="D209" s="165"/>
      <c r="E209" s="165"/>
      <c r="F209" s="166"/>
      <c r="G209" s="166"/>
      <c r="H209" s="246"/>
      <c r="I209" s="222"/>
      <c r="J209" s="38"/>
      <c r="K209" s="168"/>
      <c r="L209" s="177">
        <f t="shared" si="22"/>
        <v>0</v>
      </c>
      <c r="M209" s="305">
        <f t="shared" si="23"/>
        <v>0</v>
      </c>
      <c r="N209" s="251">
        <f>D202</f>
        <v>1979</v>
      </c>
      <c r="O209" s="169" t="s">
        <v>83</v>
      </c>
      <c r="P209" s="6">
        <f t="shared" si="24"/>
        <v>0</v>
      </c>
      <c r="Q209" s="173"/>
    </row>
    <row r="210" spans="1:17" x14ac:dyDescent="0.25">
      <c r="A210" s="164"/>
      <c r="B210" s="165"/>
      <c r="C210" s="165"/>
      <c r="D210" s="165"/>
      <c r="E210" s="165"/>
      <c r="F210" s="166"/>
      <c r="G210" s="166"/>
      <c r="H210" s="246"/>
      <c r="I210" s="222">
        <v>2</v>
      </c>
      <c r="J210" s="170"/>
      <c r="K210" s="168"/>
      <c r="L210" s="177">
        <f t="shared" si="22"/>
        <v>2</v>
      </c>
      <c r="M210" s="305">
        <f t="shared" si="23"/>
        <v>1.0106114199090451E-3</v>
      </c>
      <c r="N210" s="251">
        <f>D202</f>
        <v>1979</v>
      </c>
      <c r="O210" s="169" t="s">
        <v>35</v>
      </c>
      <c r="P210" s="6">
        <f t="shared" si="24"/>
        <v>2</v>
      </c>
      <c r="Q210" s="173"/>
    </row>
    <row r="211" spans="1:17" x14ac:dyDescent="0.25">
      <c r="A211" s="164"/>
      <c r="B211" s="165"/>
      <c r="C211" s="165"/>
      <c r="D211" s="165"/>
      <c r="E211" s="165"/>
      <c r="F211" s="166"/>
      <c r="G211" s="166"/>
      <c r="H211" s="246"/>
      <c r="I211" s="222">
        <v>8</v>
      </c>
      <c r="J211" s="170"/>
      <c r="K211" s="168"/>
      <c r="L211" s="177">
        <f t="shared" si="22"/>
        <v>8</v>
      </c>
      <c r="M211" s="305">
        <f t="shared" si="23"/>
        <v>4.0424456796361802E-3</v>
      </c>
      <c r="N211" s="251">
        <f>D202</f>
        <v>1979</v>
      </c>
      <c r="O211" s="169" t="s">
        <v>3</v>
      </c>
      <c r="P211" s="6">
        <f t="shared" si="24"/>
        <v>8</v>
      </c>
      <c r="Q211" s="173"/>
    </row>
    <row r="212" spans="1:17" x14ac:dyDescent="0.25">
      <c r="A212" s="164"/>
      <c r="B212" s="165"/>
      <c r="C212" s="165"/>
      <c r="D212" s="165"/>
      <c r="E212" s="165"/>
      <c r="F212" s="166"/>
      <c r="G212" s="166"/>
      <c r="H212" s="246"/>
      <c r="I212" s="222">
        <v>7</v>
      </c>
      <c r="J212" s="174"/>
      <c r="K212" s="175"/>
      <c r="L212" s="177">
        <f t="shared" si="22"/>
        <v>7</v>
      </c>
      <c r="M212" s="305">
        <f t="shared" si="23"/>
        <v>3.5371399696816574E-3</v>
      </c>
      <c r="N212" s="251">
        <f>D202</f>
        <v>1979</v>
      </c>
      <c r="O212" s="176" t="s">
        <v>28</v>
      </c>
      <c r="P212" s="6">
        <f t="shared" si="24"/>
        <v>7</v>
      </c>
      <c r="Q212" s="173"/>
    </row>
    <row r="213" spans="1:17" x14ac:dyDescent="0.25">
      <c r="A213" s="164"/>
      <c r="B213" s="165"/>
      <c r="C213" s="165"/>
      <c r="D213" s="165"/>
      <c r="E213" s="165"/>
      <c r="F213" s="166"/>
      <c r="G213" s="166"/>
      <c r="H213" s="246"/>
      <c r="I213" s="222"/>
      <c r="J213" s="38"/>
      <c r="K213" s="168"/>
      <c r="L213" s="177">
        <f t="shared" si="22"/>
        <v>0</v>
      </c>
      <c r="M213" s="305">
        <f t="shared" si="23"/>
        <v>0</v>
      </c>
      <c r="N213" s="251">
        <f>D202</f>
        <v>1979</v>
      </c>
      <c r="O213" s="169" t="s">
        <v>38</v>
      </c>
      <c r="P213" s="6">
        <f t="shared" si="24"/>
        <v>0</v>
      </c>
      <c r="Q213" s="173"/>
    </row>
    <row r="214" spans="1:17" x14ac:dyDescent="0.25">
      <c r="A214" s="164"/>
      <c r="B214" s="165"/>
      <c r="C214" s="165"/>
      <c r="D214" s="165"/>
      <c r="E214" s="165"/>
      <c r="F214" s="166"/>
      <c r="G214" s="166"/>
      <c r="H214" s="246"/>
      <c r="I214" s="222">
        <v>1</v>
      </c>
      <c r="J214" s="38"/>
      <c r="K214" s="168"/>
      <c r="L214" s="177">
        <f t="shared" si="22"/>
        <v>1</v>
      </c>
      <c r="M214" s="305">
        <f t="shared" si="23"/>
        <v>5.0530570995452253E-4</v>
      </c>
      <c r="N214" s="251">
        <f>D202</f>
        <v>1979</v>
      </c>
      <c r="O214" s="169" t="s">
        <v>191</v>
      </c>
      <c r="P214" s="6">
        <f t="shared" si="24"/>
        <v>1</v>
      </c>
      <c r="Q214" s="341"/>
    </row>
    <row r="215" spans="1:17" x14ac:dyDescent="0.25">
      <c r="A215" s="164"/>
      <c r="B215" s="165"/>
      <c r="C215" s="165"/>
      <c r="D215" s="165"/>
      <c r="E215" s="165"/>
      <c r="F215" s="166"/>
      <c r="G215" s="166"/>
      <c r="H215" s="246"/>
      <c r="I215" s="222"/>
      <c r="J215" s="38"/>
      <c r="K215" s="229"/>
      <c r="L215" s="177">
        <f t="shared" si="22"/>
        <v>0</v>
      </c>
      <c r="M215" s="305">
        <f t="shared" si="23"/>
        <v>0</v>
      </c>
      <c r="N215" s="251">
        <f>D202</f>
        <v>1979</v>
      </c>
      <c r="O215" s="176" t="s">
        <v>180</v>
      </c>
      <c r="P215" s="6">
        <f t="shared" si="24"/>
        <v>0</v>
      </c>
      <c r="Q215" s="172"/>
    </row>
    <row r="216" spans="1:17" x14ac:dyDescent="0.25">
      <c r="A216" s="164"/>
      <c r="B216" s="165"/>
      <c r="C216" s="165" t="s">
        <v>108</v>
      </c>
      <c r="D216" s="165"/>
      <c r="E216" s="165"/>
      <c r="F216" s="166"/>
      <c r="G216" s="166"/>
      <c r="H216" s="246"/>
      <c r="I216" s="222"/>
      <c r="J216" s="38"/>
      <c r="K216" s="168"/>
      <c r="L216" s="177">
        <f t="shared" si="22"/>
        <v>0</v>
      </c>
      <c r="M216" s="305">
        <f t="shared" si="23"/>
        <v>0</v>
      </c>
      <c r="N216" s="251">
        <f>D202</f>
        <v>1979</v>
      </c>
      <c r="O216" s="195" t="s">
        <v>20</v>
      </c>
      <c r="P216" s="6">
        <f t="shared" si="24"/>
        <v>0</v>
      </c>
      <c r="Q216" s="83"/>
    </row>
    <row r="217" spans="1:17" x14ac:dyDescent="0.25">
      <c r="A217" s="164"/>
      <c r="B217" s="165"/>
      <c r="C217" s="165"/>
      <c r="D217" s="165"/>
      <c r="E217" s="165"/>
      <c r="F217" s="166"/>
      <c r="G217" s="166"/>
      <c r="H217" s="246"/>
      <c r="I217" s="222"/>
      <c r="J217" s="38"/>
      <c r="K217" s="168"/>
      <c r="L217" s="177">
        <f t="shared" si="22"/>
        <v>0</v>
      </c>
      <c r="M217" s="305">
        <f t="shared" si="23"/>
        <v>0</v>
      </c>
      <c r="N217" s="251">
        <f>D202</f>
        <v>1979</v>
      </c>
      <c r="O217" s="169" t="s">
        <v>83</v>
      </c>
      <c r="P217" s="6">
        <f t="shared" si="24"/>
        <v>0</v>
      </c>
      <c r="Q217" s="172"/>
    </row>
    <row r="218" spans="1:17" x14ac:dyDescent="0.25">
      <c r="A218" s="164"/>
      <c r="B218" s="165"/>
      <c r="C218" s="165"/>
      <c r="D218" s="165"/>
      <c r="E218" s="165"/>
      <c r="F218" s="166"/>
      <c r="G218" s="166"/>
      <c r="H218" s="246"/>
      <c r="I218" s="222"/>
      <c r="J218" s="38"/>
      <c r="K218" s="168"/>
      <c r="L218" s="177">
        <f t="shared" si="22"/>
        <v>0</v>
      </c>
      <c r="M218" s="305">
        <f t="shared" si="23"/>
        <v>0</v>
      </c>
      <c r="N218" s="251">
        <f>D202</f>
        <v>1979</v>
      </c>
      <c r="O218" s="176" t="s">
        <v>116</v>
      </c>
      <c r="P218" s="6">
        <f t="shared" si="24"/>
        <v>0</v>
      </c>
      <c r="Q218" s="173"/>
    </row>
    <row r="219" spans="1:17" x14ac:dyDescent="0.25">
      <c r="A219" s="164"/>
      <c r="B219" s="165"/>
      <c r="C219" s="165"/>
      <c r="D219" s="165"/>
      <c r="E219" s="165"/>
      <c r="F219" s="166"/>
      <c r="G219" s="166"/>
      <c r="H219" s="246"/>
      <c r="I219" s="64">
        <v>1</v>
      </c>
      <c r="J219" s="38"/>
      <c r="K219" s="168"/>
      <c r="L219" s="177">
        <f t="shared" si="22"/>
        <v>1</v>
      </c>
      <c r="M219" s="305">
        <f t="shared" si="23"/>
        <v>5.0530570995452253E-4</v>
      </c>
      <c r="N219" s="251">
        <f>D202</f>
        <v>1979</v>
      </c>
      <c r="O219" s="169" t="s">
        <v>101</v>
      </c>
      <c r="P219" s="6">
        <f t="shared" si="24"/>
        <v>1</v>
      </c>
      <c r="Q219" s="173"/>
    </row>
    <row r="220" spans="1:17" x14ac:dyDescent="0.25">
      <c r="A220" s="164"/>
      <c r="B220" s="165"/>
      <c r="C220" s="165"/>
      <c r="D220" s="165"/>
      <c r="E220" s="165"/>
      <c r="F220" s="166"/>
      <c r="G220" s="166"/>
      <c r="H220" s="246"/>
      <c r="I220" s="64">
        <v>4</v>
      </c>
      <c r="J220" s="170"/>
      <c r="K220" s="168"/>
      <c r="L220" s="177">
        <f t="shared" si="22"/>
        <v>4</v>
      </c>
      <c r="M220" s="305">
        <f t="shared" si="23"/>
        <v>2.0212228398180901E-3</v>
      </c>
      <c r="N220" s="333" t="str">
        <f>D201</f>
        <v>Build QTY</v>
      </c>
      <c r="O220" s="176" t="s">
        <v>207</v>
      </c>
      <c r="P220" s="6">
        <f t="shared" si="24"/>
        <v>4</v>
      </c>
      <c r="Q220" s="83"/>
    </row>
    <row r="221" spans="1:17" ht="15.75" thickBot="1" x14ac:dyDescent="0.3">
      <c r="A221" s="164"/>
      <c r="B221" s="165"/>
      <c r="C221" s="165"/>
      <c r="D221" s="165"/>
      <c r="E221" s="165"/>
      <c r="F221" s="166"/>
      <c r="G221" s="166"/>
      <c r="H221" s="246"/>
      <c r="I221" s="207">
        <v>2</v>
      </c>
      <c r="J221" s="332"/>
      <c r="K221" s="227"/>
      <c r="L221" s="230">
        <f t="shared" si="22"/>
        <v>2</v>
      </c>
      <c r="M221" s="302">
        <f t="shared" si="23"/>
        <v>1.0106114199090451E-3</v>
      </c>
      <c r="N221" s="251">
        <f>D202</f>
        <v>1979</v>
      </c>
      <c r="O221" s="176" t="s">
        <v>375</v>
      </c>
      <c r="P221" s="6">
        <f t="shared" si="24"/>
        <v>2</v>
      </c>
      <c r="Q221" s="173"/>
    </row>
    <row r="222" spans="1:17" ht="15.75" thickBot="1" x14ac:dyDescent="0.3">
      <c r="A222" s="164"/>
      <c r="B222" s="165"/>
      <c r="C222" s="165"/>
      <c r="D222" s="165"/>
      <c r="E222" s="165"/>
      <c r="F222" s="166"/>
      <c r="G222" s="166"/>
      <c r="H222" s="247"/>
      <c r="I222" s="239"/>
      <c r="J222" s="239"/>
      <c r="K222" s="155"/>
      <c r="L222" s="156"/>
      <c r="M222" s="304"/>
      <c r="N222" s="256"/>
      <c r="O222" s="157" t="s">
        <v>97</v>
      </c>
      <c r="P222" s="6">
        <f t="shared" si="24"/>
        <v>0</v>
      </c>
      <c r="Q222" s="172"/>
    </row>
    <row r="223" spans="1:17" x14ac:dyDescent="0.25">
      <c r="A223" s="164"/>
      <c r="B223" s="165"/>
      <c r="C223" s="165"/>
      <c r="D223" s="165"/>
      <c r="E223" s="165"/>
      <c r="F223" s="166"/>
      <c r="G223" s="166"/>
      <c r="H223" s="246"/>
      <c r="I223" s="266"/>
      <c r="J223" s="161">
        <v>14</v>
      </c>
      <c r="K223" s="161"/>
      <c r="L223" s="162">
        <f>SUM(I223,K223)</f>
        <v>0</v>
      </c>
      <c r="M223" s="163">
        <f t="shared" si="23"/>
        <v>0</v>
      </c>
      <c r="N223" s="251">
        <f>D202</f>
        <v>1979</v>
      </c>
      <c r="O223" s="238" t="s">
        <v>98</v>
      </c>
      <c r="P223" s="6">
        <f t="shared" si="24"/>
        <v>0</v>
      </c>
      <c r="Q223" s="178"/>
    </row>
    <row r="224" spans="1:17" x14ac:dyDescent="0.25">
      <c r="A224" s="164"/>
      <c r="B224" s="165"/>
      <c r="C224" s="165"/>
      <c r="D224" s="165"/>
      <c r="E224" s="165"/>
      <c r="F224" s="166"/>
      <c r="G224" s="166"/>
      <c r="H224" s="246"/>
      <c r="I224" s="64"/>
      <c r="J224" s="168">
        <v>26</v>
      </c>
      <c r="K224" s="168">
        <v>3</v>
      </c>
      <c r="L224" s="231">
        <f>SUM(I224,K224)</f>
        <v>3</v>
      </c>
      <c r="M224" s="163">
        <f t="shared" si="23"/>
        <v>1.5159171298635675E-3</v>
      </c>
      <c r="N224" s="251">
        <f>D202</f>
        <v>1979</v>
      </c>
      <c r="O224" s="224" t="s">
        <v>10</v>
      </c>
      <c r="P224" s="6">
        <f t="shared" si="24"/>
        <v>3</v>
      </c>
      <c r="Q224" s="178"/>
    </row>
    <row r="225" spans="1:17" x14ac:dyDescent="0.25">
      <c r="A225" s="164"/>
      <c r="B225" s="165"/>
      <c r="C225" s="165"/>
      <c r="D225" s="165"/>
      <c r="E225" s="165"/>
      <c r="F225" s="166"/>
      <c r="G225" s="166"/>
      <c r="H225" s="246"/>
      <c r="I225" s="223"/>
      <c r="J225" s="168"/>
      <c r="K225" s="168"/>
      <c r="L225" s="231">
        <f t="shared" ref="L225:L230" si="25">SUM(I225,K225)</f>
        <v>0</v>
      </c>
      <c r="M225" s="163">
        <f t="shared" si="23"/>
        <v>0</v>
      </c>
      <c r="N225" s="251">
        <f>D202</f>
        <v>1979</v>
      </c>
      <c r="O225" s="176" t="s">
        <v>83</v>
      </c>
      <c r="P225" s="6">
        <f t="shared" si="24"/>
        <v>0</v>
      </c>
      <c r="Q225" s="497"/>
    </row>
    <row r="226" spans="1:17" x14ac:dyDescent="0.25">
      <c r="A226" s="164"/>
      <c r="B226" s="165"/>
      <c r="C226" s="165"/>
      <c r="D226" s="165"/>
      <c r="E226" s="165"/>
      <c r="F226" s="166"/>
      <c r="G226" s="166"/>
      <c r="H226" s="246"/>
      <c r="I226" s="64"/>
      <c r="J226" s="168">
        <v>24</v>
      </c>
      <c r="K226" s="168"/>
      <c r="L226" s="231">
        <f t="shared" si="25"/>
        <v>0</v>
      </c>
      <c r="M226" s="163">
        <f t="shared" si="23"/>
        <v>0</v>
      </c>
      <c r="N226" s="251">
        <f>D202</f>
        <v>1979</v>
      </c>
      <c r="O226" s="224" t="s">
        <v>99</v>
      </c>
      <c r="P226" s="6">
        <f t="shared" si="24"/>
        <v>0</v>
      </c>
      <c r="Q226" s="173" t="s">
        <v>350</v>
      </c>
    </row>
    <row r="227" spans="1:17" x14ac:dyDescent="0.25">
      <c r="A227" s="164"/>
      <c r="B227" s="165"/>
      <c r="C227" s="165"/>
      <c r="D227" s="165"/>
      <c r="E227" s="165"/>
      <c r="F227" s="166"/>
      <c r="G227" s="166"/>
      <c r="H227" s="246"/>
      <c r="I227" s="64"/>
      <c r="J227" s="168" t="s">
        <v>319</v>
      </c>
      <c r="K227" s="168"/>
      <c r="L227" s="231">
        <f t="shared" si="25"/>
        <v>0</v>
      </c>
      <c r="M227" s="163">
        <f t="shared" si="23"/>
        <v>0</v>
      </c>
      <c r="N227" s="251">
        <f>D202</f>
        <v>1979</v>
      </c>
      <c r="O227" s="176" t="s">
        <v>101</v>
      </c>
      <c r="P227" s="6">
        <f t="shared" si="24"/>
        <v>0</v>
      </c>
      <c r="Q227" s="179"/>
    </row>
    <row r="228" spans="1:17" x14ac:dyDescent="0.25">
      <c r="A228" s="164"/>
      <c r="B228" s="165"/>
      <c r="C228" s="165"/>
      <c r="D228" s="165"/>
      <c r="E228" s="165"/>
      <c r="F228" s="166"/>
      <c r="G228" s="166"/>
      <c r="H228" s="246"/>
      <c r="I228" s="223"/>
      <c r="J228" s="168">
        <v>66</v>
      </c>
      <c r="K228" s="168">
        <v>16</v>
      </c>
      <c r="L228" s="231">
        <f t="shared" si="25"/>
        <v>16</v>
      </c>
      <c r="M228" s="163">
        <f t="shared" si="23"/>
        <v>8.0848913592723604E-3</v>
      </c>
      <c r="N228" s="251">
        <f>D202</f>
        <v>1979</v>
      </c>
      <c r="O228" s="224" t="s">
        <v>100</v>
      </c>
      <c r="P228" s="6">
        <f t="shared" si="24"/>
        <v>16</v>
      </c>
      <c r="Q228" s="173" t="s">
        <v>376</v>
      </c>
    </row>
    <row r="229" spans="1:17" x14ac:dyDescent="0.25">
      <c r="A229" s="164"/>
      <c r="B229" s="165"/>
      <c r="C229" s="165"/>
      <c r="D229" s="165"/>
      <c r="E229" s="165"/>
      <c r="F229" s="166"/>
      <c r="G229" s="166"/>
      <c r="H229" s="246"/>
      <c r="I229" s="64"/>
      <c r="J229" s="168">
        <v>9</v>
      </c>
      <c r="K229" s="168"/>
      <c r="L229" s="231">
        <f t="shared" si="25"/>
        <v>0</v>
      </c>
      <c r="M229" s="163">
        <f t="shared" si="23"/>
        <v>0</v>
      </c>
      <c r="N229" s="251">
        <f>D202</f>
        <v>1979</v>
      </c>
      <c r="O229" s="224" t="s">
        <v>96</v>
      </c>
      <c r="P229" s="6">
        <f t="shared" si="24"/>
        <v>0</v>
      </c>
      <c r="Q229" s="173"/>
    </row>
    <row r="230" spans="1:17" ht="15.75" thickBot="1" x14ac:dyDescent="0.3">
      <c r="A230" s="164"/>
      <c r="B230" s="165"/>
      <c r="C230" s="165"/>
      <c r="D230" s="165"/>
      <c r="E230" s="165"/>
      <c r="F230" s="166"/>
      <c r="G230" s="166"/>
      <c r="H230" s="246"/>
      <c r="I230" s="207"/>
      <c r="J230" s="226"/>
      <c r="K230" s="227"/>
      <c r="L230" s="225">
        <f t="shared" si="25"/>
        <v>0</v>
      </c>
      <c r="M230" s="302">
        <f t="shared" si="23"/>
        <v>0</v>
      </c>
      <c r="N230" s="252">
        <f>D202</f>
        <v>1979</v>
      </c>
      <c r="O230" s="228" t="s">
        <v>250</v>
      </c>
      <c r="P230" s="6">
        <f t="shared" si="24"/>
        <v>0</v>
      </c>
      <c r="Q230" s="173"/>
    </row>
    <row r="231" spans="1:17" ht="15.75" thickBot="1" x14ac:dyDescent="0.3">
      <c r="A231" s="164"/>
      <c r="B231" s="165"/>
      <c r="C231" s="165"/>
      <c r="D231" s="165"/>
      <c r="E231" s="165"/>
      <c r="F231" s="166"/>
      <c r="G231" s="166"/>
      <c r="H231" s="247"/>
      <c r="I231" s="232"/>
      <c r="J231" s="232"/>
      <c r="K231" s="233"/>
      <c r="L231" s="156"/>
      <c r="M231" s="234"/>
      <c r="N231" s="253"/>
      <c r="O231" s="235" t="s">
        <v>102</v>
      </c>
      <c r="P231" s="6">
        <f t="shared" si="24"/>
        <v>0</v>
      </c>
      <c r="Q231" s="173"/>
    </row>
    <row r="232" spans="1:17" x14ac:dyDescent="0.25">
      <c r="A232" s="164"/>
      <c r="B232" s="165"/>
      <c r="C232" s="165"/>
      <c r="D232" s="165"/>
      <c r="E232" s="165"/>
      <c r="F232" s="166"/>
      <c r="G232" s="166"/>
      <c r="H232" s="247"/>
      <c r="I232" s="62">
        <v>2</v>
      </c>
      <c r="J232" s="336"/>
      <c r="K232" s="337"/>
      <c r="L232" s="410">
        <f t="shared" ref="L232" si="26">SUM(I232,K232)</f>
        <v>2</v>
      </c>
      <c r="M232" s="303">
        <f t="shared" si="23"/>
        <v>1.0106114199090451E-3</v>
      </c>
      <c r="N232" s="338" t="str">
        <f>D201</f>
        <v>Build QTY</v>
      </c>
      <c r="O232" s="221" t="s">
        <v>377</v>
      </c>
      <c r="P232" s="6">
        <f t="shared" si="24"/>
        <v>2</v>
      </c>
      <c r="Q232" s="278"/>
    </row>
    <row r="233" spans="1:17" x14ac:dyDescent="0.25">
      <c r="A233" s="164"/>
      <c r="B233" s="165"/>
      <c r="C233" s="165"/>
      <c r="D233" s="165" t="s">
        <v>105</v>
      </c>
      <c r="E233" s="165"/>
      <c r="F233" s="166"/>
      <c r="G233" s="166"/>
      <c r="H233" s="247"/>
      <c r="I233" s="170">
        <v>1</v>
      </c>
      <c r="J233" s="38"/>
      <c r="K233" s="339"/>
      <c r="L233" s="410">
        <f>SUM(I233,K233)</f>
        <v>1</v>
      </c>
      <c r="M233" s="305">
        <f t="shared" si="23"/>
        <v>5.0530570995452253E-4</v>
      </c>
      <c r="N233" s="333" t="str">
        <f>D201</f>
        <v>Build QTY</v>
      </c>
      <c r="O233" s="176" t="s">
        <v>164</v>
      </c>
      <c r="P233" s="6">
        <f t="shared" si="24"/>
        <v>1</v>
      </c>
      <c r="Q233" s="278"/>
    </row>
    <row r="234" spans="1:17" x14ac:dyDescent="0.25">
      <c r="A234" s="164"/>
      <c r="B234" s="165"/>
      <c r="C234" s="165"/>
      <c r="D234" s="165"/>
      <c r="E234" s="165"/>
      <c r="F234" s="166"/>
      <c r="G234" s="166"/>
      <c r="H234" s="247"/>
      <c r="I234" s="495"/>
      <c r="J234" s="334"/>
      <c r="K234" s="335"/>
      <c r="L234" s="410">
        <f>SUM(I234,K234)</f>
        <v>0</v>
      </c>
      <c r="M234" s="305">
        <f t="shared" si="23"/>
        <v>0</v>
      </c>
      <c r="N234" s="251">
        <f>D202</f>
        <v>1979</v>
      </c>
      <c r="O234" s="176" t="s">
        <v>83</v>
      </c>
      <c r="P234" s="6">
        <f t="shared" si="24"/>
        <v>0</v>
      </c>
      <c r="Q234" s="490"/>
    </row>
    <row r="235" spans="1:17" x14ac:dyDescent="0.25">
      <c r="A235" s="164"/>
      <c r="B235" s="165"/>
      <c r="C235" s="165"/>
      <c r="D235" s="165"/>
      <c r="E235" s="165"/>
      <c r="F235" s="166"/>
      <c r="G235" s="166"/>
      <c r="H235" s="247"/>
      <c r="I235" s="170">
        <v>4</v>
      </c>
      <c r="J235" s="38"/>
      <c r="K235" s="259"/>
      <c r="L235" s="410">
        <v>0</v>
      </c>
      <c r="M235" s="305">
        <f t="shared" si="23"/>
        <v>0</v>
      </c>
      <c r="N235" s="251" t="str">
        <f>D201</f>
        <v>Build QTY</v>
      </c>
      <c r="O235" s="176" t="s">
        <v>200</v>
      </c>
      <c r="P235" s="6">
        <f t="shared" si="24"/>
        <v>0</v>
      </c>
      <c r="Q235" s="178"/>
    </row>
    <row r="236" spans="1:17" x14ac:dyDescent="0.25">
      <c r="A236" s="164"/>
      <c r="B236" s="165"/>
      <c r="C236" s="165"/>
      <c r="D236" s="165"/>
      <c r="E236" s="165"/>
      <c r="F236" s="166"/>
      <c r="G236" s="166"/>
      <c r="H236" s="247"/>
      <c r="I236" s="170"/>
      <c r="J236" s="38"/>
      <c r="K236" s="259"/>
      <c r="L236" s="410">
        <v>0</v>
      </c>
      <c r="M236" s="305">
        <f t="shared" si="23"/>
        <v>0</v>
      </c>
      <c r="N236" s="251">
        <f>D202</f>
        <v>1979</v>
      </c>
      <c r="O236" s="176" t="s">
        <v>128</v>
      </c>
      <c r="P236" s="6">
        <f t="shared" si="24"/>
        <v>0</v>
      </c>
      <c r="Q236" s="491"/>
    </row>
    <row r="237" spans="1:17" x14ac:dyDescent="0.25">
      <c r="A237" s="164"/>
      <c r="B237" s="165"/>
      <c r="C237" s="165"/>
      <c r="D237" s="165"/>
      <c r="E237" s="165"/>
      <c r="F237" s="166"/>
      <c r="G237" s="166"/>
      <c r="H237" s="247"/>
      <c r="I237" s="170">
        <v>7</v>
      </c>
      <c r="J237" s="38"/>
      <c r="K237" s="259"/>
      <c r="L237" s="410">
        <f t="shared" ref="L237:L245" si="27">SUM(I237,K237)</f>
        <v>7</v>
      </c>
      <c r="M237" s="305">
        <f t="shared" si="23"/>
        <v>3.5371399696816574E-3</v>
      </c>
      <c r="N237" s="251">
        <f>D202</f>
        <v>1979</v>
      </c>
      <c r="O237" s="176" t="s">
        <v>160</v>
      </c>
      <c r="P237" s="6">
        <f t="shared" si="24"/>
        <v>7</v>
      </c>
      <c r="Q237" s="278"/>
    </row>
    <row r="238" spans="1:17" x14ac:dyDescent="0.25">
      <c r="A238" s="164"/>
      <c r="B238" s="165"/>
      <c r="C238" s="165"/>
      <c r="D238" s="165"/>
      <c r="E238" s="165"/>
      <c r="F238" s="166"/>
      <c r="G238" s="166"/>
      <c r="H238" s="167"/>
      <c r="I238" s="170"/>
      <c r="J238" s="38"/>
      <c r="K238" s="259"/>
      <c r="L238" s="410">
        <f t="shared" si="27"/>
        <v>0</v>
      </c>
      <c r="M238" s="305">
        <f t="shared" si="23"/>
        <v>0</v>
      </c>
      <c r="N238" s="251">
        <f>D202</f>
        <v>1979</v>
      </c>
      <c r="O238" s="176" t="s">
        <v>207</v>
      </c>
      <c r="P238" s="6">
        <f t="shared" si="24"/>
        <v>0</v>
      </c>
      <c r="Q238" s="490"/>
    </row>
    <row r="239" spans="1:17" x14ac:dyDescent="0.25">
      <c r="A239" s="164"/>
      <c r="B239" s="165"/>
      <c r="C239" s="165"/>
      <c r="D239" s="165"/>
      <c r="E239" s="165"/>
      <c r="F239" s="166"/>
      <c r="G239" s="166"/>
      <c r="H239" s="167"/>
      <c r="I239" s="496">
        <v>23</v>
      </c>
      <c r="J239" s="174"/>
      <c r="K239" s="260"/>
      <c r="L239" s="410">
        <f t="shared" si="27"/>
        <v>23</v>
      </c>
      <c r="M239" s="305">
        <f t="shared" si="23"/>
        <v>1.1622031328954016E-2</v>
      </c>
      <c r="N239" s="251">
        <f>D202</f>
        <v>1979</v>
      </c>
      <c r="O239" s="169" t="s">
        <v>116</v>
      </c>
      <c r="P239" s="6">
        <f t="shared" si="24"/>
        <v>23</v>
      </c>
      <c r="Q239" s="491"/>
    </row>
    <row r="240" spans="1:17" x14ac:dyDescent="0.25">
      <c r="A240" s="164"/>
      <c r="B240" s="165"/>
      <c r="C240" s="165"/>
      <c r="D240" s="165"/>
      <c r="E240" s="165"/>
      <c r="F240" s="166"/>
      <c r="G240" s="166"/>
      <c r="H240" s="167"/>
      <c r="I240" s="496">
        <v>6</v>
      </c>
      <c r="J240" s="174"/>
      <c r="K240" s="260"/>
      <c r="L240" s="410">
        <f t="shared" si="27"/>
        <v>6</v>
      </c>
      <c r="M240" s="305">
        <f t="shared" si="23"/>
        <v>3.0318342597271349E-3</v>
      </c>
      <c r="N240" s="251">
        <f>D202</f>
        <v>1979</v>
      </c>
      <c r="O240" s="176" t="s">
        <v>129</v>
      </c>
      <c r="P240" s="6">
        <f t="shared" si="24"/>
        <v>6</v>
      </c>
      <c r="Q240" s="491"/>
    </row>
    <row r="241" spans="1:17" x14ac:dyDescent="0.25">
      <c r="A241" s="164"/>
      <c r="B241" s="165"/>
      <c r="C241" s="165"/>
      <c r="D241" s="165"/>
      <c r="E241" s="165"/>
      <c r="F241" s="166"/>
      <c r="G241" s="166"/>
      <c r="H241" s="167"/>
      <c r="I241" s="496">
        <v>4</v>
      </c>
      <c r="J241" s="174"/>
      <c r="K241" s="259"/>
      <c r="L241" s="410">
        <f t="shared" si="27"/>
        <v>4</v>
      </c>
      <c r="M241" s="305">
        <f t="shared" si="23"/>
        <v>2.0212228398180901E-3</v>
      </c>
      <c r="N241" s="251" t="str">
        <f>D201</f>
        <v>Build QTY</v>
      </c>
      <c r="O241" s="176" t="s">
        <v>13</v>
      </c>
      <c r="P241" s="6">
        <f t="shared" si="24"/>
        <v>4</v>
      </c>
      <c r="Q241" s="132"/>
    </row>
    <row r="242" spans="1:17" x14ac:dyDescent="0.25">
      <c r="A242" s="164"/>
      <c r="B242" s="165"/>
      <c r="C242" s="165"/>
      <c r="D242" s="165"/>
      <c r="E242" s="165"/>
      <c r="F242" s="166"/>
      <c r="G242" s="166"/>
      <c r="H242" s="167"/>
      <c r="I242" s="496">
        <v>2</v>
      </c>
      <c r="J242" s="174"/>
      <c r="K242" s="259"/>
      <c r="L242" s="410">
        <f t="shared" si="27"/>
        <v>2</v>
      </c>
      <c r="M242" s="305">
        <f t="shared" si="23"/>
        <v>1.0106114199090451E-3</v>
      </c>
      <c r="N242" s="251">
        <f>D202</f>
        <v>1979</v>
      </c>
      <c r="O242" s="176" t="s">
        <v>323</v>
      </c>
      <c r="P242" s="6">
        <f t="shared" si="24"/>
        <v>2</v>
      </c>
      <c r="Q242" s="132"/>
    </row>
    <row r="243" spans="1:17" x14ac:dyDescent="0.25">
      <c r="A243" s="164"/>
      <c r="B243" s="165"/>
      <c r="C243" s="165"/>
      <c r="D243" s="165"/>
      <c r="E243" s="165"/>
      <c r="F243" s="166"/>
      <c r="G243" s="166"/>
      <c r="H243" s="167"/>
      <c r="I243" s="496">
        <v>13</v>
      </c>
      <c r="J243" s="174"/>
      <c r="K243" s="259">
        <v>1</v>
      </c>
      <c r="L243" s="410">
        <f t="shared" si="27"/>
        <v>14</v>
      </c>
      <c r="M243" s="305">
        <f t="shared" si="23"/>
        <v>7.0742799393633147E-3</v>
      </c>
      <c r="N243" s="251">
        <f>D202</f>
        <v>1979</v>
      </c>
      <c r="O243" s="176" t="s">
        <v>324</v>
      </c>
      <c r="P243" s="6">
        <f t="shared" si="24"/>
        <v>14</v>
      </c>
      <c r="Q243" s="277"/>
    </row>
    <row r="244" spans="1:17" x14ac:dyDescent="0.25">
      <c r="A244" s="164"/>
      <c r="B244" s="165"/>
      <c r="C244" s="165"/>
      <c r="D244" s="165"/>
      <c r="E244" s="165"/>
      <c r="F244" s="166"/>
      <c r="G244" s="166"/>
      <c r="H244" s="167"/>
      <c r="I244" s="496"/>
      <c r="J244" s="174"/>
      <c r="K244" s="259"/>
      <c r="L244" s="410">
        <f t="shared" si="27"/>
        <v>0</v>
      </c>
      <c r="M244" s="305">
        <f t="shared" si="23"/>
        <v>0</v>
      </c>
      <c r="N244" s="251">
        <f>D202</f>
        <v>1979</v>
      </c>
      <c r="O244" s="176" t="s">
        <v>347</v>
      </c>
      <c r="P244" s="6">
        <f t="shared" si="24"/>
        <v>0</v>
      </c>
      <c r="Q244" s="132"/>
    </row>
    <row r="245" spans="1:17" x14ac:dyDescent="0.25">
      <c r="A245" s="164"/>
      <c r="B245" s="165"/>
      <c r="C245" s="165"/>
      <c r="D245" s="165"/>
      <c r="E245" s="165"/>
      <c r="F245" s="166"/>
      <c r="G245" s="166"/>
      <c r="H245" s="167"/>
      <c r="I245" s="170">
        <v>1</v>
      </c>
      <c r="J245" s="38"/>
      <c r="K245" s="259"/>
      <c r="L245" s="410">
        <f t="shared" si="27"/>
        <v>1</v>
      </c>
      <c r="M245" s="305">
        <f t="shared" si="23"/>
        <v>5.0530570995452253E-4</v>
      </c>
      <c r="N245" s="251">
        <f>D202</f>
        <v>1979</v>
      </c>
      <c r="O245" s="176" t="s">
        <v>174</v>
      </c>
      <c r="P245" s="6">
        <f t="shared" si="24"/>
        <v>1</v>
      </c>
      <c r="Q245" s="132" t="s">
        <v>378</v>
      </c>
    </row>
    <row r="246" spans="1:17" x14ac:dyDescent="0.25">
      <c r="A246" s="164"/>
      <c r="B246" s="165"/>
      <c r="C246" s="165"/>
      <c r="D246" s="165"/>
      <c r="E246" s="165"/>
      <c r="F246" s="166"/>
      <c r="G246" s="166"/>
      <c r="H246" s="167"/>
      <c r="I246" s="38">
        <v>9</v>
      </c>
      <c r="J246" s="38"/>
      <c r="K246" s="259"/>
      <c r="L246" s="410">
        <v>0</v>
      </c>
      <c r="M246" s="305">
        <f t="shared" si="23"/>
        <v>0</v>
      </c>
      <c r="N246" s="251">
        <v>588</v>
      </c>
      <c r="O246" s="176" t="s">
        <v>305</v>
      </c>
      <c r="P246" s="6">
        <f t="shared" si="24"/>
        <v>0</v>
      </c>
      <c r="Q246" s="277"/>
    </row>
    <row r="247" spans="1:17" ht="15.75" thickBot="1" x14ac:dyDescent="0.3">
      <c r="A247" s="181"/>
      <c r="B247" s="182"/>
      <c r="C247" s="182"/>
      <c r="D247" s="182"/>
      <c r="E247" s="182"/>
      <c r="F247" s="183"/>
      <c r="G247" s="183"/>
      <c r="H247" s="184"/>
      <c r="I247" s="236">
        <v>3</v>
      </c>
      <c r="J247" s="236"/>
      <c r="K247" s="261"/>
      <c r="L247" s="230">
        <v>0</v>
      </c>
      <c r="M247" s="302">
        <f t="shared" si="23"/>
        <v>0</v>
      </c>
      <c r="N247" s="251">
        <f>D202</f>
        <v>1979</v>
      </c>
      <c r="O247" s="237" t="s">
        <v>304</v>
      </c>
      <c r="P247" s="6">
        <f t="shared" si="24"/>
        <v>0</v>
      </c>
      <c r="Q247" s="281"/>
    </row>
    <row r="248" spans="1:17" ht="15.75" thickBot="1" x14ac:dyDescent="0.3">
      <c r="H248" s="185" t="s">
        <v>5</v>
      </c>
      <c r="I248" s="457">
        <f>SUM(I203:I247)</f>
        <v>228</v>
      </c>
      <c r="J248" s="457">
        <f>SUM(J203:J247)</f>
        <v>139</v>
      </c>
      <c r="K248" s="457">
        <f>SUM(K203:K247)</f>
        <v>37</v>
      </c>
      <c r="L248" s="457">
        <f>SUM(L203:L247)</f>
        <v>249</v>
      </c>
      <c r="M248" s="430">
        <f t="shared" si="23"/>
        <v>0.1258211217786761</v>
      </c>
    </row>
    <row r="250" spans="1:17" ht="15.75" thickBot="1" x14ac:dyDescent="0.3"/>
    <row r="251" spans="1:17" ht="30.75" thickBot="1" x14ac:dyDescent="0.3">
      <c r="A251" s="498" t="s">
        <v>170</v>
      </c>
      <c r="B251" s="499" t="s">
        <v>49</v>
      </c>
      <c r="C251" s="499" t="s">
        <v>118</v>
      </c>
      <c r="D251" s="150" t="s">
        <v>18</v>
      </c>
      <c r="E251" s="150" t="s">
        <v>17</v>
      </c>
      <c r="F251" s="149" t="s">
        <v>1</v>
      </c>
      <c r="G251" s="149" t="s">
        <v>89</v>
      </c>
      <c r="H251" s="500" t="s">
        <v>24</v>
      </c>
      <c r="I251" s="149" t="s">
        <v>90</v>
      </c>
      <c r="J251" s="149" t="s">
        <v>91</v>
      </c>
      <c r="K251" s="150" t="s">
        <v>92</v>
      </c>
      <c r="L251" s="150" t="s">
        <v>5</v>
      </c>
      <c r="M251" s="150" t="s">
        <v>2</v>
      </c>
      <c r="N251" s="501" t="s">
        <v>161</v>
      </c>
      <c r="O251" s="502" t="s">
        <v>21</v>
      </c>
      <c r="P251" s="4" t="s">
        <v>5</v>
      </c>
      <c r="Q251" s="84" t="s">
        <v>7</v>
      </c>
    </row>
    <row r="252" spans="1:17" ht="15.75" thickBot="1" x14ac:dyDescent="0.3">
      <c r="A252" s="243">
        <v>1507990</v>
      </c>
      <c r="B252" s="243" t="s">
        <v>247</v>
      </c>
      <c r="C252" s="243">
        <v>360</v>
      </c>
      <c r="D252" s="412">
        <v>373</v>
      </c>
      <c r="E252" s="413">
        <v>326</v>
      </c>
      <c r="F252" s="414">
        <f>E252/D252</f>
        <v>0.87399463806970512</v>
      </c>
      <c r="G252" s="415">
        <f>J298/D252</f>
        <v>0.1126005361930295</v>
      </c>
      <c r="H252" s="244">
        <v>45243</v>
      </c>
      <c r="I252" s="153"/>
      <c r="J252" s="154"/>
      <c r="K252" s="155"/>
      <c r="L252" s="156"/>
      <c r="M252" s="315"/>
      <c r="N252" s="154"/>
      <c r="O252" s="157" t="s">
        <v>78</v>
      </c>
      <c r="Q252" s="493" t="s">
        <v>293</v>
      </c>
    </row>
    <row r="253" spans="1:17" x14ac:dyDescent="0.25">
      <c r="A253" s="158"/>
      <c r="B253" s="159"/>
      <c r="C253" s="159"/>
      <c r="D253" s="159"/>
      <c r="E253" s="159"/>
      <c r="F253" s="160"/>
      <c r="G253" s="160"/>
      <c r="H253" s="245"/>
      <c r="I253" s="222"/>
      <c r="J253" s="219"/>
      <c r="K253" s="220"/>
      <c r="L253" s="445">
        <f t="shared" ref="L253:L271" si="28">SUM(I253,K253)</f>
        <v>0</v>
      </c>
      <c r="M253" s="303">
        <f>L253/$D$252</f>
        <v>0</v>
      </c>
      <c r="N253" s="251">
        <f>D252</f>
        <v>373</v>
      </c>
      <c r="O253" s="221" t="s">
        <v>14</v>
      </c>
      <c r="P253" s="6">
        <f>L253</f>
        <v>0</v>
      </c>
      <c r="Q253" s="493" t="s">
        <v>282</v>
      </c>
    </row>
    <row r="254" spans="1:17" x14ac:dyDescent="0.25">
      <c r="A254" s="164"/>
      <c r="B254" s="165"/>
      <c r="C254" s="165"/>
      <c r="D254" s="165"/>
      <c r="E254" s="165"/>
      <c r="F254" s="166"/>
      <c r="G254" s="166"/>
      <c r="H254" s="246"/>
      <c r="I254" s="222"/>
      <c r="J254" s="38"/>
      <c r="K254" s="65">
        <v>1</v>
      </c>
      <c r="L254" s="177">
        <f t="shared" si="28"/>
        <v>1</v>
      </c>
      <c r="M254" s="305">
        <f t="shared" ref="M254:M298" si="29">L254/$D$252</f>
        <v>2.6809651474530832E-3</v>
      </c>
      <c r="N254" s="251">
        <f>D252</f>
        <v>373</v>
      </c>
      <c r="O254" s="169" t="s">
        <v>93</v>
      </c>
      <c r="P254" s="6">
        <f t="shared" ref="P254:P297" si="30">L254</f>
        <v>1</v>
      </c>
      <c r="Q254" s="132"/>
    </row>
    <row r="255" spans="1:17" x14ac:dyDescent="0.25">
      <c r="A255" s="164"/>
      <c r="B255" s="165"/>
      <c r="C255" s="165"/>
      <c r="D255" s="165"/>
      <c r="E255" s="165"/>
      <c r="F255" s="166"/>
      <c r="G255" s="166"/>
      <c r="H255" s="246"/>
      <c r="I255" s="222">
        <v>2</v>
      </c>
      <c r="J255" s="170"/>
      <c r="K255" s="168"/>
      <c r="L255" s="177">
        <f t="shared" si="28"/>
        <v>2</v>
      </c>
      <c r="M255" s="305">
        <f t="shared" si="29"/>
        <v>5.3619302949061663E-3</v>
      </c>
      <c r="N255" s="251">
        <f>D252</f>
        <v>373</v>
      </c>
      <c r="O255" s="171" t="s">
        <v>8</v>
      </c>
      <c r="P255" s="6">
        <f t="shared" si="30"/>
        <v>2</v>
      </c>
      <c r="Q255" s="132"/>
    </row>
    <row r="256" spans="1:17" x14ac:dyDescent="0.25">
      <c r="A256" s="164"/>
      <c r="B256" s="165"/>
      <c r="C256" s="165"/>
      <c r="D256" s="165"/>
      <c r="E256" s="165"/>
      <c r="F256" s="166"/>
      <c r="G256" s="166"/>
      <c r="H256" s="246"/>
      <c r="I256" s="222"/>
      <c r="J256" s="38"/>
      <c r="K256" s="168"/>
      <c r="L256" s="177">
        <f t="shared" si="28"/>
        <v>0</v>
      </c>
      <c r="M256" s="305">
        <f t="shared" si="29"/>
        <v>0</v>
      </c>
      <c r="N256" s="251">
        <f>D252</f>
        <v>373</v>
      </c>
      <c r="O256" s="171" t="s">
        <v>9</v>
      </c>
      <c r="P256" s="6">
        <f t="shared" si="30"/>
        <v>0</v>
      </c>
      <c r="Q256" s="132"/>
    </row>
    <row r="257" spans="1:17" x14ac:dyDescent="0.25">
      <c r="A257" s="164"/>
      <c r="B257" s="165"/>
      <c r="C257" s="165"/>
      <c r="D257" s="165"/>
      <c r="E257" s="165"/>
      <c r="F257" s="166"/>
      <c r="G257" s="166"/>
      <c r="H257" s="246"/>
      <c r="I257" s="222">
        <v>18</v>
      </c>
      <c r="J257" s="170"/>
      <c r="K257" s="168">
        <v>6</v>
      </c>
      <c r="L257" s="177">
        <f t="shared" si="28"/>
        <v>24</v>
      </c>
      <c r="M257" s="305">
        <f t="shared" si="29"/>
        <v>6.4343163538873996E-2</v>
      </c>
      <c r="N257" s="251">
        <f>D252</f>
        <v>373</v>
      </c>
      <c r="O257" s="169" t="s">
        <v>16</v>
      </c>
      <c r="P257" s="6">
        <f t="shared" si="30"/>
        <v>24</v>
      </c>
      <c r="Q257" s="132"/>
    </row>
    <row r="258" spans="1:17" x14ac:dyDescent="0.25">
      <c r="A258" s="164"/>
      <c r="B258" s="165"/>
      <c r="C258" s="165"/>
      <c r="D258" s="165"/>
      <c r="E258" s="165"/>
      <c r="F258" s="166"/>
      <c r="G258" s="166"/>
      <c r="H258" s="246"/>
      <c r="I258" s="222"/>
      <c r="J258" s="170"/>
      <c r="K258" s="168"/>
      <c r="L258" s="177">
        <f t="shared" si="28"/>
        <v>0</v>
      </c>
      <c r="M258" s="305">
        <f t="shared" si="29"/>
        <v>0</v>
      </c>
      <c r="N258" s="251">
        <f>D252</f>
        <v>373</v>
      </c>
      <c r="O258" s="169" t="s">
        <v>94</v>
      </c>
      <c r="P258" s="6">
        <f t="shared" si="30"/>
        <v>0</v>
      </c>
      <c r="Q258" s="132"/>
    </row>
    <row r="259" spans="1:17" x14ac:dyDescent="0.25">
      <c r="A259" s="164"/>
      <c r="B259" s="165"/>
      <c r="C259" s="165"/>
      <c r="D259" s="165"/>
      <c r="E259" s="165"/>
      <c r="F259" s="166"/>
      <c r="G259" s="166"/>
      <c r="H259" s="246"/>
      <c r="I259" s="222"/>
      <c r="J259" s="38"/>
      <c r="K259" s="168"/>
      <c r="L259" s="177">
        <f t="shared" si="28"/>
        <v>0</v>
      </c>
      <c r="M259" s="305">
        <f t="shared" si="29"/>
        <v>0</v>
      </c>
      <c r="N259" s="251">
        <f>D252</f>
        <v>373</v>
      </c>
      <c r="O259" s="169" t="s">
        <v>83</v>
      </c>
      <c r="P259" s="6">
        <f t="shared" si="30"/>
        <v>0</v>
      </c>
      <c r="Q259" s="173"/>
    </row>
    <row r="260" spans="1:17" x14ac:dyDescent="0.25">
      <c r="A260" s="164"/>
      <c r="B260" s="165"/>
      <c r="C260" s="165"/>
      <c r="D260" s="165"/>
      <c r="E260" s="165"/>
      <c r="F260" s="166"/>
      <c r="G260" s="166"/>
      <c r="H260" s="246"/>
      <c r="I260" s="222"/>
      <c r="J260" s="170"/>
      <c r="K260" s="168"/>
      <c r="L260" s="177">
        <f t="shared" si="28"/>
        <v>0</v>
      </c>
      <c r="M260" s="305">
        <f t="shared" si="29"/>
        <v>0</v>
      </c>
      <c r="N260" s="251">
        <f>D252</f>
        <v>373</v>
      </c>
      <c r="O260" s="169" t="s">
        <v>35</v>
      </c>
      <c r="P260" s="6">
        <f t="shared" si="30"/>
        <v>0</v>
      </c>
      <c r="Q260" s="173"/>
    </row>
    <row r="261" spans="1:17" x14ac:dyDescent="0.25">
      <c r="A261" s="164"/>
      <c r="B261" s="165"/>
      <c r="C261" s="165"/>
      <c r="D261" s="165"/>
      <c r="E261" s="165"/>
      <c r="F261" s="166"/>
      <c r="G261" s="166"/>
      <c r="H261" s="246"/>
      <c r="I261" s="222">
        <v>1</v>
      </c>
      <c r="J261" s="170"/>
      <c r="K261" s="168"/>
      <c r="L261" s="177">
        <f t="shared" si="28"/>
        <v>1</v>
      </c>
      <c r="M261" s="305">
        <f t="shared" si="29"/>
        <v>2.6809651474530832E-3</v>
      </c>
      <c r="N261" s="251">
        <f>D252</f>
        <v>373</v>
      </c>
      <c r="O261" s="169" t="s">
        <v>3</v>
      </c>
      <c r="P261" s="6">
        <f t="shared" si="30"/>
        <v>1</v>
      </c>
      <c r="Q261" s="173"/>
    </row>
    <row r="262" spans="1:17" x14ac:dyDescent="0.25">
      <c r="A262" s="164"/>
      <c r="B262" s="165"/>
      <c r="C262" s="165"/>
      <c r="D262" s="165"/>
      <c r="E262" s="165"/>
      <c r="F262" s="166"/>
      <c r="G262" s="166"/>
      <c r="H262" s="246"/>
      <c r="I262" s="222">
        <v>1</v>
      </c>
      <c r="J262" s="174"/>
      <c r="K262" s="175"/>
      <c r="L262" s="177">
        <f t="shared" si="28"/>
        <v>1</v>
      </c>
      <c r="M262" s="305">
        <f t="shared" si="29"/>
        <v>2.6809651474530832E-3</v>
      </c>
      <c r="N262" s="251">
        <f>D252</f>
        <v>373</v>
      </c>
      <c r="O262" s="176" t="s">
        <v>28</v>
      </c>
      <c r="P262" s="6">
        <f t="shared" si="30"/>
        <v>1</v>
      </c>
      <c r="Q262" s="173"/>
    </row>
    <row r="263" spans="1:17" x14ac:dyDescent="0.25">
      <c r="A263" s="164"/>
      <c r="B263" s="165"/>
      <c r="C263" s="165"/>
      <c r="D263" s="165"/>
      <c r="E263" s="165"/>
      <c r="F263" s="166"/>
      <c r="G263" s="166"/>
      <c r="H263" s="246"/>
      <c r="I263" s="222"/>
      <c r="J263" s="38"/>
      <c r="K263" s="168"/>
      <c r="L263" s="177">
        <f t="shared" si="28"/>
        <v>0</v>
      </c>
      <c r="M263" s="305">
        <f t="shared" si="29"/>
        <v>0</v>
      </c>
      <c r="N263" s="251">
        <f>D252</f>
        <v>373</v>
      </c>
      <c r="O263" s="169" t="s">
        <v>38</v>
      </c>
      <c r="P263" s="6">
        <f t="shared" si="30"/>
        <v>0</v>
      </c>
      <c r="Q263" s="173"/>
    </row>
    <row r="264" spans="1:17" x14ac:dyDescent="0.25">
      <c r="A264" s="164"/>
      <c r="B264" s="165"/>
      <c r="C264" s="165"/>
      <c r="D264" s="165"/>
      <c r="E264" s="165"/>
      <c r="F264" s="166"/>
      <c r="G264" s="166"/>
      <c r="H264" s="246"/>
      <c r="I264" s="222"/>
      <c r="J264" s="38"/>
      <c r="K264" s="168"/>
      <c r="L264" s="177">
        <f t="shared" si="28"/>
        <v>0</v>
      </c>
      <c r="M264" s="305">
        <f t="shared" si="29"/>
        <v>0</v>
      </c>
      <c r="N264" s="251">
        <f>D252</f>
        <v>373</v>
      </c>
      <c r="O264" s="169" t="s">
        <v>191</v>
      </c>
      <c r="P264" s="6">
        <f t="shared" si="30"/>
        <v>0</v>
      </c>
      <c r="Q264" s="341"/>
    </row>
    <row r="265" spans="1:17" x14ac:dyDescent="0.25">
      <c r="A265" s="164"/>
      <c r="B265" s="165"/>
      <c r="C265" s="165"/>
      <c r="D265" s="165"/>
      <c r="E265" s="165"/>
      <c r="F265" s="166"/>
      <c r="G265" s="166"/>
      <c r="H265" s="246"/>
      <c r="I265" s="222"/>
      <c r="J265" s="38"/>
      <c r="K265" s="229"/>
      <c r="L265" s="177">
        <f t="shared" si="28"/>
        <v>0</v>
      </c>
      <c r="M265" s="305">
        <f t="shared" si="29"/>
        <v>0</v>
      </c>
      <c r="N265" s="251">
        <f>D252</f>
        <v>373</v>
      </c>
      <c r="O265" s="176" t="s">
        <v>180</v>
      </c>
      <c r="P265" s="6">
        <f t="shared" si="30"/>
        <v>0</v>
      </c>
      <c r="Q265" s="172"/>
    </row>
    <row r="266" spans="1:17" x14ac:dyDescent="0.25">
      <c r="A266" s="164"/>
      <c r="B266" s="165"/>
      <c r="C266" s="165" t="s">
        <v>108</v>
      </c>
      <c r="D266" s="165"/>
      <c r="E266" s="165"/>
      <c r="F266" s="166"/>
      <c r="G266" s="166"/>
      <c r="H266" s="246"/>
      <c r="I266" s="222"/>
      <c r="J266" s="38"/>
      <c r="K266" s="168"/>
      <c r="L266" s="177">
        <f t="shared" si="28"/>
        <v>0</v>
      </c>
      <c r="M266" s="305">
        <f t="shared" si="29"/>
        <v>0</v>
      </c>
      <c r="N266" s="251">
        <f>D252</f>
        <v>373</v>
      </c>
      <c r="O266" s="195" t="s">
        <v>20</v>
      </c>
      <c r="P266" s="6">
        <f t="shared" si="30"/>
        <v>0</v>
      </c>
      <c r="Q266" s="83"/>
    </row>
    <row r="267" spans="1:17" x14ac:dyDescent="0.25">
      <c r="A267" s="164"/>
      <c r="B267" s="165"/>
      <c r="C267" s="165"/>
      <c r="D267" s="165"/>
      <c r="E267" s="165"/>
      <c r="F267" s="166"/>
      <c r="G267" s="166"/>
      <c r="H267" s="246"/>
      <c r="I267" s="222"/>
      <c r="J267" s="38"/>
      <c r="K267" s="168"/>
      <c r="L267" s="177">
        <f t="shared" si="28"/>
        <v>0</v>
      </c>
      <c r="M267" s="305">
        <f t="shared" si="29"/>
        <v>0</v>
      </c>
      <c r="N267" s="251">
        <f>D252</f>
        <v>373</v>
      </c>
      <c r="O267" s="169" t="s">
        <v>83</v>
      </c>
      <c r="P267" s="6">
        <f t="shared" si="30"/>
        <v>0</v>
      </c>
      <c r="Q267" s="172"/>
    </row>
    <row r="268" spans="1:17" x14ac:dyDescent="0.25">
      <c r="A268" s="164"/>
      <c r="B268" s="165"/>
      <c r="C268" s="165"/>
      <c r="D268" s="165"/>
      <c r="E268" s="165"/>
      <c r="F268" s="166"/>
      <c r="G268" s="166"/>
      <c r="H268" s="246"/>
      <c r="I268" s="222"/>
      <c r="J268" s="38"/>
      <c r="K268" s="168"/>
      <c r="L268" s="177">
        <f t="shared" si="28"/>
        <v>0</v>
      </c>
      <c r="M268" s="305">
        <f t="shared" si="29"/>
        <v>0</v>
      </c>
      <c r="N268" s="251">
        <f>D252</f>
        <v>373</v>
      </c>
      <c r="O268" s="176" t="s">
        <v>116</v>
      </c>
      <c r="P268" s="6">
        <f t="shared" si="30"/>
        <v>0</v>
      </c>
      <c r="Q268" s="173"/>
    </row>
    <row r="269" spans="1:17" x14ac:dyDescent="0.25">
      <c r="A269" s="164"/>
      <c r="B269" s="165"/>
      <c r="C269" s="165"/>
      <c r="D269" s="165"/>
      <c r="E269" s="165"/>
      <c r="F269" s="166"/>
      <c r="G269" s="166"/>
      <c r="H269" s="246"/>
      <c r="I269" s="64"/>
      <c r="J269" s="38"/>
      <c r="K269" s="168"/>
      <c r="L269" s="177">
        <f t="shared" si="28"/>
        <v>0</v>
      </c>
      <c r="M269" s="305">
        <f t="shared" si="29"/>
        <v>0</v>
      </c>
      <c r="N269" s="251">
        <f>D252</f>
        <v>373</v>
      </c>
      <c r="O269" s="169" t="s">
        <v>101</v>
      </c>
      <c r="P269" s="6">
        <f t="shared" si="30"/>
        <v>0</v>
      </c>
      <c r="Q269" s="173"/>
    </row>
    <row r="270" spans="1:17" x14ac:dyDescent="0.25">
      <c r="A270" s="164"/>
      <c r="B270" s="165"/>
      <c r="C270" s="165"/>
      <c r="D270" s="165"/>
      <c r="E270" s="165"/>
      <c r="F270" s="166"/>
      <c r="G270" s="166"/>
      <c r="H270" s="246"/>
      <c r="I270" s="64">
        <v>1</v>
      </c>
      <c r="J270" s="170"/>
      <c r="K270" s="168"/>
      <c r="L270" s="177">
        <f t="shared" si="28"/>
        <v>1</v>
      </c>
      <c r="M270" s="305">
        <f t="shared" si="29"/>
        <v>2.6809651474530832E-3</v>
      </c>
      <c r="N270" s="333" t="str">
        <f>D251</f>
        <v>Build QTY</v>
      </c>
      <c r="O270" s="176" t="s">
        <v>74</v>
      </c>
      <c r="P270" s="6">
        <f t="shared" si="30"/>
        <v>1</v>
      </c>
      <c r="Q270" s="83"/>
    </row>
    <row r="271" spans="1:17" ht="15.75" thickBot="1" x14ac:dyDescent="0.3">
      <c r="A271" s="164"/>
      <c r="B271" s="165"/>
      <c r="C271" s="165"/>
      <c r="D271" s="165"/>
      <c r="E271" s="165"/>
      <c r="F271" s="166"/>
      <c r="G271" s="166"/>
      <c r="H271" s="246"/>
      <c r="I271" s="207"/>
      <c r="J271" s="332"/>
      <c r="K271" s="227"/>
      <c r="L271" s="230">
        <f t="shared" si="28"/>
        <v>0</v>
      </c>
      <c r="M271" s="302">
        <f t="shared" si="29"/>
        <v>0</v>
      </c>
      <c r="N271" s="251">
        <f>D252</f>
        <v>373</v>
      </c>
      <c r="O271" s="176" t="s">
        <v>375</v>
      </c>
      <c r="P271" s="6">
        <f t="shared" si="30"/>
        <v>0</v>
      </c>
      <c r="Q271" s="173"/>
    </row>
    <row r="272" spans="1:17" ht="15.75" thickBot="1" x14ac:dyDescent="0.3">
      <c r="A272" s="164"/>
      <c r="B272" s="165"/>
      <c r="C272" s="165"/>
      <c r="D272" s="165"/>
      <c r="E272" s="165"/>
      <c r="F272" s="166"/>
      <c r="G272" s="166"/>
      <c r="H272" s="247"/>
      <c r="I272" s="239"/>
      <c r="J272" s="239"/>
      <c r="K272" s="155"/>
      <c r="L272" s="156"/>
      <c r="M272" s="304"/>
      <c r="N272" s="256"/>
      <c r="O272" s="157" t="s">
        <v>97</v>
      </c>
      <c r="P272" s="6">
        <f t="shared" si="30"/>
        <v>0</v>
      </c>
      <c r="Q272" s="172"/>
    </row>
    <row r="273" spans="1:17" x14ac:dyDescent="0.25">
      <c r="A273" s="164"/>
      <c r="B273" s="165"/>
      <c r="C273" s="165"/>
      <c r="D273" s="165"/>
      <c r="E273" s="165"/>
      <c r="F273" s="166"/>
      <c r="G273" s="166"/>
      <c r="H273" s="246"/>
      <c r="I273" s="266"/>
      <c r="J273" s="161">
        <v>2</v>
      </c>
      <c r="K273" s="161"/>
      <c r="L273" s="162">
        <f>SUM(I273,K273)</f>
        <v>0</v>
      </c>
      <c r="M273" s="163">
        <f t="shared" si="29"/>
        <v>0</v>
      </c>
      <c r="N273" s="251">
        <f>D252</f>
        <v>373</v>
      </c>
      <c r="O273" s="238" t="s">
        <v>98</v>
      </c>
      <c r="P273" s="6">
        <f t="shared" si="30"/>
        <v>0</v>
      </c>
      <c r="Q273" s="178"/>
    </row>
    <row r="274" spans="1:17" x14ac:dyDescent="0.25">
      <c r="A274" s="164"/>
      <c r="B274" s="165"/>
      <c r="C274" s="165"/>
      <c r="D274" s="165"/>
      <c r="E274" s="165"/>
      <c r="F274" s="166"/>
      <c r="G274" s="166"/>
      <c r="H274" s="246"/>
      <c r="I274" s="64"/>
      <c r="J274" s="168">
        <v>10</v>
      </c>
      <c r="K274" s="168"/>
      <c r="L274" s="231">
        <f>SUM(I274,K274)</f>
        <v>0</v>
      </c>
      <c r="M274" s="163">
        <f t="shared" si="29"/>
        <v>0</v>
      </c>
      <c r="N274" s="251">
        <f>D252</f>
        <v>373</v>
      </c>
      <c r="O274" s="224" t="s">
        <v>10</v>
      </c>
      <c r="P274" s="6">
        <f t="shared" si="30"/>
        <v>0</v>
      </c>
      <c r="Q274" s="178"/>
    </row>
    <row r="275" spans="1:17" x14ac:dyDescent="0.25">
      <c r="A275" s="164"/>
      <c r="B275" s="165"/>
      <c r="C275" s="165"/>
      <c r="D275" s="165"/>
      <c r="E275" s="165"/>
      <c r="F275" s="166"/>
      <c r="G275" s="166"/>
      <c r="H275" s="246"/>
      <c r="I275" s="223"/>
      <c r="J275" s="168"/>
      <c r="K275" s="168"/>
      <c r="L275" s="231">
        <f t="shared" ref="L275:L280" si="31">SUM(I275,K275)</f>
        <v>0</v>
      </c>
      <c r="M275" s="163">
        <f t="shared" si="29"/>
        <v>0</v>
      </c>
      <c r="N275" s="251">
        <f>D252</f>
        <v>373</v>
      </c>
      <c r="O275" s="176" t="s">
        <v>83</v>
      </c>
      <c r="P275" s="6">
        <f t="shared" si="30"/>
        <v>0</v>
      </c>
      <c r="Q275" s="497"/>
    </row>
    <row r="276" spans="1:17" x14ac:dyDescent="0.25">
      <c r="A276" s="164"/>
      <c r="B276" s="165"/>
      <c r="C276" s="165"/>
      <c r="D276" s="165"/>
      <c r="E276" s="165"/>
      <c r="F276" s="166"/>
      <c r="G276" s="166"/>
      <c r="H276" s="246"/>
      <c r="I276" s="64"/>
      <c r="J276" s="168">
        <v>4</v>
      </c>
      <c r="K276" s="168"/>
      <c r="L276" s="231">
        <f t="shared" si="31"/>
        <v>0</v>
      </c>
      <c r="M276" s="163">
        <f t="shared" si="29"/>
        <v>0</v>
      </c>
      <c r="N276" s="251">
        <f>D252</f>
        <v>373</v>
      </c>
      <c r="O276" s="224" t="s">
        <v>99</v>
      </c>
      <c r="P276" s="6">
        <f t="shared" si="30"/>
        <v>0</v>
      </c>
      <c r="Q276" s="173" t="s">
        <v>391</v>
      </c>
    </row>
    <row r="277" spans="1:17" x14ac:dyDescent="0.25">
      <c r="A277" s="164"/>
      <c r="B277" s="165"/>
      <c r="C277" s="165"/>
      <c r="D277" s="165"/>
      <c r="E277" s="165"/>
      <c r="F277" s="166"/>
      <c r="G277" s="166"/>
      <c r="H277" s="246"/>
      <c r="I277" s="64"/>
      <c r="J277" s="168" t="s">
        <v>108</v>
      </c>
      <c r="K277" s="168"/>
      <c r="L277" s="231">
        <f t="shared" si="31"/>
        <v>0</v>
      </c>
      <c r="M277" s="163">
        <f t="shared" si="29"/>
        <v>0</v>
      </c>
      <c r="N277" s="251">
        <f>D252</f>
        <v>373</v>
      </c>
      <c r="O277" s="176" t="s">
        <v>101</v>
      </c>
      <c r="P277" s="6">
        <f t="shared" si="30"/>
        <v>0</v>
      </c>
      <c r="Q277" s="179"/>
    </row>
    <row r="278" spans="1:17" x14ac:dyDescent="0.25">
      <c r="A278" s="164"/>
      <c r="B278" s="165"/>
      <c r="C278" s="165"/>
      <c r="D278" s="165"/>
      <c r="E278" s="165"/>
      <c r="F278" s="166"/>
      <c r="G278" s="166"/>
      <c r="H278" s="246"/>
      <c r="I278" s="223"/>
      <c r="J278" s="168">
        <v>23</v>
      </c>
      <c r="K278" s="168">
        <v>5</v>
      </c>
      <c r="L278" s="231">
        <f t="shared" si="31"/>
        <v>5</v>
      </c>
      <c r="M278" s="163">
        <f t="shared" si="29"/>
        <v>1.3404825737265416E-2</v>
      </c>
      <c r="N278" s="251">
        <f>D252</f>
        <v>373</v>
      </c>
      <c r="O278" s="224" t="s">
        <v>100</v>
      </c>
      <c r="P278" s="6">
        <f t="shared" si="30"/>
        <v>5</v>
      </c>
      <c r="Q278" s="173" t="s">
        <v>413</v>
      </c>
    </row>
    <row r="279" spans="1:17" x14ac:dyDescent="0.25">
      <c r="A279" s="164"/>
      <c r="B279" s="165"/>
      <c r="C279" s="165"/>
      <c r="D279" s="165"/>
      <c r="E279" s="165"/>
      <c r="F279" s="166"/>
      <c r="G279" s="166"/>
      <c r="H279" s="246"/>
      <c r="I279" s="64"/>
      <c r="J279" s="168">
        <v>3</v>
      </c>
      <c r="K279" s="168"/>
      <c r="L279" s="231">
        <f t="shared" si="31"/>
        <v>0</v>
      </c>
      <c r="M279" s="163">
        <f t="shared" si="29"/>
        <v>0</v>
      </c>
      <c r="N279" s="251">
        <f>D252</f>
        <v>373</v>
      </c>
      <c r="O279" s="224" t="s">
        <v>96</v>
      </c>
      <c r="P279" s="6">
        <f t="shared" si="30"/>
        <v>0</v>
      </c>
      <c r="Q279" s="173"/>
    </row>
    <row r="280" spans="1:17" ht="15.75" thickBot="1" x14ac:dyDescent="0.3">
      <c r="A280" s="164"/>
      <c r="B280" s="165"/>
      <c r="C280" s="165"/>
      <c r="D280" s="165"/>
      <c r="E280" s="165"/>
      <c r="F280" s="166"/>
      <c r="G280" s="166"/>
      <c r="H280" s="246"/>
      <c r="I280" s="207"/>
      <c r="J280" s="226"/>
      <c r="K280" s="227"/>
      <c r="L280" s="225">
        <f t="shared" si="31"/>
        <v>0</v>
      </c>
      <c r="M280" s="302">
        <f t="shared" si="29"/>
        <v>0</v>
      </c>
      <c r="N280" s="252">
        <f>D252</f>
        <v>373</v>
      </c>
      <c r="O280" s="228" t="s">
        <v>250</v>
      </c>
      <c r="P280" s="6">
        <f t="shared" si="30"/>
        <v>0</v>
      </c>
      <c r="Q280" s="173"/>
    </row>
    <row r="281" spans="1:17" ht="15.75" thickBot="1" x14ac:dyDescent="0.3">
      <c r="A281" s="164"/>
      <c r="B281" s="165"/>
      <c r="C281" s="165"/>
      <c r="D281" s="165"/>
      <c r="E281" s="165"/>
      <c r="F281" s="166"/>
      <c r="G281" s="166"/>
      <c r="H281" s="247"/>
      <c r="I281" s="232"/>
      <c r="J281" s="232"/>
      <c r="K281" s="233"/>
      <c r="L281" s="156"/>
      <c r="M281" s="234"/>
      <c r="N281" s="253"/>
      <c r="O281" s="235" t="s">
        <v>102</v>
      </c>
      <c r="P281" s="6">
        <f t="shared" si="30"/>
        <v>0</v>
      </c>
      <c r="Q281" s="173"/>
    </row>
    <row r="282" spans="1:17" x14ac:dyDescent="0.25">
      <c r="A282" s="164"/>
      <c r="B282" s="165"/>
      <c r="C282" s="165"/>
      <c r="D282" s="165"/>
      <c r="E282" s="165"/>
      <c r="F282" s="166"/>
      <c r="G282" s="166"/>
      <c r="H282" s="247"/>
      <c r="I282" s="62"/>
      <c r="J282" s="336"/>
      <c r="K282" s="337"/>
      <c r="L282" s="410">
        <f t="shared" ref="L282" si="32">SUM(I282,K282)</f>
        <v>0</v>
      </c>
      <c r="M282" s="303">
        <f t="shared" si="29"/>
        <v>0</v>
      </c>
      <c r="N282" s="338" t="str">
        <f>D251</f>
        <v>Build QTY</v>
      </c>
      <c r="O282" s="221" t="s">
        <v>377</v>
      </c>
      <c r="P282" s="6">
        <f t="shared" si="30"/>
        <v>0</v>
      </c>
      <c r="Q282" s="278"/>
    </row>
    <row r="283" spans="1:17" x14ac:dyDescent="0.25">
      <c r="A283" s="164"/>
      <c r="B283" s="165"/>
      <c r="C283" s="165"/>
      <c r="D283" s="165" t="s">
        <v>105</v>
      </c>
      <c r="E283" s="165"/>
      <c r="F283" s="166"/>
      <c r="G283" s="166"/>
      <c r="H283" s="247"/>
      <c r="I283" s="170"/>
      <c r="J283" s="38"/>
      <c r="K283" s="339"/>
      <c r="L283" s="410">
        <f>SUM(I283,K283)</f>
        <v>0</v>
      </c>
      <c r="M283" s="305">
        <f t="shared" si="29"/>
        <v>0</v>
      </c>
      <c r="N283" s="333" t="str">
        <f>D251</f>
        <v>Build QTY</v>
      </c>
      <c r="O283" s="176" t="s">
        <v>164</v>
      </c>
      <c r="P283" s="6">
        <f t="shared" si="30"/>
        <v>0</v>
      </c>
      <c r="Q283" s="278"/>
    </row>
    <row r="284" spans="1:17" x14ac:dyDescent="0.25">
      <c r="A284" s="164"/>
      <c r="B284" s="165"/>
      <c r="C284" s="165"/>
      <c r="D284" s="165"/>
      <c r="E284" s="165"/>
      <c r="F284" s="166"/>
      <c r="G284" s="166"/>
      <c r="H284" s="247"/>
      <c r="I284" s="495"/>
      <c r="J284" s="334"/>
      <c r="K284" s="335"/>
      <c r="L284" s="410">
        <f>SUM(I284,K284)</f>
        <v>0</v>
      </c>
      <c r="M284" s="305">
        <f t="shared" si="29"/>
        <v>0</v>
      </c>
      <c r="N284" s="251">
        <f>D252</f>
        <v>373</v>
      </c>
      <c r="O284" s="176" t="s">
        <v>83</v>
      </c>
      <c r="P284" s="6">
        <f t="shared" si="30"/>
        <v>0</v>
      </c>
      <c r="Q284" s="490"/>
    </row>
    <row r="285" spans="1:17" x14ac:dyDescent="0.25">
      <c r="A285" s="164"/>
      <c r="B285" s="165"/>
      <c r="C285" s="165"/>
      <c r="D285" s="165"/>
      <c r="E285" s="165"/>
      <c r="F285" s="166"/>
      <c r="G285" s="166"/>
      <c r="H285" s="247"/>
      <c r="I285" s="170">
        <v>14</v>
      </c>
      <c r="J285" s="38"/>
      <c r="K285" s="259"/>
      <c r="L285" s="410">
        <v>0</v>
      </c>
      <c r="M285" s="305">
        <f t="shared" si="29"/>
        <v>0</v>
      </c>
      <c r="N285" s="251" t="str">
        <f>D251</f>
        <v>Build QTY</v>
      </c>
      <c r="O285" s="176" t="s">
        <v>200</v>
      </c>
      <c r="P285" s="6">
        <f t="shared" si="30"/>
        <v>0</v>
      </c>
      <c r="Q285" s="178"/>
    </row>
    <row r="286" spans="1:17" x14ac:dyDescent="0.25">
      <c r="A286" s="164"/>
      <c r="B286" s="165"/>
      <c r="C286" s="165"/>
      <c r="D286" s="165"/>
      <c r="E286" s="165"/>
      <c r="F286" s="166"/>
      <c r="G286" s="166"/>
      <c r="H286" s="247"/>
      <c r="I286" s="170"/>
      <c r="J286" s="38"/>
      <c r="K286" s="259"/>
      <c r="L286" s="410">
        <v>0</v>
      </c>
      <c r="M286" s="305">
        <f t="shared" si="29"/>
        <v>0</v>
      </c>
      <c r="N286" s="251">
        <f>D252</f>
        <v>373</v>
      </c>
      <c r="O286" s="176" t="s">
        <v>128</v>
      </c>
      <c r="P286" s="6">
        <f t="shared" si="30"/>
        <v>0</v>
      </c>
      <c r="Q286" s="491"/>
    </row>
    <row r="287" spans="1:17" x14ac:dyDescent="0.25">
      <c r="A287" s="164"/>
      <c r="B287" s="165"/>
      <c r="C287" s="165"/>
      <c r="D287" s="165"/>
      <c r="E287" s="165"/>
      <c r="F287" s="166"/>
      <c r="G287" s="166"/>
      <c r="H287" s="247"/>
      <c r="I287" s="170">
        <v>2</v>
      </c>
      <c r="J287" s="38"/>
      <c r="K287" s="259"/>
      <c r="L287" s="410">
        <f t="shared" ref="L287:L295" si="33">SUM(I287,K287)</f>
        <v>2</v>
      </c>
      <c r="M287" s="305">
        <f t="shared" si="29"/>
        <v>5.3619302949061663E-3</v>
      </c>
      <c r="N287" s="251">
        <f>D252</f>
        <v>373</v>
      </c>
      <c r="O287" s="176" t="s">
        <v>160</v>
      </c>
      <c r="P287" s="6">
        <f t="shared" si="30"/>
        <v>2</v>
      </c>
      <c r="Q287" s="278"/>
    </row>
    <row r="288" spans="1:17" x14ac:dyDescent="0.25">
      <c r="A288" s="164"/>
      <c r="B288" s="165"/>
      <c r="C288" s="165"/>
      <c r="D288" s="165"/>
      <c r="E288" s="165"/>
      <c r="F288" s="166"/>
      <c r="G288" s="166"/>
      <c r="H288" s="167"/>
      <c r="I288" s="170"/>
      <c r="J288" s="38"/>
      <c r="K288" s="259"/>
      <c r="L288" s="410">
        <f t="shared" si="33"/>
        <v>0</v>
      </c>
      <c r="M288" s="305">
        <f t="shared" si="29"/>
        <v>0</v>
      </c>
      <c r="N288" s="251">
        <f>D252</f>
        <v>373</v>
      </c>
      <c r="O288" s="176" t="s">
        <v>207</v>
      </c>
      <c r="P288" s="6">
        <f t="shared" si="30"/>
        <v>0</v>
      </c>
      <c r="Q288" s="490"/>
    </row>
    <row r="289" spans="1:17" x14ac:dyDescent="0.25">
      <c r="A289" s="164"/>
      <c r="B289" s="165"/>
      <c r="C289" s="165"/>
      <c r="D289" s="165"/>
      <c r="E289" s="165"/>
      <c r="F289" s="166"/>
      <c r="G289" s="166"/>
      <c r="H289" s="167"/>
      <c r="I289" s="496">
        <v>6</v>
      </c>
      <c r="J289" s="174"/>
      <c r="K289" s="260"/>
      <c r="L289" s="410">
        <f t="shared" si="33"/>
        <v>6</v>
      </c>
      <c r="M289" s="305">
        <f t="shared" si="29"/>
        <v>1.6085790884718499E-2</v>
      </c>
      <c r="N289" s="251">
        <f>D252</f>
        <v>373</v>
      </c>
      <c r="O289" s="169" t="s">
        <v>116</v>
      </c>
      <c r="P289" s="6">
        <f t="shared" si="30"/>
        <v>6</v>
      </c>
      <c r="Q289" s="491"/>
    </row>
    <row r="290" spans="1:17" x14ac:dyDescent="0.25">
      <c r="A290" s="164"/>
      <c r="B290" s="165"/>
      <c r="C290" s="165"/>
      <c r="D290" s="165"/>
      <c r="E290" s="165"/>
      <c r="F290" s="166"/>
      <c r="G290" s="166"/>
      <c r="H290" s="167"/>
      <c r="I290" s="496">
        <v>2</v>
      </c>
      <c r="J290" s="174"/>
      <c r="K290" s="260"/>
      <c r="L290" s="410">
        <f t="shared" si="33"/>
        <v>2</v>
      </c>
      <c r="M290" s="305">
        <f t="shared" si="29"/>
        <v>5.3619302949061663E-3</v>
      </c>
      <c r="N290" s="251">
        <f>D252</f>
        <v>373</v>
      </c>
      <c r="O290" s="176" t="s">
        <v>129</v>
      </c>
      <c r="P290" s="6">
        <f t="shared" si="30"/>
        <v>2</v>
      </c>
      <c r="Q290" s="491"/>
    </row>
    <row r="291" spans="1:17" x14ac:dyDescent="0.25">
      <c r="A291" s="164"/>
      <c r="B291" s="165"/>
      <c r="C291" s="165"/>
      <c r="D291" s="165"/>
      <c r="E291" s="165"/>
      <c r="F291" s="166"/>
      <c r="G291" s="166"/>
      <c r="H291" s="167"/>
      <c r="I291" s="496">
        <v>2</v>
      </c>
      <c r="J291" s="174"/>
      <c r="K291" s="259"/>
      <c r="L291" s="410">
        <f t="shared" si="33"/>
        <v>2</v>
      </c>
      <c r="M291" s="305">
        <f t="shared" si="29"/>
        <v>5.3619302949061663E-3</v>
      </c>
      <c r="N291" s="251" t="str">
        <f>D251</f>
        <v>Build QTY</v>
      </c>
      <c r="O291" s="176" t="s">
        <v>13</v>
      </c>
      <c r="P291" s="6">
        <f t="shared" si="30"/>
        <v>2</v>
      </c>
      <c r="Q291" s="132"/>
    </row>
    <row r="292" spans="1:17" x14ac:dyDescent="0.25">
      <c r="A292" s="164"/>
      <c r="B292" s="165"/>
      <c r="C292" s="165"/>
      <c r="D292" s="165"/>
      <c r="E292" s="165"/>
      <c r="F292" s="166"/>
      <c r="G292" s="166"/>
      <c r="H292" s="167"/>
      <c r="I292" s="496">
        <v>1</v>
      </c>
      <c r="J292" s="174"/>
      <c r="K292" s="259"/>
      <c r="L292" s="410">
        <v>0</v>
      </c>
      <c r="M292" s="305">
        <f t="shared" si="29"/>
        <v>0</v>
      </c>
      <c r="N292" s="251">
        <f>D252</f>
        <v>373</v>
      </c>
      <c r="O292" s="176" t="s">
        <v>392</v>
      </c>
      <c r="P292" s="6">
        <f t="shared" si="30"/>
        <v>0</v>
      </c>
      <c r="Q292" s="132"/>
    </row>
    <row r="293" spans="1:17" x14ac:dyDescent="0.25">
      <c r="A293" s="164"/>
      <c r="B293" s="165"/>
      <c r="C293" s="165"/>
      <c r="D293" s="165"/>
      <c r="E293" s="165"/>
      <c r="F293" s="166"/>
      <c r="G293" s="166"/>
      <c r="H293" s="167"/>
      <c r="I293" s="496"/>
      <c r="J293" s="174"/>
      <c r="K293" s="259"/>
      <c r="L293" s="410">
        <f t="shared" si="33"/>
        <v>0</v>
      </c>
      <c r="M293" s="305">
        <f t="shared" si="29"/>
        <v>0</v>
      </c>
      <c r="N293" s="251">
        <f>D252</f>
        <v>373</v>
      </c>
      <c r="O293" s="176" t="s">
        <v>324</v>
      </c>
      <c r="P293" s="6">
        <f t="shared" si="30"/>
        <v>0</v>
      </c>
      <c r="Q293" s="277"/>
    </row>
    <row r="294" spans="1:17" x14ac:dyDescent="0.25">
      <c r="A294" s="164"/>
      <c r="B294" s="165"/>
      <c r="C294" s="165"/>
      <c r="D294" s="165"/>
      <c r="E294" s="165"/>
      <c r="F294" s="166"/>
      <c r="G294" s="166"/>
      <c r="H294" s="167"/>
      <c r="I294" s="496"/>
      <c r="J294" s="174"/>
      <c r="K294" s="259"/>
      <c r="L294" s="410">
        <f t="shared" si="33"/>
        <v>0</v>
      </c>
      <c r="M294" s="305">
        <f t="shared" si="29"/>
        <v>0</v>
      </c>
      <c r="N294" s="251">
        <f>D252</f>
        <v>373</v>
      </c>
      <c r="O294" s="176" t="s">
        <v>347</v>
      </c>
      <c r="P294" s="6">
        <f t="shared" si="30"/>
        <v>0</v>
      </c>
      <c r="Q294" s="132"/>
    </row>
    <row r="295" spans="1:17" x14ac:dyDescent="0.25">
      <c r="A295" s="164"/>
      <c r="B295" s="165"/>
      <c r="C295" s="165"/>
      <c r="D295" s="165"/>
      <c r="E295" s="165"/>
      <c r="F295" s="166"/>
      <c r="G295" s="166"/>
      <c r="H295" s="167"/>
      <c r="I295" s="170"/>
      <c r="J295" s="38"/>
      <c r="K295" s="259"/>
      <c r="L295" s="410">
        <f t="shared" si="33"/>
        <v>0</v>
      </c>
      <c r="M295" s="305">
        <f t="shared" si="29"/>
        <v>0</v>
      </c>
      <c r="N295" s="251">
        <f>D252</f>
        <v>373</v>
      </c>
      <c r="O295" s="176" t="s">
        <v>174</v>
      </c>
      <c r="P295" s="6">
        <f t="shared" si="30"/>
        <v>0</v>
      </c>
      <c r="Q295" s="132"/>
    </row>
    <row r="296" spans="1:17" x14ac:dyDescent="0.25">
      <c r="A296" s="164"/>
      <c r="B296" s="165"/>
      <c r="C296" s="165"/>
      <c r="D296" s="165"/>
      <c r="E296" s="165"/>
      <c r="F296" s="166"/>
      <c r="G296" s="166"/>
      <c r="H296" s="167"/>
      <c r="I296" s="38"/>
      <c r="J296" s="38"/>
      <c r="K296" s="259"/>
      <c r="L296" s="410">
        <v>0</v>
      </c>
      <c r="M296" s="305">
        <f t="shared" si="29"/>
        <v>0</v>
      </c>
      <c r="N296" s="251">
        <v>588</v>
      </c>
      <c r="O296" s="176" t="s">
        <v>305</v>
      </c>
      <c r="P296" s="6">
        <f t="shared" si="30"/>
        <v>0</v>
      </c>
      <c r="Q296" s="277"/>
    </row>
    <row r="297" spans="1:17" ht="15.75" thickBot="1" x14ac:dyDescent="0.3">
      <c r="A297" s="181"/>
      <c r="B297" s="182"/>
      <c r="C297" s="182"/>
      <c r="D297" s="182"/>
      <c r="E297" s="182"/>
      <c r="F297" s="183"/>
      <c r="G297" s="183"/>
      <c r="H297" s="184"/>
      <c r="I297" s="236">
        <v>13</v>
      </c>
      <c r="J297" s="236"/>
      <c r="K297" s="261"/>
      <c r="L297" s="230">
        <v>0</v>
      </c>
      <c r="M297" s="302">
        <f t="shared" si="29"/>
        <v>0</v>
      </c>
      <c r="N297" s="251">
        <f>D252</f>
        <v>373</v>
      </c>
      <c r="O297" s="237" t="s">
        <v>304</v>
      </c>
      <c r="P297" s="6">
        <f t="shared" si="30"/>
        <v>0</v>
      </c>
      <c r="Q297" s="281"/>
    </row>
    <row r="298" spans="1:17" ht="15.75" thickBot="1" x14ac:dyDescent="0.3">
      <c r="H298" s="185" t="s">
        <v>5</v>
      </c>
      <c r="I298" s="457">
        <f>SUM(I253:I297)</f>
        <v>63</v>
      </c>
      <c r="J298" s="457">
        <f>SUM(J253:J297)</f>
        <v>42</v>
      </c>
      <c r="K298" s="457">
        <f>SUM(K253:K297)</f>
        <v>12</v>
      </c>
      <c r="L298" s="457">
        <f>SUM(L253:L297)</f>
        <v>47</v>
      </c>
      <c r="M298" s="430">
        <f t="shared" si="29"/>
        <v>0.12600536193029491</v>
      </c>
    </row>
    <row r="300" spans="1:17" ht="15.75" thickBot="1" x14ac:dyDescent="0.3"/>
    <row r="301" spans="1:17" ht="30.75" thickBot="1" x14ac:dyDescent="0.3">
      <c r="A301" s="498" t="s">
        <v>170</v>
      </c>
      <c r="B301" s="499" t="s">
        <v>49</v>
      </c>
      <c r="C301" s="499" t="s">
        <v>118</v>
      </c>
      <c r="D301" s="150" t="s">
        <v>18</v>
      </c>
      <c r="E301" s="150" t="s">
        <v>17</v>
      </c>
      <c r="F301" s="149" t="s">
        <v>1</v>
      </c>
      <c r="G301" s="149" t="s">
        <v>89</v>
      </c>
      <c r="H301" s="500" t="s">
        <v>24</v>
      </c>
      <c r="I301" s="149" t="s">
        <v>90</v>
      </c>
      <c r="J301" s="149" t="s">
        <v>91</v>
      </c>
      <c r="K301" s="150" t="s">
        <v>92</v>
      </c>
      <c r="L301" s="150" t="s">
        <v>5</v>
      </c>
      <c r="M301" s="150" t="s">
        <v>2</v>
      </c>
      <c r="N301" s="501" t="s">
        <v>161</v>
      </c>
      <c r="O301" s="502" t="s">
        <v>21</v>
      </c>
      <c r="P301" s="4" t="s">
        <v>5</v>
      </c>
      <c r="Q301" s="84" t="s">
        <v>7</v>
      </c>
    </row>
    <row r="302" spans="1:17" ht="15.75" thickBot="1" x14ac:dyDescent="0.3">
      <c r="A302" s="243">
        <v>1503660</v>
      </c>
      <c r="B302" s="243" t="s">
        <v>247</v>
      </c>
      <c r="C302" s="243">
        <v>1920</v>
      </c>
      <c r="D302" s="412">
        <v>1989</v>
      </c>
      <c r="E302" s="413">
        <v>1710</v>
      </c>
      <c r="F302" s="414">
        <f>E302/D302</f>
        <v>0.85972850678733037</v>
      </c>
      <c r="G302" s="415">
        <f>J348/D302</f>
        <v>6.3348416289592757E-2</v>
      </c>
      <c r="H302" s="244">
        <v>45248</v>
      </c>
      <c r="I302" s="153"/>
      <c r="J302" s="154"/>
      <c r="K302" s="155"/>
      <c r="L302" s="156"/>
      <c r="M302" s="315"/>
      <c r="N302" s="154"/>
      <c r="O302" s="157" t="s">
        <v>78</v>
      </c>
      <c r="Q302" s="493" t="s">
        <v>73</v>
      </c>
    </row>
    <row r="303" spans="1:17" x14ac:dyDescent="0.25">
      <c r="A303" s="158"/>
      <c r="B303" s="159"/>
      <c r="C303" s="159"/>
      <c r="D303" s="159"/>
      <c r="E303" s="159"/>
      <c r="F303" s="160"/>
      <c r="G303" s="160"/>
      <c r="H303" s="245"/>
      <c r="I303" s="222">
        <v>8</v>
      </c>
      <c r="J303" s="219"/>
      <c r="K303" s="220"/>
      <c r="L303" s="445">
        <f t="shared" ref="L303:L321" si="34">SUM(I303,K303)</f>
        <v>8</v>
      </c>
      <c r="M303" s="303">
        <f>L303/$D$252</f>
        <v>2.1447721179624665E-2</v>
      </c>
      <c r="N303" s="251">
        <f>D302</f>
        <v>1989</v>
      </c>
      <c r="O303" s="221" t="s">
        <v>14</v>
      </c>
      <c r="P303" s="6">
        <f>L303</f>
        <v>8</v>
      </c>
      <c r="Q303" s="493" t="s">
        <v>282</v>
      </c>
    </row>
    <row r="304" spans="1:17" x14ac:dyDescent="0.25">
      <c r="A304" s="164"/>
      <c r="B304" s="165"/>
      <c r="C304" s="165"/>
      <c r="D304" s="165"/>
      <c r="E304" s="165"/>
      <c r="F304" s="166"/>
      <c r="G304" s="166"/>
      <c r="H304" s="246"/>
      <c r="I304" s="222">
        <v>7</v>
      </c>
      <c r="J304" s="38"/>
      <c r="K304" s="65"/>
      <c r="L304" s="177">
        <f t="shared" si="34"/>
        <v>7</v>
      </c>
      <c r="M304" s="305">
        <f t="shared" ref="M304:M321" si="35">L304/$D$252</f>
        <v>1.876675603217158E-2</v>
      </c>
      <c r="N304" s="251">
        <f>D302</f>
        <v>1989</v>
      </c>
      <c r="O304" s="169" t="s">
        <v>93</v>
      </c>
      <c r="P304" s="6">
        <f t="shared" ref="P304:P347" si="36">L304</f>
        <v>7</v>
      </c>
      <c r="Q304" s="132"/>
    </row>
    <row r="305" spans="1:17" x14ac:dyDescent="0.25">
      <c r="A305" s="164"/>
      <c r="B305" s="165"/>
      <c r="C305" s="165"/>
      <c r="D305" s="165"/>
      <c r="E305" s="165"/>
      <c r="F305" s="166"/>
      <c r="G305" s="166"/>
      <c r="H305" s="246"/>
      <c r="I305" s="222"/>
      <c r="J305" s="170"/>
      <c r="K305" s="168"/>
      <c r="L305" s="177">
        <f t="shared" si="34"/>
        <v>0</v>
      </c>
      <c r="M305" s="305">
        <f t="shared" si="35"/>
        <v>0</v>
      </c>
      <c r="N305" s="251">
        <f>D302</f>
        <v>1989</v>
      </c>
      <c r="O305" s="171" t="s">
        <v>8</v>
      </c>
      <c r="P305" s="6">
        <f t="shared" si="36"/>
        <v>0</v>
      </c>
      <c r="Q305" s="132"/>
    </row>
    <row r="306" spans="1:17" x14ac:dyDescent="0.25">
      <c r="A306" s="164"/>
      <c r="B306" s="165"/>
      <c r="C306" s="165"/>
      <c r="D306" s="165"/>
      <c r="E306" s="165"/>
      <c r="F306" s="166"/>
      <c r="G306" s="166"/>
      <c r="H306" s="246"/>
      <c r="I306" s="222"/>
      <c r="J306" s="38"/>
      <c r="K306" s="168"/>
      <c r="L306" s="177">
        <f t="shared" si="34"/>
        <v>0</v>
      </c>
      <c r="M306" s="305">
        <f t="shared" si="35"/>
        <v>0</v>
      </c>
      <c r="N306" s="251">
        <f>D302</f>
        <v>1989</v>
      </c>
      <c r="O306" s="171" t="s">
        <v>9</v>
      </c>
      <c r="P306" s="6">
        <f t="shared" si="36"/>
        <v>0</v>
      </c>
      <c r="Q306" s="132"/>
    </row>
    <row r="307" spans="1:17" x14ac:dyDescent="0.25">
      <c r="A307" s="164"/>
      <c r="B307" s="165"/>
      <c r="C307" s="165"/>
      <c r="D307" s="165"/>
      <c r="E307" s="165"/>
      <c r="F307" s="166"/>
      <c r="G307" s="166"/>
      <c r="H307" s="246"/>
      <c r="I307" s="222">
        <f>36+33+30+12+14</f>
        <v>125</v>
      </c>
      <c r="J307" s="170"/>
      <c r="K307" s="168">
        <v>39</v>
      </c>
      <c r="L307" s="177">
        <f t="shared" si="34"/>
        <v>164</v>
      </c>
      <c r="M307" s="305">
        <f t="shared" si="35"/>
        <v>0.43967828418230565</v>
      </c>
      <c r="N307" s="251">
        <f>D302</f>
        <v>1989</v>
      </c>
      <c r="O307" s="169" t="s">
        <v>16</v>
      </c>
      <c r="P307" s="6">
        <f t="shared" si="36"/>
        <v>164</v>
      </c>
      <c r="Q307" s="132"/>
    </row>
    <row r="308" spans="1:17" x14ac:dyDescent="0.25">
      <c r="A308" s="164"/>
      <c r="B308" s="165"/>
      <c r="C308" s="165"/>
      <c r="D308" s="165"/>
      <c r="E308" s="165"/>
      <c r="F308" s="166"/>
      <c r="G308" s="166"/>
      <c r="H308" s="246"/>
      <c r="I308" s="222"/>
      <c r="J308" s="170"/>
      <c r="K308" s="168">
        <v>1</v>
      </c>
      <c r="L308" s="177">
        <f t="shared" si="34"/>
        <v>1</v>
      </c>
      <c r="M308" s="305">
        <f t="shared" si="35"/>
        <v>2.6809651474530832E-3</v>
      </c>
      <c r="N308" s="251">
        <f>D302</f>
        <v>1989</v>
      </c>
      <c r="O308" s="169" t="s">
        <v>94</v>
      </c>
      <c r="P308" s="6">
        <f t="shared" si="36"/>
        <v>1</v>
      </c>
      <c r="Q308" s="132"/>
    </row>
    <row r="309" spans="1:17" x14ac:dyDescent="0.25">
      <c r="A309" s="164"/>
      <c r="B309" s="165"/>
      <c r="C309" s="165"/>
      <c r="D309" s="165"/>
      <c r="E309" s="165"/>
      <c r="F309" s="166"/>
      <c r="G309" s="166"/>
      <c r="H309" s="246"/>
      <c r="I309" s="222"/>
      <c r="J309" s="38"/>
      <c r="K309" s="168"/>
      <c r="L309" s="177">
        <f t="shared" si="34"/>
        <v>0</v>
      </c>
      <c r="M309" s="305">
        <f t="shared" si="35"/>
        <v>0</v>
      </c>
      <c r="N309" s="251">
        <f>D302</f>
        <v>1989</v>
      </c>
      <c r="O309" s="169" t="s">
        <v>83</v>
      </c>
      <c r="P309" s="6">
        <f t="shared" si="36"/>
        <v>0</v>
      </c>
      <c r="Q309" s="173"/>
    </row>
    <row r="310" spans="1:17" x14ac:dyDescent="0.25">
      <c r="A310" s="164"/>
      <c r="B310" s="165"/>
      <c r="C310" s="165"/>
      <c r="D310" s="165"/>
      <c r="E310" s="165"/>
      <c r="F310" s="166"/>
      <c r="G310" s="166"/>
      <c r="H310" s="246"/>
      <c r="I310" s="222"/>
      <c r="J310" s="170"/>
      <c r="K310" s="168">
        <v>1</v>
      </c>
      <c r="L310" s="177">
        <f t="shared" si="34"/>
        <v>1</v>
      </c>
      <c r="M310" s="305">
        <f t="shared" si="35"/>
        <v>2.6809651474530832E-3</v>
      </c>
      <c r="N310" s="251">
        <f>D302</f>
        <v>1989</v>
      </c>
      <c r="O310" s="169" t="s">
        <v>35</v>
      </c>
      <c r="P310" s="6">
        <f t="shared" si="36"/>
        <v>1</v>
      </c>
      <c r="Q310" s="173"/>
    </row>
    <row r="311" spans="1:17" x14ac:dyDescent="0.25">
      <c r="A311" s="164"/>
      <c r="B311" s="165"/>
      <c r="C311" s="165"/>
      <c r="D311" s="165"/>
      <c r="E311" s="165"/>
      <c r="F311" s="166"/>
      <c r="G311" s="166"/>
      <c r="H311" s="246"/>
      <c r="I311" s="222">
        <v>7</v>
      </c>
      <c r="J311" s="170"/>
      <c r="K311" s="168">
        <v>2</v>
      </c>
      <c r="L311" s="177">
        <f t="shared" si="34"/>
        <v>9</v>
      </c>
      <c r="M311" s="305">
        <f t="shared" si="35"/>
        <v>2.4128686327077747E-2</v>
      </c>
      <c r="N311" s="251">
        <f>D302</f>
        <v>1989</v>
      </c>
      <c r="O311" s="169" t="s">
        <v>3</v>
      </c>
      <c r="P311" s="6">
        <f t="shared" si="36"/>
        <v>9</v>
      </c>
      <c r="Q311" s="173"/>
    </row>
    <row r="312" spans="1:17" x14ac:dyDescent="0.25">
      <c r="A312" s="164"/>
      <c r="B312" s="165"/>
      <c r="C312" s="165"/>
      <c r="D312" s="165"/>
      <c r="E312" s="165"/>
      <c r="F312" s="166"/>
      <c r="G312" s="166"/>
      <c r="H312" s="246"/>
      <c r="I312" s="222">
        <v>4</v>
      </c>
      <c r="J312" s="174"/>
      <c r="K312" s="175"/>
      <c r="L312" s="177">
        <f t="shared" si="34"/>
        <v>4</v>
      </c>
      <c r="M312" s="305">
        <f t="shared" si="35"/>
        <v>1.0723860589812333E-2</v>
      </c>
      <c r="N312" s="251">
        <f>D302</f>
        <v>1989</v>
      </c>
      <c r="O312" s="176" t="s">
        <v>28</v>
      </c>
      <c r="P312" s="6">
        <f t="shared" si="36"/>
        <v>4</v>
      </c>
      <c r="Q312" s="173"/>
    </row>
    <row r="313" spans="1:17" x14ac:dyDescent="0.25">
      <c r="A313" s="164"/>
      <c r="B313" s="165"/>
      <c r="C313" s="165"/>
      <c r="D313" s="165"/>
      <c r="E313" s="165"/>
      <c r="F313" s="166"/>
      <c r="G313" s="166"/>
      <c r="H313" s="246"/>
      <c r="I313" s="222"/>
      <c r="J313" s="38"/>
      <c r="K313" s="168"/>
      <c r="L313" s="177">
        <f t="shared" si="34"/>
        <v>0</v>
      </c>
      <c r="M313" s="305">
        <f t="shared" si="35"/>
        <v>0</v>
      </c>
      <c r="N313" s="251">
        <f>D302</f>
        <v>1989</v>
      </c>
      <c r="O313" s="169" t="s">
        <v>38</v>
      </c>
      <c r="P313" s="6">
        <f t="shared" si="36"/>
        <v>0</v>
      </c>
      <c r="Q313" s="173"/>
    </row>
    <row r="314" spans="1:17" x14ac:dyDescent="0.25">
      <c r="A314" s="164"/>
      <c r="B314" s="165"/>
      <c r="C314" s="165"/>
      <c r="D314" s="165"/>
      <c r="E314" s="165"/>
      <c r="F314" s="166"/>
      <c r="G314" s="166"/>
      <c r="H314" s="246"/>
      <c r="I314" s="222"/>
      <c r="J314" s="38"/>
      <c r="K314" s="168"/>
      <c r="L314" s="177">
        <f t="shared" si="34"/>
        <v>0</v>
      </c>
      <c r="M314" s="305">
        <f t="shared" si="35"/>
        <v>0</v>
      </c>
      <c r="N314" s="251">
        <f>D302</f>
        <v>1989</v>
      </c>
      <c r="O314" s="169" t="s">
        <v>191</v>
      </c>
      <c r="P314" s="6">
        <f t="shared" si="36"/>
        <v>0</v>
      </c>
      <c r="Q314" s="341"/>
    </row>
    <row r="315" spans="1:17" x14ac:dyDescent="0.25">
      <c r="A315" s="164"/>
      <c r="B315" s="165"/>
      <c r="C315" s="165"/>
      <c r="D315" s="165"/>
      <c r="E315" s="165"/>
      <c r="F315" s="166"/>
      <c r="G315" s="166"/>
      <c r="H315" s="246"/>
      <c r="I315" s="222"/>
      <c r="J315" s="38"/>
      <c r="K315" s="229"/>
      <c r="L315" s="177">
        <f t="shared" si="34"/>
        <v>0</v>
      </c>
      <c r="M315" s="305">
        <f t="shared" si="35"/>
        <v>0</v>
      </c>
      <c r="N315" s="251">
        <f>D302</f>
        <v>1989</v>
      </c>
      <c r="O315" s="176" t="s">
        <v>180</v>
      </c>
      <c r="P315" s="6">
        <f t="shared" si="36"/>
        <v>0</v>
      </c>
      <c r="Q315" s="172"/>
    </row>
    <row r="316" spans="1:17" x14ac:dyDescent="0.25">
      <c r="A316" s="164"/>
      <c r="B316" s="165"/>
      <c r="C316" s="165" t="s">
        <v>108</v>
      </c>
      <c r="D316" s="165"/>
      <c r="E316" s="165"/>
      <c r="F316" s="166"/>
      <c r="G316" s="166"/>
      <c r="H316" s="246"/>
      <c r="I316" s="222"/>
      <c r="J316" s="38"/>
      <c r="K316" s="168"/>
      <c r="L316" s="177">
        <f t="shared" si="34"/>
        <v>0</v>
      </c>
      <c r="M316" s="305">
        <f t="shared" si="35"/>
        <v>0</v>
      </c>
      <c r="N316" s="251">
        <f>D302</f>
        <v>1989</v>
      </c>
      <c r="O316" s="195" t="s">
        <v>20</v>
      </c>
      <c r="P316" s="6">
        <f t="shared" si="36"/>
        <v>0</v>
      </c>
      <c r="Q316" s="83"/>
    </row>
    <row r="317" spans="1:17" x14ac:dyDescent="0.25">
      <c r="A317" s="164"/>
      <c r="B317" s="165"/>
      <c r="C317" s="165"/>
      <c r="D317" s="165"/>
      <c r="E317" s="165"/>
      <c r="F317" s="166"/>
      <c r="G317" s="166"/>
      <c r="H317" s="246"/>
      <c r="I317" s="222"/>
      <c r="J317" s="38"/>
      <c r="K317" s="168"/>
      <c r="L317" s="177">
        <f t="shared" si="34"/>
        <v>0</v>
      </c>
      <c r="M317" s="305">
        <f t="shared" si="35"/>
        <v>0</v>
      </c>
      <c r="N317" s="251">
        <f>D302</f>
        <v>1989</v>
      </c>
      <c r="O317" s="169" t="s">
        <v>83</v>
      </c>
      <c r="P317" s="6">
        <f t="shared" si="36"/>
        <v>0</v>
      </c>
      <c r="Q317" s="172"/>
    </row>
    <row r="318" spans="1:17" x14ac:dyDescent="0.25">
      <c r="A318" s="164"/>
      <c r="B318" s="165"/>
      <c r="C318" s="165"/>
      <c r="D318" s="165"/>
      <c r="E318" s="165"/>
      <c r="F318" s="166"/>
      <c r="G318" s="166"/>
      <c r="H318" s="246"/>
      <c r="I318" s="222"/>
      <c r="J318" s="38"/>
      <c r="K318" s="168"/>
      <c r="L318" s="177">
        <f t="shared" si="34"/>
        <v>0</v>
      </c>
      <c r="M318" s="305">
        <f t="shared" si="35"/>
        <v>0</v>
      </c>
      <c r="N318" s="251">
        <f>D302</f>
        <v>1989</v>
      </c>
      <c r="O318" s="176" t="s">
        <v>116</v>
      </c>
      <c r="P318" s="6">
        <f t="shared" si="36"/>
        <v>0</v>
      </c>
      <c r="Q318" s="173"/>
    </row>
    <row r="319" spans="1:17" x14ac:dyDescent="0.25">
      <c r="A319" s="164"/>
      <c r="B319" s="165"/>
      <c r="C319" s="165"/>
      <c r="D319" s="165"/>
      <c r="E319" s="165"/>
      <c r="F319" s="166"/>
      <c r="G319" s="166"/>
      <c r="H319" s="246"/>
      <c r="I319" s="64"/>
      <c r="J319" s="38"/>
      <c r="K319" s="168"/>
      <c r="L319" s="177">
        <f t="shared" si="34"/>
        <v>0</v>
      </c>
      <c r="M319" s="305">
        <f t="shared" si="35"/>
        <v>0</v>
      </c>
      <c r="N319" s="251">
        <f>D302</f>
        <v>1989</v>
      </c>
      <c r="O319" s="169" t="s">
        <v>101</v>
      </c>
      <c r="P319" s="6">
        <f t="shared" si="36"/>
        <v>0</v>
      </c>
      <c r="Q319" s="173"/>
    </row>
    <row r="320" spans="1:17" x14ac:dyDescent="0.25">
      <c r="A320" s="164"/>
      <c r="B320" s="165"/>
      <c r="C320" s="165"/>
      <c r="D320" s="165"/>
      <c r="E320" s="165"/>
      <c r="F320" s="166"/>
      <c r="G320" s="166"/>
      <c r="H320" s="246"/>
      <c r="I320" s="64">
        <v>2</v>
      </c>
      <c r="J320" s="170"/>
      <c r="K320" s="168"/>
      <c r="L320" s="177">
        <f t="shared" si="34"/>
        <v>2</v>
      </c>
      <c r="M320" s="305">
        <f t="shared" si="35"/>
        <v>5.3619302949061663E-3</v>
      </c>
      <c r="N320" s="333" t="str">
        <f>D301</f>
        <v>Build QTY</v>
      </c>
      <c r="O320" s="176" t="s">
        <v>74</v>
      </c>
      <c r="P320" s="6">
        <f t="shared" si="36"/>
        <v>2</v>
      </c>
      <c r="Q320" s="83"/>
    </row>
    <row r="321" spans="1:17" ht="15.75" thickBot="1" x14ac:dyDescent="0.3">
      <c r="A321" s="164"/>
      <c r="B321" s="165"/>
      <c r="C321" s="165"/>
      <c r="D321" s="165"/>
      <c r="E321" s="165"/>
      <c r="F321" s="166"/>
      <c r="G321" s="166"/>
      <c r="H321" s="246"/>
      <c r="I321" s="207"/>
      <c r="J321" s="332"/>
      <c r="K321" s="227">
        <v>14</v>
      </c>
      <c r="L321" s="230">
        <f t="shared" si="34"/>
        <v>14</v>
      </c>
      <c r="M321" s="302">
        <f t="shared" si="35"/>
        <v>3.7533512064343161E-2</v>
      </c>
      <c r="N321" s="251">
        <f>D302</f>
        <v>1989</v>
      </c>
      <c r="O321" s="176" t="s">
        <v>119</v>
      </c>
      <c r="P321" s="6">
        <f t="shared" si="36"/>
        <v>14</v>
      </c>
      <c r="Q321" s="173"/>
    </row>
    <row r="322" spans="1:17" ht="15.75" thickBot="1" x14ac:dyDescent="0.3">
      <c r="A322" s="164"/>
      <c r="B322" s="165"/>
      <c r="C322" s="165"/>
      <c r="D322" s="165"/>
      <c r="E322" s="165"/>
      <c r="F322" s="166"/>
      <c r="G322" s="166"/>
      <c r="H322" s="247"/>
      <c r="I322" s="239"/>
      <c r="J322" s="239"/>
      <c r="K322" s="155"/>
      <c r="L322" s="156"/>
      <c r="M322" s="304"/>
      <c r="N322" s="256"/>
      <c r="O322" s="157" t="s">
        <v>97</v>
      </c>
      <c r="P322" s="6">
        <f t="shared" si="36"/>
        <v>0</v>
      </c>
      <c r="Q322" s="172"/>
    </row>
    <row r="323" spans="1:17" x14ac:dyDescent="0.25">
      <c r="A323" s="164"/>
      <c r="B323" s="165"/>
      <c r="C323" s="165"/>
      <c r="D323" s="165"/>
      <c r="E323" s="165"/>
      <c r="F323" s="166"/>
      <c r="G323" s="166"/>
      <c r="H323" s="246"/>
      <c r="I323" s="266"/>
      <c r="J323" s="161">
        <v>7</v>
      </c>
      <c r="K323" s="161"/>
      <c r="L323" s="162">
        <f>SUM(I323,K323)</f>
        <v>0</v>
      </c>
      <c r="M323" s="163">
        <f t="shared" ref="M323:M330" si="37">L323/$D$252</f>
        <v>0</v>
      </c>
      <c r="N323" s="251">
        <f>D302</f>
        <v>1989</v>
      </c>
      <c r="O323" s="238" t="s">
        <v>98</v>
      </c>
      <c r="P323" s="6">
        <f t="shared" si="36"/>
        <v>0</v>
      </c>
      <c r="Q323" s="178"/>
    </row>
    <row r="324" spans="1:17" x14ac:dyDescent="0.25">
      <c r="A324" s="164"/>
      <c r="B324" s="165"/>
      <c r="C324" s="165"/>
      <c r="D324" s="165"/>
      <c r="E324" s="165"/>
      <c r="F324" s="166"/>
      <c r="G324" s="166"/>
      <c r="H324" s="246"/>
      <c r="I324" s="64"/>
      <c r="J324" s="168">
        <v>9</v>
      </c>
      <c r="K324" s="168"/>
      <c r="L324" s="231">
        <f>SUM(I324,K324)</f>
        <v>0</v>
      </c>
      <c r="M324" s="163">
        <f t="shared" si="37"/>
        <v>0</v>
      </c>
      <c r="N324" s="251">
        <f>D302</f>
        <v>1989</v>
      </c>
      <c r="O324" s="224" t="s">
        <v>10</v>
      </c>
      <c r="P324" s="6">
        <f t="shared" si="36"/>
        <v>0</v>
      </c>
      <c r="Q324" s="178"/>
    </row>
    <row r="325" spans="1:17" x14ac:dyDescent="0.25">
      <c r="A325" s="164"/>
      <c r="B325" s="165"/>
      <c r="C325" s="165"/>
      <c r="D325" s="165"/>
      <c r="E325" s="165"/>
      <c r="F325" s="166"/>
      <c r="G325" s="166"/>
      <c r="H325" s="246"/>
      <c r="I325" s="223"/>
      <c r="J325" s="168"/>
      <c r="K325" s="168"/>
      <c r="L325" s="231">
        <f t="shared" ref="L325:L330" si="38">SUM(I325,K325)</f>
        <v>0</v>
      </c>
      <c r="M325" s="163">
        <f t="shared" si="37"/>
        <v>0</v>
      </c>
      <c r="N325" s="251">
        <f>D302</f>
        <v>1989</v>
      </c>
      <c r="O325" s="176" t="s">
        <v>83</v>
      </c>
      <c r="P325" s="6">
        <f t="shared" si="36"/>
        <v>0</v>
      </c>
      <c r="Q325" s="497"/>
    </row>
    <row r="326" spans="1:17" x14ac:dyDescent="0.25">
      <c r="A326" s="164"/>
      <c r="B326" s="165"/>
      <c r="C326" s="165"/>
      <c r="D326" s="165"/>
      <c r="E326" s="165"/>
      <c r="F326" s="166"/>
      <c r="G326" s="166"/>
      <c r="H326" s="246"/>
      <c r="I326" s="64"/>
      <c r="J326" s="168">
        <v>3</v>
      </c>
      <c r="K326" s="168"/>
      <c r="L326" s="231">
        <f t="shared" si="38"/>
        <v>0</v>
      </c>
      <c r="M326" s="163">
        <f t="shared" si="37"/>
        <v>0</v>
      </c>
      <c r="N326" s="251">
        <f>D302</f>
        <v>1989</v>
      </c>
      <c r="O326" s="224" t="s">
        <v>99</v>
      </c>
      <c r="P326" s="6">
        <f t="shared" si="36"/>
        <v>0</v>
      </c>
      <c r="Q326" s="173" t="s">
        <v>422</v>
      </c>
    </row>
    <row r="327" spans="1:17" x14ac:dyDescent="0.25">
      <c r="A327" s="164"/>
      <c r="B327" s="165"/>
      <c r="C327" s="165"/>
      <c r="D327" s="165"/>
      <c r="E327" s="165"/>
      <c r="F327" s="166"/>
      <c r="G327" s="166"/>
      <c r="H327" s="246"/>
      <c r="I327" s="64"/>
      <c r="J327" s="168">
        <v>2</v>
      </c>
      <c r="K327" s="168"/>
      <c r="L327" s="231">
        <f t="shared" si="38"/>
        <v>0</v>
      </c>
      <c r="M327" s="163">
        <f t="shared" si="37"/>
        <v>0</v>
      </c>
      <c r="N327" s="251">
        <f>D302</f>
        <v>1989</v>
      </c>
      <c r="O327" s="176" t="s">
        <v>101</v>
      </c>
      <c r="P327" s="6">
        <f t="shared" si="36"/>
        <v>0</v>
      </c>
      <c r="Q327" s="179"/>
    </row>
    <row r="328" spans="1:17" x14ac:dyDescent="0.25">
      <c r="A328" s="164"/>
      <c r="B328" s="165"/>
      <c r="C328" s="165"/>
      <c r="D328" s="165"/>
      <c r="E328" s="165"/>
      <c r="F328" s="166"/>
      <c r="G328" s="166"/>
      <c r="H328" s="246"/>
      <c r="I328" s="223"/>
      <c r="J328" s="168">
        <v>98</v>
      </c>
      <c r="K328" s="168"/>
      <c r="L328" s="231">
        <f t="shared" si="38"/>
        <v>0</v>
      </c>
      <c r="M328" s="163">
        <f t="shared" si="37"/>
        <v>0</v>
      </c>
      <c r="N328" s="251">
        <f>D302</f>
        <v>1989</v>
      </c>
      <c r="O328" s="224" t="s">
        <v>100</v>
      </c>
      <c r="P328" s="6">
        <f t="shared" si="36"/>
        <v>0</v>
      </c>
      <c r="Q328" s="173"/>
    </row>
    <row r="329" spans="1:17" x14ac:dyDescent="0.25">
      <c r="A329" s="164"/>
      <c r="B329" s="165"/>
      <c r="C329" s="165"/>
      <c r="D329" s="165"/>
      <c r="E329" s="165"/>
      <c r="F329" s="166"/>
      <c r="G329" s="166"/>
      <c r="H329" s="246"/>
      <c r="I329" s="64"/>
      <c r="J329" s="168">
        <v>7</v>
      </c>
      <c r="K329" s="168"/>
      <c r="L329" s="231">
        <f t="shared" si="38"/>
        <v>0</v>
      </c>
      <c r="M329" s="163">
        <f t="shared" si="37"/>
        <v>0</v>
      </c>
      <c r="N329" s="251">
        <f>D302</f>
        <v>1989</v>
      </c>
      <c r="O329" s="224" t="s">
        <v>96</v>
      </c>
      <c r="P329" s="6">
        <f t="shared" si="36"/>
        <v>0</v>
      </c>
      <c r="Q329" s="173"/>
    </row>
    <row r="330" spans="1:17" ht="15.75" thickBot="1" x14ac:dyDescent="0.3">
      <c r="A330" s="164"/>
      <c r="B330" s="165"/>
      <c r="C330" s="165"/>
      <c r="D330" s="165"/>
      <c r="E330" s="165"/>
      <c r="F330" s="166"/>
      <c r="G330" s="166"/>
      <c r="H330" s="246"/>
      <c r="I330" s="207"/>
      <c r="J330" s="226"/>
      <c r="K330" s="227"/>
      <c r="L330" s="225">
        <f t="shared" si="38"/>
        <v>0</v>
      </c>
      <c r="M330" s="302">
        <f t="shared" si="37"/>
        <v>0</v>
      </c>
      <c r="N330" s="252">
        <f>D302</f>
        <v>1989</v>
      </c>
      <c r="O330" s="228" t="s">
        <v>250</v>
      </c>
      <c r="P330" s="6">
        <f t="shared" si="36"/>
        <v>0</v>
      </c>
      <c r="Q330" s="173"/>
    </row>
    <row r="331" spans="1:17" ht="15.75" thickBot="1" x14ac:dyDescent="0.3">
      <c r="A331" s="164"/>
      <c r="B331" s="165"/>
      <c r="C331" s="165"/>
      <c r="D331" s="165"/>
      <c r="E331" s="165"/>
      <c r="F331" s="166"/>
      <c r="G331" s="166"/>
      <c r="H331" s="247"/>
      <c r="I331" s="232"/>
      <c r="J331" s="232"/>
      <c r="K331" s="233"/>
      <c r="L331" s="156"/>
      <c r="M331" s="234"/>
      <c r="N331" s="253"/>
      <c r="O331" s="235" t="s">
        <v>102</v>
      </c>
      <c r="P331" s="6">
        <f t="shared" si="36"/>
        <v>0</v>
      </c>
      <c r="Q331" s="173"/>
    </row>
    <row r="332" spans="1:17" x14ac:dyDescent="0.25">
      <c r="A332" s="164"/>
      <c r="B332" s="165"/>
      <c r="C332" s="165"/>
      <c r="D332" s="165"/>
      <c r="E332" s="165"/>
      <c r="F332" s="166"/>
      <c r="G332" s="166"/>
      <c r="H332" s="247"/>
      <c r="I332" s="62">
        <v>2</v>
      </c>
      <c r="J332" s="336"/>
      <c r="K332" s="337"/>
      <c r="L332" s="410">
        <f t="shared" ref="L332" si="39">SUM(I332,K332)</f>
        <v>2</v>
      </c>
      <c r="M332" s="303">
        <f t="shared" ref="M332:M348" si="40">L332/$D$252</f>
        <v>5.3619302949061663E-3</v>
      </c>
      <c r="N332" s="338" t="str">
        <f>D301</f>
        <v>Build QTY</v>
      </c>
      <c r="O332" s="221" t="s">
        <v>377</v>
      </c>
      <c r="P332" s="6">
        <f t="shared" si="36"/>
        <v>2</v>
      </c>
      <c r="Q332" s="278"/>
    </row>
    <row r="333" spans="1:17" x14ac:dyDescent="0.25">
      <c r="A333" s="164"/>
      <c r="B333" s="165"/>
      <c r="C333" s="165"/>
      <c r="D333" s="165" t="s">
        <v>105</v>
      </c>
      <c r="E333" s="165"/>
      <c r="F333" s="166"/>
      <c r="G333" s="166"/>
      <c r="H333" s="247"/>
      <c r="I333" s="170"/>
      <c r="J333" s="38"/>
      <c r="K333" s="339"/>
      <c r="L333" s="410">
        <f>SUM(I333,K333)</f>
        <v>0</v>
      </c>
      <c r="M333" s="305">
        <f t="shared" si="40"/>
        <v>0</v>
      </c>
      <c r="N333" s="333" t="str">
        <f>D301</f>
        <v>Build QTY</v>
      </c>
      <c r="O333" s="176" t="s">
        <v>164</v>
      </c>
      <c r="P333" s="6">
        <f t="shared" si="36"/>
        <v>0</v>
      </c>
      <c r="Q333" s="278"/>
    </row>
    <row r="334" spans="1:17" x14ac:dyDescent="0.25">
      <c r="A334" s="164"/>
      <c r="B334" s="165"/>
      <c r="C334" s="165"/>
      <c r="D334" s="165"/>
      <c r="E334" s="165"/>
      <c r="F334" s="166"/>
      <c r="G334" s="166"/>
      <c r="H334" s="247"/>
      <c r="I334" s="495">
        <v>1</v>
      </c>
      <c r="J334" s="334"/>
      <c r="K334" s="335"/>
      <c r="L334" s="410">
        <f>SUM(I334,K334)</f>
        <v>1</v>
      </c>
      <c r="M334" s="305">
        <f t="shared" si="40"/>
        <v>2.6809651474530832E-3</v>
      </c>
      <c r="N334" s="251">
        <f>D302</f>
        <v>1989</v>
      </c>
      <c r="O334" s="176" t="s">
        <v>83</v>
      </c>
      <c r="P334" s="6">
        <f t="shared" si="36"/>
        <v>1</v>
      </c>
      <c r="Q334" s="490"/>
    </row>
    <row r="335" spans="1:17" x14ac:dyDescent="0.25">
      <c r="A335" s="164"/>
      <c r="B335" s="165"/>
      <c r="C335" s="165"/>
      <c r="D335" s="165"/>
      <c r="E335" s="165"/>
      <c r="F335" s="166"/>
      <c r="G335" s="166"/>
      <c r="H335" s="247"/>
      <c r="I335" s="170">
        <v>2</v>
      </c>
      <c r="J335" s="38"/>
      <c r="K335" s="259"/>
      <c r="L335" s="410">
        <v>0</v>
      </c>
      <c r="M335" s="305">
        <f t="shared" si="40"/>
        <v>0</v>
      </c>
      <c r="N335" s="251" t="str">
        <f>D301</f>
        <v>Build QTY</v>
      </c>
      <c r="O335" s="176" t="s">
        <v>200</v>
      </c>
      <c r="P335" s="6">
        <f t="shared" si="36"/>
        <v>0</v>
      </c>
      <c r="Q335" s="178"/>
    </row>
    <row r="336" spans="1:17" x14ac:dyDescent="0.25">
      <c r="A336" s="164"/>
      <c r="B336" s="165"/>
      <c r="C336" s="165"/>
      <c r="D336" s="165"/>
      <c r="E336" s="165"/>
      <c r="F336" s="166"/>
      <c r="G336" s="166"/>
      <c r="H336" s="247"/>
      <c r="I336" s="170">
        <v>3</v>
      </c>
      <c r="J336" s="38"/>
      <c r="K336" s="259"/>
      <c r="L336" s="410">
        <v>0</v>
      </c>
      <c r="M336" s="305">
        <f t="shared" si="40"/>
        <v>0</v>
      </c>
      <c r="N336" s="251">
        <f>D302</f>
        <v>1989</v>
      </c>
      <c r="O336" s="176" t="s">
        <v>128</v>
      </c>
      <c r="P336" s="6">
        <f t="shared" si="36"/>
        <v>0</v>
      </c>
      <c r="Q336" s="491"/>
    </row>
    <row r="337" spans="1:17" x14ac:dyDescent="0.25">
      <c r="A337" s="164"/>
      <c r="B337" s="165"/>
      <c r="C337" s="165"/>
      <c r="D337" s="165"/>
      <c r="E337" s="165"/>
      <c r="F337" s="166"/>
      <c r="G337" s="166"/>
      <c r="H337" s="247"/>
      <c r="I337" s="170">
        <v>11</v>
      </c>
      <c r="J337" s="38"/>
      <c r="K337" s="259"/>
      <c r="L337" s="410">
        <f t="shared" ref="L337:L343" si="41">SUM(I337,K337)</f>
        <v>11</v>
      </c>
      <c r="M337" s="305">
        <f t="shared" si="40"/>
        <v>2.9490616621983913E-2</v>
      </c>
      <c r="N337" s="251">
        <f>D302</f>
        <v>1989</v>
      </c>
      <c r="O337" s="176" t="s">
        <v>160</v>
      </c>
      <c r="P337" s="6">
        <f t="shared" si="36"/>
        <v>11</v>
      </c>
      <c r="Q337" s="278"/>
    </row>
    <row r="338" spans="1:17" x14ac:dyDescent="0.25">
      <c r="A338" s="164"/>
      <c r="B338" s="165"/>
      <c r="C338" s="165"/>
      <c r="D338" s="165"/>
      <c r="E338" s="165"/>
      <c r="F338" s="166"/>
      <c r="G338" s="166"/>
      <c r="H338" s="167"/>
      <c r="I338" s="170">
        <v>3</v>
      </c>
      <c r="J338" s="38"/>
      <c r="K338" s="259"/>
      <c r="L338" s="410">
        <f t="shared" si="41"/>
        <v>3</v>
      </c>
      <c r="M338" s="305">
        <f t="shared" si="40"/>
        <v>8.0428954423592495E-3</v>
      </c>
      <c r="N338" s="251">
        <f>D302</f>
        <v>1989</v>
      </c>
      <c r="O338" s="176" t="s">
        <v>207</v>
      </c>
      <c r="P338" s="6">
        <f t="shared" si="36"/>
        <v>3</v>
      </c>
      <c r="Q338" s="490"/>
    </row>
    <row r="339" spans="1:17" x14ac:dyDescent="0.25">
      <c r="A339" s="164"/>
      <c r="B339" s="165"/>
      <c r="C339" s="165"/>
      <c r="D339" s="165"/>
      <c r="E339" s="165"/>
      <c r="F339" s="166"/>
      <c r="G339" s="166"/>
      <c r="H339" s="167"/>
      <c r="I339" s="496">
        <v>46</v>
      </c>
      <c r="J339" s="174"/>
      <c r="K339" s="260"/>
      <c r="L339" s="410">
        <f t="shared" si="41"/>
        <v>46</v>
      </c>
      <c r="M339" s="305">
        <f t="shared" si="40"/>
        <v>0.12332439678284182</v>
      </c>
      <c r="N339" s="251">
        <f>D302</f>
        <v>1989</v>
      </c>
      <c r="O339" s="169" t="s">
        <v>116</v>
      </c>
      <c r="P339" s="6">
        <f t="shared" si="36"/>
        <v>46</v>
      </c>
      <c r="Q339" s="491"/>
    </row>
    <row r="340" spans="1:17" x14ac:dyDescent="0.25">
      <c r="A340" s="164"/>
      <c r="B340" s="165"/>
      <c r="C340" s="165"/>
      <c r="D340" s="165"/>
      <c r="E340" s="165"/>
      <c r="F340" s="166"/>
      <c r="G340" s="166"/>
      <c r="H340" s="167"/>
      <c r="I340" s="496"/>
      <c r="J340" s="174"/>
      <c r="K340" s="260"/>
      <c r="L340" s="410">
        <f t="shared" si="41"/>
        <v>0</v>
      </c>
      <c r="M340" s="305">
        <f t="shared" si="40"/>
        <v>0</v>
      </c>
      <c r="N340" s="251">
        <f>D302</f>
        <v>1989</v>
      </c>
      <c r="O340" s="176" t="s">
        <v>129</v>
      </c>
      <c r="P340" s="6">
        <f t="shared" si="36"/>
        <v>0</v>
      </c>
      <c r="Q340" s="491"/>
    </row>
    <row r="341" spans="1:17" x14ac:dyDescent="0.25">
      <c r="A341" s="164"/>
      <c r="B341" s="165"/>
      <c r="C341" s="165"/>
      <c r="D341" s="165"/>
      <c r="E341" s="165"/>
      <c r="F341" s="166"/>
      <c r="G341" s="166"/>
      <c r="H341" s="167"/>
      <c r="I341" s="496"/>
      <c r="J341" s="174"/>
      <c r="K341" s="259"/>
      <c r="L341" s="410">
        <f t="shared" si="41"/>
        <v>0</v>
      </c>
      <c r="M341" s="305">
        <f t="shared" si="40"/>
        <v>0</v>
      </c>
      <c r="N341" s="251" t="str">
        <f>D301</f>
        <v>Build QTY</v>
      </c>
      <c r="O341" s="176" t="s">
        <v>13</v>
      </c>
      <c r="P341" s="6">
        <f t="shared" si="36"/>
        <v>0</v>
      </c>
      <c r="Q341" s="132"/>
    </row>
    <row r="342" spans="1:17" x14ac:dyDescent="0.25">
      <c r="A342" s="164"/>
      <c r="B342" s="165"/>
      <c r="C342" s="165"/>
      <c r="D342" s="165"/>
      <c r="E342" s="165"/>
      <c r="F342" s="166"/>
      <c r="G342" s="166"/>
      <c r="H342" s="167"/>
      <c r="I342" s="496">
        <v>6</v>
      </c>
      <c r="J342" s="174"/>
      <c r="K342" s="259"/>
      <c r="L342" s="410">
        <f t="shared" si="41"/>
        <v>6</v>
      </c>
      <c r="M342" s="305">
        <f t="shared" si="40"/>
        <v>1.6085790884718499E-2</v>
      </c>
      <c r="N342" s="251">
        <f>D302</f>
        <v>1989</v>
      </c>
      <c r="O342" s="176" t="s">
        <v>423</v>
      </c>
      <c r="P342" s="6">
        <f t="shared" si="36"/>
        <v>6</v>
      </c>
      <c r="Q342" s="132"/>
    </row>
    <row r="343" spans="1:17" x14ac:dyDescent="0.25">
      <c r="A343" s="164"/>
      <c r="B343" s="165"/>
      <c r="C343" s="165"/>
      <c r="D343" s="165"/>
      <c r="E343" s="165"/>
      <c r="F343" s="166"/>
      <c r="G343" s="166"/>
      <c r="H343" s="167"/>
      <c r="I343" s="496"/>
      <c r="J343" s="174"/>
      <c r="K343" s="259"/>
      <c r="L343" s="410">
        <f t="shared" si="41"/>
        <v>0</v>
      </c>
      <c r="M343" s="305">
        <f t="shared" si="40"/>
        <v>0</v>
      </c>
      <c r="N343" s="251">
        <f>D302</f>
        <v>1989</v>
      </c>
      <c r="O343" s="176" t="s">
        <v>324</v>
      </c>
      <c r="P343" s="6">
        <f t="shared" si="36"/>
        <v>0</v>
      </c>
      <c r="Q343" s="277"/>
    </row>
    <row r="344" spans="1:17" x14ac:dyDescent="0.25">
      <c r="A344" s="164"/>
      <c r="B344" s="165"/>
      <c r="C344" s="165"/>
      <c r="D344" s="165"/>
      <c r="E344" s="165"/>
      <c r="F344" s="166"/>
      <c r="G344" s="166"/>
      <c r="H344" s="167"/>
      <c r="I344" s="496"/>
      <c r="J344" s="174"/>
      <c r="K344" s="259"/>
      <c r="L344" s="410">
        <f t="shared" ref="L344:L345" si="42">SUM(I344,K344)</f>
        <v>0</v>
      </c>
      <c r="M344" s="305">
        <f t="shared" si="40"/>
        <v>0</v>
      </c>
      <c r="N344" s="251">
        <f>D302</f>
        <v>1989</v>
      </c>
      <c r="O344" s="176" t="s">
        <v>347</v>
      </c>
      <c r="P344" s="6">
        <f t="shared" si="36"/>
        <v>0</v>
      </c>
      <c r="Q344" s="132"/>
    </row>
    <row r="345" spans="1:17" x14ac:dyDescent="0.25">
      <c r="A345" s="164"/>
      <c r="B345" s="165"/>
      <c r="C345" s="165"/>
      <c r="D345" s="165"/>
      <c r="E345" s="165"/>
      <c r="F345" s="166"/>
      <c r="G345" s="166"/>
      <c r="H345" s="167"/>
      <c r="I345" s="170"/>
      <c r="J345" s="38"/>
      <c r="K345" s="259"/>
      <c r="L345" s="410">
        <f t="shared" si="42"/>
        <v>0</v>
      </c>
      <c r="M345" s="305">
        <f t="shared" si="40"/>
        <v>0</v>
      </c>
      <c r="N345" s="251">
        <f>D302</f>
        <v>1989</v>
      </c>
      <c r="O345" s="176" t="s">
        <v>174</v>
      </c>
      <c r="P345" s="6">
        <f t="shared" si="36"/>
        <v>0</v>
      </c>
      <c r="Q345" s="132"/>
    </row>
    <row r="346" spans="1:17" x14ac:dyDescent="0.25">
      <c r="A346" s="164"/>
      <c r="B346" s="165"/>
      <c r="C346" s="165"/>
      <c r="D346" s="165"/>
      <c r="E346" s="165"/>
      <c r="F346" s="166"/>
      <c r="G346" s="166"/>
      <c r="H346" s="167"/>
      <c r="I346" s="38">
        <v>6</v>
      </c>
      <c r="J346" s="38"/>
      <c r="K346" s="259"/>
      <c r="L346" s="410">
        <v>0</v>
      </c>
      <c r="M346" s="305">
        <f t="shared" si="40"/>
        <v>0</v>
      </c>
      <c r="N346" s="251">
        <v>588</v>
      </c>
      <c r="O346" s="176" t="s">
        <v>305</v>
      </c>
      <c r="P346" s="6">
        <f t="shared" si="36"/>
        <v>0</v>
      </c>
      <c r="Q346" s="277"/>
    </row>
    <row r="347" spans="1:17" ht="15.75" thickBot="1" x14ac:dyDescent="0.3">
      <c r="A347" s="181"/>
      <c r="B347" s="182"/>
      <c r="C347" s="182"/>
      <c r="D347" s="182"/>
      <c r="E347" s="182"/>
      <c r="F347" s="183"/>
      <c r="G347" s="183"/>
      <c r="H347" s="184"/>
      <c r="I347" s="236">
        <v>1</v>
      </c>
      <c r="J347" s="236"/>
      <c r="K347" s="261"/>
      <c r="L347" s="230">
        <v>0</v>
      </c>
      <c r="M347" s="302">
        <f t="shared" si="40"/>
        <v>0</v>
      </c>
      <c r="N347" s="251">
        <f>D302</f>
        <v>1989</v>
      </c>
      <c r="O347" s="237" t="s">
        <v>424</v>
      </c>
      <c r="P347" s="6">
        <f t="shared" si="36"/>
        <v>0</v>
      </c>
      <c r="Q347" s="281"/>
    </row>
    <row r="348" spans="1:17" ht="15.75" thickBot="1" x14ac:dyDescent="0.3">
      <c r="H348" s="185" t="s">
        <v>5</v>
      </c>
      <c r="I348" s="457">
        <f>SUM(I303:I347)</f>
        <v>234</v>
      </c>
      <c r="J348" s="457">
        <f>SUM(J303:J347)</f>
        <v>126</v>
      </c>
      <c r="K348" s="457">
        <f>SUM(K303:K347)</f>
        <v>57</v>
      </c>
      <c r="L348" s="457">
        <f>SUM(L303:L347)</f>
        <v>279</v>
      </c>
      <c r="M348" s="430">
        <f t="shared" si="40"/>
        <v>0.74798927613941024</v>
      </c>
    </row>
    <row r="350" spans="1:17" ht="15.75" thickBot="1" x14ac:dyDescent="0.3"/>
    <row r="351" spans="1:17" ht="30.75" thickBot="1" x14ac:dyDescent="0.3">
      <c r="A351" s="498" t="s">
        <v>170</v>
      </c>
      <c r="B351" s="499" t="s">
        <v>49</v>
      </c>
      <c r="C351" s="499" t="s">
        <v>118</v>
      </c>
      <c r="D351" s="150" t="s">
        <v>18</v>
      </c>
      <c r="E351" s="150" t="s">
        <v>17</v>
      </c>
      <c r="F351" s="149" t="s">
        <v>1</v>
      </c>
      <c r="G351" s="149" t="s">
        <v>89</v>
      </c>
      <c r="H351" s="500" t="s">
        <v>24</v>
      </c>
      <c r="I351" s="149" t="s">
        <v>90</v>
      </c>
      <c r="J351" s="149" t="s">
        <v>91</v>
      </c>
      <c r="K351" s="150" t="s">
        <v>92</v>
      </c>
      <c r="L351" s="150" t="s">
        <v>5</v>
      </c>
      <c r="M351" s="150" t="s">
        <v>2</v>
      </c>
      <c r="N351" s="501" t="s">
        <v>161</v>
      </c>
      <c r="O351" s="502" t="s">
        <v>21</v>
      </c>
      <c r="P351" s="4" t="s">
        <v>5</v>
      </c>
      <c r="Q351" s="84" t="s">
        <v>7</v>
      </c>
    </row>
    <row r="352" spans="1:17" ht="15.75" thickBot="1" x14ac:dyDescent="0.3">
      <c r="A352" s="243">
        <v>1507976</v>
      </c>
      <c r="B352" s="243" t="s">
        <v>247</v>
      </c>
      <c r="C352" s="243">
        <v>1920</v>
      </c>
      <c r="D352" s="412">
        <v>2005</v>
      </c>
      <c r="E352" s="413">
        <v>1832</v>
      </c>
      <c r="F352" s="414">
        <f>E352/D352</f>
        <v>0.91371571072319202</v>
      </c>
      <c r="G352" s="415">
        <f>J398/D352</f>
        <v>6.3341645885286776E-2</v>
      </c>
      <c r="H352" s="244">
        <v>45264</v>
      </c>
      <c r="I352" s="153"/>
      <c r="J352" s="154"/>
      <c r="K352" s="155"/>
      <c r="L352" s="156"/>
      <c r="M352" s="315"/>
      <c r="N352" s="154"/>
      <c r="O352" s="157" t="s">
        <v>78</v>
      </c>
      <c r="Q352" s="493" t="s">
        <v>73</v>
      </c>
    </row>
    <row r="353" spans="1:17" x14ac:dyDescent="0.25">
      <c r="A353" s="158"/>
      <c r="B353" s="159"/>
      <c r="C353" s="159"/>
      <c r="D353" s="159"/>
      <c r="E353" s="159"/>
      <c r="F353" s="160"/>
      <c r="G353" s="160"/>
      <c r="H353" s="245"/>
      <c r="I353" s="222">
        <v>6</v>
      </c>
      <c r="J353" s="219"/>
      <c r="K353" s="220"/>
      <c r="L353" s="445">
        <f t="shared" ref="L353:L371" si="43">SUM(I353,K353)</f>
        <v>6</v>
      </c>
      <c r="M353" s="303">
        <f>L353/$D$252</f>
        <v>1.6085790884718499E-2</v>
      </c>
      <c r="N353" s="251">
        <f>D352</f>
        <v>2005</v>
      </c>
      <c r="O353" s="221" t="s">
        <v>14</v>
      </c>
      <c r="P353" s="6">
        <f>L353</f>
        <v>6</v>
      </c>
      <c r="Q353" s="493" t="s">
        <v>282</v>
      </c>
    </row>
    <row r="354" spans="1:17" x14ac:dyDescent="0.25">
      <c r="A354" s="164"/>
      <c r="B354" s="165"/>
      <c r="C354" s="165"/>
      <c r="D354" s="165"/>
      <c r="E354" s="165"/>
      <c r="F354" s="166"/>
      <c r="G354" s="166"/>
      <c r="H354" s="246"/>
      <c r="I354" s="222">
        <v>10</v>
      </c>
      <c r="J354" s="38"/>
      <c r="K354" s="65"/>
      <c r="L354" s="177">
        <f t="shared" si="43"/>
        <v>10</v>
      </c>
      <c r="M354" s="305">
        <f t="shared" ref="M354:M371" si="44">L354/$D$252</f>
        <v>2.6809651474530832E-2</v>
      </c>
      <c r="N354" s="251">
        <f>D352</f>
        <v>2005</v>
      </c>
      <c r="O354" s="169" t="s">
        <v>93</v>
      </c>
      <c r="P354" s="6">
        <f t="shared" ref="P354:P397" si="45">L354</f>
        <v>10</v>
      </c>
      <c r="Q354" s="132"/>
    </row>
    <row r="355" spans="1:17" x14ac:dyDescent="0.25">
      <c r="A355" s="164"/>
      <c r="B355" s="165"/>
      <c r="C355" s="165"/>
      <c r="D355" s="165"/>
      <c r="E355" s="165"/>
      <c r="F355" s="166"/>
      <c r="G355" s="166"/>
      <c r="H355" s="246"/>
      <c r="I355" s="222"/>
      <c r="J355" s="170"/>
      <c r="K355" s="168"/>
      <c r="L355" s="177">
        <f t="shared" si="43"/>
        <v>0</v>
      </c>
      <c r="M355" s="305">
        <f t="shared" si="44"/>
        <v>0</v>
      </c>
      <c r="N355" s="251">
        <f>D352</f>
        <v>2005</v>
      </c>
      <c r="O355" s="171" t="s">
        <v>8</v>
      </c>
      <c r="P355" s="6">
        <f t="shared" si="45"/>
        <v>0</v>
      </c>
      <c r="Q355" s="132"/>
    </row>
    <row r="356" spans="1:17" x14ac:dyDescent="0.25">
      <c r="A356" s="164"/>
      <c r="B356" s="165"/>
      <c r="C356" s="165"/>
      <c r="D356" s="165"/>
      <c r="E356" s="165"/>
      <c r="F356" s="166"/>
      <c r="G356" s="166"/>
      <c r="H356" s="246"/>
      <c r="I356" s="222"/>
      <c r="J356" s="38"/>
      <c r="K356" s="168"/>
      <c r="L356" s="177">
        <f t="shared" si="43"/>
        <v>0</v>
      </c>
      <c r="M356" s="305">
        <f t="shared" si="44"/>
        <v>0</v>
      </c>
      <c r="N356" s="251">
        <f>D352</f>
        <v>2005</v>
      </c>
      <c r="O356" s="171" t="s">
        <v>9</v>
      </c>
      <c r="P356" s="6">
        <f t="shared" si="45"/>
        <v>0</v>
      </c>
      <c r="Q356" s="132"/>
    </row>
    <row r="357" spans="1:17" x14ac:dyDescent="0.25">
      <c r="A357" s="164"/>
      <c r="B357" s="165"/>
      <c r="C357" s="165"/>
      <c r="D357" s="165"/>
      <c r="E357" s="165"/>
      <c r="F357" s="166"/>
      <c r="G357" s="166"/>
      <c r="H357" s="246"/>
      <c r="I357" s="222">
        <v>62</v>
      </c>
      <c r="J357" s="170"/>
      <c r="K357" s="168">
        <v>10</v>
      </c>
      <c r="L357" s="177">
        <f t="shared" si="43"/>
        <v>72</v>
      </c>
      <c r="M357" s="305">
        <f t="shared" si="44"/>
        <v>0.19302949061662197</v>
      </c>
      <c r="N357" s="251">
        <f>D352</f>
        <v>2005</v>
      </c>
      <c r="O357" s="169" t="s">
        <v>16</v>
      </c>
      <c r="P357" s="6">
        <f t="shared" si="45"/>
        <v>72</v>
      </c>
      <c r="Q357" s="132"/>
    </row>
    <row r="358" spans="1:17" x14ac:dyDescent="0.25">
      <c r="A358" s="164"/>
      <c r="B358" s="165"/>
      <c r="C358" s="165"/>
      <c r="D358" s="165"/>
      <c r="E358" s="165"/>
      <c r="F358" s="166"/>
      <c r="G358" s="166"/>
      <c r="H358" s="246"/>
      <c r="I358" s="222"/>
      <c r="J358" s="170"/>
      <c r="K358" s="168"/>
      <c r="L358" s="177">
        <f t="shared" si="43"/>
        <v>0</v>
      </c>
      <c r="M358" s="305">
        <f t="shared" si="44"/>
        <v>0</v>
      </c>
      <c r="N358" s="251">
        <f>D352</f>
        <v>2005</v>
      </c>
      <c r="O358" s="169" t="s">
        <v>94</v>
      </c>
      <c r="P358" s="6">
        <f t="shared" si="45"/>
        <v>0</v>
      </c>
      <c r="Q358" s="132"/>
    </row>
    <row r="359" spans="1:17" x14ac:dyDescent="0.25">
      <c r="A359" s="164"/>
      <c r="B359" s="165"/>
      <c r="C359" s="165"/>
      <c r="D359" s="165"/>
      <c r="E359" s="165"/>
      <c r="F359" s="166"/>
      <c r="G359" s="166"/>
      <c r="H359" s="246"/>
      <c r="I359" s="222"/>
      <c r="J359" s="38"/>
      <c r="K359" s="168"/>
      <c r="L359" s="177">
        <f t="shared" si="43"/>
        <v>0</v>
      </c>
      <c r="M359" s="305">
        <f t="shared" si="44"/>
        <v>0</v>
      </c>
      <c r="N359" s="251">
        <f>D352</f>
        <v>2005</v>
      </c>
      <c r="O359" s="169" t="s">
        <v>116</v>
      </c>
      <c r="P359" s="6">
        <f t="shared" si="45"/>
        <v>0</v>
      </c>
      <c r="Q359" s="173"/>
    </row>
    <row r="360" spans="1:17" x14ac:dyDescent="0.25">
      <c r="A360" s="164"/>
      <c r="B360" s="165"/>
      <c r="C360" s="165"/>
      <c r="D360" s="165"/>
      <c r="E360" s="165"/>
      <c r="F360" s="166"/>
      <c r="G360" s="166"/>
      <c r="H360" s="246"/>
      <c r="I360" s="222"/>
      <c r="J360" s="170"/>
      <c r="K360" s="168"/>
      <c r="L360" s="177">
        <f t="shared" si="43"/>
        <v>0</v>
      </c>
      <c r="M360" s="305">
        <f t="shared" si="44"/>
        <v>0</v>
      </c>
      <c r="N360" s="251">
        <f>D352</f>
        <v>2005</v>
      </c>
      <c r="O360" s="169" t="s">
        <v>35</v>
      </c>
      <c r="P360" s="6">
        <f t="shared" si="45"/>
        <v>0</v>
      </c>
      <c r="Q360" s="173"/>
    </row>
    <row r="361" spans="1:17" x14ac:dyDescent="0.25">
      <c r="A361" s="164"/>
      <c r="B361" s="165"/>
      <c r="C361" s="165"/>
      <c r="D361" s="165"/>
      <c r="E361" s="165"/>
      <c r="F361" s="166"/>
      <c r="G361" s="166"/>
      <c r="H361" s="246"/>
      <c r="I361" s="222">
        <v>4</v>
      </c>
      <c r="J361" s="170"/>
      <c r="K361" s="168">
        <v>2</v>
      </c>
      <c r="L361" s="177">
        <f t="shared" si="43"/>
        <v>6</v>
      </c>
      <c r="M361" s="305">
        <f t="shared" si="44"/>
        <v>1.6085790884718499E-2</v>
      </c>
      <c r="N361" s="251">
        <f>D352</f>
        <v>2005</v>
      </c>
      <c r="O361" s="169" t="s">
        <v>3</v>
      </c>
      <c r="P361" s="6">
        <f t="shared" si="45"/>
        <v>6</v>
      </c>
      <c r="Q361" s="173"/>
    </row>
    <row r="362" spans="1:17" x14ac:dyDescent="0.25">
      <c r="A362" s="164"/>
      <c r="B362" s="165"/>
      <c r="C362" s="165"/>
      <c r="D362" s="165"/>
      <c r="E362" s="165"/>
      <c r="F362" s="166"/>
      <c r="G362" s="166"/>
      <c r="H362" s="246"/>
      <c r="I362" s="222"/>
      <c r="J362" s="174"/>
      <c r="K362" s="175"/>
      <c r="L362" s="177">
        <f t="shared" si="43"/>
        <v>0</v>
      </c>
      <c r="M362" s="305">
        <f t="shared" si="44"/>
        <v>0</v>
      </c>
      <c r="N362" s="251">
        <f>D352</f>
        <v>2005</v>
      </c>
      <c r="O362" s="176" t="s">
        <v>28</v>
      </c>
      <c r="P362" s="6">
        <f t="shared" si="45"/>
        <v>0</v>
      </c>
      <c r="Q362" s="173"/>
    </row>
    <row r="363" spans="1:17" x14ac:dyDescent="0.25">
      <c r="A363" s="164"/>
      <c r="B363" s="165"/>
      <c r="C363" s="165"/>
      <c r="D363" s="165"/>
      <c r="E363" s="165"/>
      <c r="F363" s="166"/>
      <c r="G363" s="166"/>
      <c r="H363" s="246"/>
      <c r="I363" s="222"/>
      <c r="J363" s="38"/>
      <c r="K363" s="168"/>
      <c r="L363" s="177">
        <f t="shared" si="43"/>
        <v>0</v>
      </c>
      <c r="M363" s="305">
        <f t="shared" si="44"/>
        <v>0</v>
      </c>
      <c r="N363" s="251">
        <f>D352</f>
        <v>2005</v>
      </c>
      <c r="O363" s="169" t="s">
        <v>457</v>
      </c>
      <c r="P363" s="6">
        <f t="shared" si="45"/>
        <v>0</v>
      </c>
      <c r="Q363" s="173"/>
    </row>
    <row r="364" spans="1:17" x14ac:dyDescent="0.25">
      <c r="A364" s="164"/>
      <c r="B364" s="165"/>
      <c r="C364" s="165"/>
      <c r="D364" s="165"/>
      <c r="E364" s="165"/>
      <c r="F364" s="166"/>
      <c r="G364" s="166"/>
      <c r="H364" s="246"/>
      <c r="I364" s="222"/>
      <c r="J364" s="38"/>
      <c r="K364" s="168"/>
      <c r="L364" s="177">
        <f t="shared" si="43"/>
        <v>0</v>
      </c>
      <c r="M364" s="305">
        <f t="shared" si="44"/>
        <v>0</v>
      </c>
      <c r="N364" s="251">
        <f>D352</f>
        <v>2005</v>
      </c>
      <c r="O364" s="169" t="s">
        <v>191</v>
      </c>
      <c r="P364" s="6">
        <f t="shared" si="45"/>
        <v>0</v>
      </c>
      <c r="Q364" s="341"/>
    </row>
    <row r="365" spans="1:17" x14ac:dyDescent="0.25">
      <c r="A365" s="164"/>
      <c r="B365" s="165"/>
      <c r="C365" s="165"/>
      <c r="D365" s="165"/>
      <c r="E365" s="165"/>
      <c r="F365" s="166"/>
      <c r="G365" s="166"/>
      <c r="H365" s="246"/>
      <c r="I365" s="222"/>
      <c r="J365" s="38"/>
      <c r="K365" s="229"/>
      <c r="L365" s="177">
        <f t="shared" si="43"/>
        <v>0</v>
      </c>
      <c r="M365" s="305">
        <f t="shared" si="44"/>
        <v>0</v>
      </c>
      <c r="N365" s="251">
        <f>D352</f>
        <v>2005</v>
      </c>
      <c r="O365" s="176" t="s">
        <v>180</v>
      </c>
      <c r="P365" s="6">
        <f t="shared" si="45"/>
        <v>0</v>
      </c>
      <c r="Q365" s="172"/>
    </row>
    <row r="366" spans="1:17" x14ac:dyDescent="0.25">
      <c r="A366" s="164"/>
      <c r="B366" s="165"/>
      <c r="C366" s="165" t="s">
        <v>108</v>
      </c>
      <c r="D366" s="165"/>
      <c r="E366" s="165"/>
      <c r="F366" s="166"/>
      <c r="G366" s="166"/>
      <c r="H366" s="246"/>
      <c r="I366" s="222"/>
      <c r="J366" s="38"/>
      <c r="K366" s="168"/>
      <c r="L366" s="177">
        <f t="shared" si="43"/>
        <v>0</v>
      </c>
      <c r="M366" s="305">
        <f t="shared" si="44"/>
        <v>0</v>
      </c>
      <c r="N366" s="251">
        <f>D352</f>
        <v>2005</v>
      </c>
      <c r="O366" s="195" t="s">
        <v>20</v>
      </c>
      <c r="P366" s="6">
        <f t="shared" si="45"/>
        <v>0</v>
      </c>
      <c r="Q366" s="83"/>
    </row>
    <row r="367" spans="1:17" x14ac:dyDescent="0.25">
      <c r="A367" s="164"/>
      <c r="B367" s="165"/>
      <c r="C367" s="165"/>
      <c r="D367" s="165"/>
      <c r="E367" s="165"/>
      <c r="F367" s="166"/>
      <c r="G367" s="166"/>
      <c r="H367" s="246"/>
      <c r="I367" s="222">
        <v>1</v>
      </c>
      <c r="J367" s="38"/>
      <c r="K367" s="168"/>
      <c r="L367" s="177">
        <f t="shared" si="43"/>
        <v>1</v>
      </c>
      <c r="M367" s="305">
        <f t="shared" si="44"/>
        <v>2.6809651474530832E-3</v>
      </c>
      <c r="N367" s="251">
        <f>D352</f>
        <v>2005</v>
      </c>
      <c r="O367" s="169" t="s">
        <v>83</v>
      </c>
      <c r="P367" s="6">
        <f t="shared" si="45"/>
        <v>1</v>
      </c>
      <c r="Q367" s="172"/>
    </row>
    <row r="368" spans="1:17" x14ac:dyDescent="0.25">
      <c r="A368" s="164"/>
      <c r="B368" s="165"/>
      <c r="C368" s="165"/>
      <c r="D368" s="165"/>
      <c r="E368" s="165"/>
      <c r="F368" s="166"/>
      <c r="G368" s="166"/>
      <c r="H368" s="246"/>
      <c r="I368" s="222">
        <v>1</v>
      </c>
      <c r="J368" s="38"/>
      <c r="K368" s="168"/>
      <c r="L368" s="177">
        <f t="shared" si="43"/>
        <v>1</v>
      </c>
      <c r="M368" s="305">
        <f t="shared" si="44"/>
        <v>2.6809651474530832E-3</v>
      </c>
      <c r="N368" s="251">
        <f>D352</f>
        <v>2005</v>
      </c>
      <c r="O368" s="176" t="s">
        <v>27</v>
      </c>
      <c r="P368" s="6">
        <f t="shared" si="45"/>
        <v>1</v>
      </c>
      <c r="Q368" s="173"/>
    </row>
    <row r="369" spans="1:17" x14ac:dyDescent="0.25">
      <c r="A369" s="164"/>
      <c r="B369" s="165"/>
      <c r="C369" s="165"/>
      <c r="D369" s="165"/>
      <c r="E369" s="165"/>
      <c r="F369" s="166"/>
      <c r="G369" s="166"/>
      <c r="H369" s="246"/>
      <c r="I369" s="64"/>
      <c r="J369" s="38"/>
      <c r="K369" s="168"/>
      <c r="L369" s="177">
        <f t="shared" si="43"/>
        <v>0</v>
      </c>
      <c r="M369" s="305">
        <f t="shared" si="44"/>
        <v>0</v>
      </c>
      <c r="N369" s="251">
        <f>D352</f>
        <v>2005</v>
      </c>
      <c r="O369" s="169" t="s">
        <v>101</v>
      </c>
      <c r="P369" s="6">
        <f t="shared" si="45"/>
        <v>0</v>
      </c>
      <c r="Q369" s="173"/>
    </row>
    <row r="370" spans="1:17" x14ac:dyDescent="0.25">
      <c r="A370" s="164"/>
      <c r="B370" s="165"/>
      <c r="C370" s="165"/>
      <c r="D370" s="165"/>
      <c r="E370" s="165"/>
      <c r="F370" s="166"/>
      <c r="G370" s="166"/>
      <c r="H370" s="246"/>
      <c r="I370" s="64">
        <v>2</v>
      </c>
      <c r="J370" s="170"/>
      <c r="K370" s="168"/>
      <c r="L370" s="177">
        <f t="shared" si="43"/>
        <v>2</v>
      </c>
      <c r="M370" s="305">
        <f t="shared" si="44"/>
        <v>5.3619302949061663E-3</v>
      </c>
      <c r="N370" s="333" t="str">
        <f>D351</f>
        <v>Build QTY</v>
      </c>
      <c r="O370" s="176" t="s">
        <v>74</v>
      </c>
      <c r="P370" s="6">
        <f t="shared" si="45"/>
        <v>2</v>
      </c>
      <c r="Q370" s="83"/>
    </row>
    <row r="371" spans="1:17" ht="15.75" thickBot="1" x14ac:dyDescent="0.3">
      <c r="A371" s="164"/>
      <c r="B371" s="165"/>
      <c r="C371" s="165"/>
      <c r="D371" s="165"/>
      <c r="E371" s="165"/>
      <c r="F371" s="166"/>
      <c r="G371" s="166"/>
      <c r="H371" s="246"/>
      <c r="I371" s="207">
        <v>2</v>
      </c>
      <c r="J371" s="332"/>
      <c r="K371" s="227"/>
      <c r="L371" s="230">
        <f t="shared" si="43"/>
        <v>2</v>
      </c>
      <c r="M371" s="302">
        <f t="shared" si="44"/>
        <v>5.3619302949061663E-3</v>
      </c>
      <c r="N371" s="251">
        <f>D352</f>
        <v>2005</v>
      </c>
      <c r="O371" s="176" t="s">
        <v>455</v>
      </c>
      <c r="P371" s="6">
        <f t="shared" si="45"/>
        <v>2</v>
      </c>
      <c r="Q371" s="173"/>
    </row>
    <row r="372" spans="1:17" ht="15.75" thickBot="1" x14ac:dyDescent="0.3">
      <c r="A372" s="164"/>
      <c r="B372" s="165"/>
      <c r="C372" s="165"/>
      <c r="D372" s="165"/>
      <c r="E372" s="165"/>
      <c r="F372" s="166"/>
      <c r="G372" s="166"/>
      <c r="H372" s="247"/>
      <c r="I372" s="239"/>
      <c r="J372" s="239"/>
      <c r="K372" s="155"/>
      <c r="L372" s="156"/>
      <c r="M372" s="304"/>
      <c r="N372" s="256"/>
      <c r="O372" s="157" t="s">
        <v>97</v>
      </c>
      <c r="P372" s="6">
        <f t="shared" si="45"/>
        <v>0</v>
      </c>
      <c r="Q372" s="172"/>
    </row>
    <row r="373" spans="1:17" x14ac:dyDescent="0.25">
      <c r="A373" s="164"/>
      <c r="B373" s="165"/>
      <c r="C373" s="165"/>
      <c r="D373" s="165"/>
      <c r="E373" s="165"/>
      <c r="F373" s="166"/>
      <c r="G373" s="166"/>
      <c r="H373" s="246"/>
      <c r="I373" s="266"/>
      <c r="J373" s="161">
        <v>9</v>
      </c>
      <c r="K373" s="161"/>
      <c r="L373" s="162">
        <f>SUM(I373,K373)</f>
        <v>0</v>
      </c>
      <c r="M373" s="163">
        <f t="shared" ref="M373:M380" si="46">L373/$D$252</f>
        <v>0</v>
      </c>
      <c r="N373" s="251">
        <f>D352</f>
        <v>2005</v>
      </c>
      <c r="O373" s="238" t="s">
        <v>98</v>
      </c>
      <c r="P373" s="6">
        <f t="shared" si="45"/>
        <v>0</v>
      </c>
      <c r="Q373" s="178"/>
    </row>
    <row r="374" spans="1:17" x14ac:dyDescent="0.25">
      <c r="A374" s="164"/>
      <c r="B374" s="165"/>
      <c r="C374" s="165"/>
      <c r="D374" s="165"/>
      <c r="E374" s="165"/>
      <c r="F374" s="166"/>
      <c r="G374" s="166"/>
      <c r="H374" s="246"/>
      <c r="I374" s="64"/>
      <c r="J374" s="168">
        <v>21</v>
      </c>
      <c r="K374" s="168">
        <v>21</v>
      </c>
      <c r="L374" s="231">
        <f>SUM(I374,K374)</f>
        <v>21</v>
      </c>
      <c r="M374" s="163">
        <f t="shared" si="46"/>
        <v>5.6300268096514748E-2</v>
      </c>
      <c r="N374" s="251">
        <f>D352</f>
        <v>2005</v>
      </c>
      <c r="O374" s="224" t="s">
        <v>10</v>
      </c>
      <c r="P374" s="6">
        <f t="shared" si="45"/>
        <v>21</v>
      </c>
      <c r="Q374" s="178"/>
    </row>
    <row r="375" spans="1:17" x14ac:dyDescent="0.25">
      <c r="A375" s="164"/>
      <c r="B375" s="165"/>
      <c r="C375" s="165"/>
      <c r="D375" s="165"/>
      <c r="E375" s="165"/>
      <c r="F375" s="166"/>
      <c r="G375" s="166"/>
      <c r="H375" s="246"/>
      <c r="I375" s="223"/>
      <c r="J375" s="168"/>
      <c r="K375" s="168"/>
      <c r="L375" s="231">
        <f t="shared" ref="L375:L380" si="47">SUM(I375,K375)</f>
        <v>0</v>
      </c>
      <c r="M375" s="163">
        <f t="shared" si="46"/>
        <v>0</v>
      </c>
      <c r="N375" s="251">
        <f>D352</f>
        <v>2005</v>
      </c>
      <c r="O375" s="176" t="s">
        <v>83</v>
      </c>
      <c r="P375" s="6">
        <f t="shared" si="45"/>
        <v>0</v>
      </c>
      <c r="Q375" s="497"/>
    </row>
    <row r="376" spans="1:17" x14ac:dyDescent="0.25">
      <c r="A376" s="164"/>
      <c r="B376" s="165"/>
      <c r="C376" s="165"/>
      <c r="D376" s="165"/>
      <c r="E376" s="165"/>
      <c r="F376" s="166"/>
      <c r="G376" s="166"/>
      <c r="H376" s="246"/>
      <c r="I376" s="64"/>
      <c r="J376" s="168">
        <v>11</v>
      </c>
      <c r="K376" s="168"/>
      <c r="L376" s="231">
        <f t="shared" si="47"/>
        <v>0</v>
      </c>
      <c r="M376" s="163">
        <f t="shared" si="46"/>
        <v>0</v>
      </c>
      <c r="N376" s="251">
        <f>D352</f>
        <v>2005</v>
      </c>
      <c r="O376" s="224" t="s">
        <v>99</v>
      </c>
      <c r="P376" s="6">
        <f t="shared" si="45"/>
        <v>0</v>
      </c>
      <c r="Q376" s="173" t="s">
        <v>458</v>
      </c>
    </row>
    <row r="377" spans="1:17" x14ac:dyDescent="0.25">
      <c r="A377" s="164"/>
      <c r="B377" s="165"/>
      <c r="C377" s="165"/>
      <c r="D377" s="165"/>
      <c r="E377" s="165"/>
      <c r="F377" s="166"/>
      <c r="G377" s="166"/>
      <c r="H377" s="246"/>
      <c r="I377" s="64"/>
      <c r="J377" s="168">
        <v>2</v>
      </c>
      <c r="K377" s="168"/>
      <c r="L377" s="231">
        <f t="shared" si="47"/>
        <v>0</v>
      </c>
      <c r="M377" s="163">
        <f t="shared" si="46"/>
        <v>0</v>
      </c>
      <c r="N377" s="251">
        <f>D352</f>
        <v>2005</v>
      </c>
      <c r="O377" s="176" t="s">
        <v>101</v>
      </c>
      <c r="P377" s="6">
        <f t="shared" si="45"/>
        <v>0</v>
      </c>
      <c r="Q377" s="179"/>
    </row>
    <row r="378" spans="1:17" x14ac:dyDescent="0.25">
      <c r="A378" s="164"/>
      <c r="B378" s="165"/>
      <c r="C378" s="165"/>
      <c r="D378" s="165"/>
      <c r="E378" s="165"/>
      <c r="F378" s="166"/>
      <c r="G378" s="166"/>
      <c r="H378" s="246"/>
      <c r="I378" s="223"/>
      <c r="J378" s="168">
        <v>79</v>
      </c>
      <c r="K378" s="168"/>
      <c r="L378" s="231">
        <f t="shared" si="47"/>
        <v>0</v>
      </c>
      <c r="M378" s="163">
        <f t="shared" si="46"/>
        <v>0</v>
      </c>
      <c r="N378" s="251">
        <f>D352</f>
        <v>2005</v>
      </c>
      <c r="O378" s="224" t="s">
        <v>100</v>
      </c>
      <c r="P378" s="6">
        <f t="shared" si="45"/>
        <v>0</v>
      </c>
      <c r="Q378" s="173"/>
    </row>
    <row r="379" spans="1:17" x14ac:dyDescent="0.25">
      <c r="A379" s="164"/>
      <c r="B379" s="165"/>
      <c r="C379" s="165"/>
      <c r="D379" s="165"/>
      <c r="E379" s="165"/>
      <c r="F379" s="166"/>
      <c r="G379" s="166"/>
      <c r="H379" s="246"/>
      <c r="I379" s="64"/>
      <c r="J379" s="168">
        <v>3</v>
      </c>
      <c r="K379" s="168"/>
      <c r="L379" s="231">
        <f t="shared" si="47"/>
        <v>0</v>
      </c>
      <c r="M379" s="163">
        <f t="shared" si="46"/>
        <v>0</v>
      </c>
      <c r="N379" s="251">
        <f>D352</f>
        <v>2005</v>
      </c>
      <c r="O379" s="224" t="s">
        <v>96</v>
      </c>
      <c r="P379" s="6">
        <f t="shared" si="45"/>
        <v>0</v>
      </c>
      <c r="Q379" s="173"/>
    </row>
    <row r="380" spans="1:17" ht="15.75" thickBot="1" x14ac:dyDescent="0.3">
      <c r="A380" s="164"/>
      <c r="B380" s="165"/>
      <c r="C380" s="165"/>
      <c r="D380" s="165"/>
      <c r="E380" s="165"/>
      <c r="F380" s="166"/>
      <c r="G380" s="166"/>
      <c r="H380" s="246"/>
      <c r="I380" s="207"/>
      <c r="J380" s="226">
        <v>2</v>
      </c>
      <c r="K380" s="227"/>
      <c r="L380" s="225">
        <f t="shared" si="47"/>
        <v>0</v>
      </c>
      <c r="M380" s="302">
        <f t="shared" si="46"/>
        <v>0</v>
      </c>
      <c r="N380" s="252">
        <f>D352</f>
        <v>2005</v>
      </c>
      <c r="O380" s="228" t="s">
        <v>119</v>
      </c>
      <c r="P380" s="6">
        <f t="shared" si="45"/>
        <v>0</v>
      </c>
      <c r="Q380" s="173"/>
    </row>
    <row r="381" spans="1:17" ht="15.75" thickBot="1" x14ac:dyDescent="0.3">
      <c r="A381" s="164"/>
      <c r="B381" s="165"/>
      <c r="C381" s="165"/>
      <c r="D381" s="165"/>
      <c r="E381" s="165"/>
      <c r="F381" s="166"/>
      <c r="G381" s="166"/>
      <c r="H381" s="247"/>
      <c r="I381" s="232"/>
      <c r="J381" s="232"/>
      <c r="K381" s="233"/>
      <c r="L381" s="156"/>
      <c r="M381" s="234"/>
      <c r="N381" s="253"/>
      <c r="O381" s="235" t="s">
        <v>102</v>
      </c>
      <c r="P381" s="6">
        <f t="shared" si="45"/>
        <v>0</v>
      </c>
      <c r="Q381" s="173"/>
    </row>
    <row r="382" spans="1:17" x14ac:dyDescent="0.25">
      <c r="A382" s="164"/>
      <c r="B382" s="165"/>
      <c r="C382" s="165"/>
      <c r="D382" s="165"/>
      <c r="E382" s="165"/>
      <c r="F382" s="166"/>
      <c r="G382" s="166"/>
      <c r="H382" s="247"/>
      <c r="I382" s="62"/>
      <c r="J382" s="336"/>
      <c r="K382" s="337"/>
      <c r="L382" s="410">
        <f t="shared" ref="L382" si="48">SUM(I382,K382)</f>
        <v>0</v>
      </c>
      <c r="M382" s="303">
        <f t="shared" ref="M382:M398" si="49">L382/$D$252</f>
        <v>0</v>
      </c>
      <c r="N382" s="338" t="str">
        <f>D351</f>
        <v>Build QTY</v>
      </c>
      <c r="O382" s="221" t="s">
        <v>377</v>
      </c>
      <c r="P382" s="6">
        <f t="shared" si="45"/>
        <v>0</v>
      </c>
      <c r="Q382" s="278"/>
    </row>
    <row r="383" spans="1:17" x14ac:dyDescent="0.25">
      <c r="A383" s="164"/>
      <c r="B383" s="165"/>
      <c r="C383" s="165"/>
      <c r="D383" s="165" t="s">
        <v>105</v>
      </c>
      <c r="E383" s="165"/>
      <c r="F383" s="166"/>
      <c r="G383" s="166"/>
      <c r="H383" s="247"/>
      <c r="I383" s="170"/>
      <c r="J383" s="38"/>
      <c r="K383" s="339"/>
      <c r="L383" s="410">
        <f>SUM(I383,K383)</f>
        <v>0</v>
      </c>
      <c r="M383" s="305">
        <f t="shared" si="49"/>
        <v>0</v>
      </c>
      <c r="N383" s="333" t="str">
        <f>D351</f>
        <v>Build QTY</v>
      </c>
      <c r="O383" s="176" t="s">
        <v>164</v>
      </c>
      <c r="P383" s="6">
        <f t="shared" si="45"/>
        <v>0</v>
      </c>
      <c r="Q383" s="278"/>
    </row>
    <row r="384" spans="1:17" x14ac:dyDescent="0.25">
      <c r="A384" s="164"/>
      <c r="B384" s="165"/>
      <c r="C384" s="165"/>
      <c r="D384" s="165"/>
      <c r="E384" s="165"/>
      <c r="F384" s="166"/>
      <c r="G384" s="166"/>
      <c r="H384" s="247"/>
      <c r="I384" s="495">
        <v>2</v>
      </c>
      <c r="J384" s="334"/>
      <c r="K384" s="335"/>
      <c r="L384" s="410">
        <f>SUM(I384,K384)</f>
        <v>2</v>
      </c>
      <c r="M384" s="305">
        <f t="shared" si="49"/>
        <v>5.3619302949061663E-3</v>
      </c>
      <c r="N384" s="251">
        <f>D352</f>
        <v>2005</v>
      </c>
      <c r="O384" s="176" t="s">
        <v>83</v>
      </c>
      <c r="P384" s="6">
        <f t="shared" si="45"/>
        <v>2</v>
      </c>
      <c r="Q384" s="490"/>
    </row>
    <row r="385" spans="1:17" x14ac:dyDescent="0.25">
      <c r="A385" s="164"/>
      <c r="B385" s="165"/>
      <c r="C385" s="165"/>
      <c r="D385" s="165"/>
      <c r="E385" s="165"/>
      <c r="F385" s="166"/>
      <c r="G385" s="166"/>
      <c r="H385" s="247"/>
      <c r="I385" s="170"/>
      <c r="J385" s="38"/>
      <c r="K385" s="259"/>
      <c r="L385" s="410">
        <v>0</v>
      </c>
      <c r="M385" s="305">
        <f t="shared" si="49"/>
        <v>0</v>
      </c>
      <c r="N385" s="251" t="str">
        <f>D351</f>
        <v>Build QTY</v>
      </c>
      <c r="O385" s="176" t="s">
        <v>200</v>
      </c>
      <c r="P385" s="6">
        <f t="shared" si="45"/>
        <v>0</v>
      </c>
      <c r="Q385" s="178"/>
    </row>
    <row r="386" spans="1:17" x14ac:dyDescent="0.25">
      <c r="A386" s="164"/>
      <c r="B386" s="165"/>
      <c r="C386" s="165"/>
      <c r="D386" s="165"/>
      <c r="E386" s="165"/>
      <c r="F386" s="166"/>
      <c r="G386" s="166"/>
      <c r="H386" s="247"/>
      <c r="I386" s="170"/>
      <c r="J386" s="38"/>
      <c r="K386" s="259"/>
      <c r="L386" s="410">
        <v>0</v>
      </c>
      <c r="M386" s="305">
        <f t="shared" si="49"/>
        <v>0</v>
      </c>
      <c r="N386" s="251">
        <f>D352</f>
        <v>2005</v>
      </c>
      <c r="O386" s="176" t="s">
        <v>128</v>
      </c>
      <c r="P386" s="6">
        <f t="shared" si="45"/>
        <v>0</v>
      </c>
      <c r="Q386" s="491"/>
    </row>
    <row r="387" spans="1:17" x14ac:dyDescent="0.25">
      <c r="A387" s="164"/>
      <c r="B387" s="165"/>
      <c r="C387" s="165"/>
      <c r="D387" s="165"/>
      <c r="E387" s="165"/>
      <c r="F387" s="166"/>
      <c r="G387" s="166"/>
      <c r="H387" s="247"/>
      <c r="I387" s="170">
        <v>25</v>
      </c>
      <c r="J387" s="38"/>
      <c r="K387" s="259"/>
      <c r="L387" s="410">
        <f t="shared" ref="L387:L394" si="50">SUM(I387,K387)</f>
        <v>25</v>
      </c>
      <c r="M387" s="305">
        <f t="shared" si="49"/>
        <v>6.7024128686327081E-2</v>
      </c>
      <c r="N387" s="251">
        <f>D352</f>
        <v>2005</v>
      </c>
      <c r="O387" s="176" t="s">
        <v>160</v>
      </c>
      <c r="P387" s="6">
        <f t="shared" si="45"/>
        <v>25</v>
      </c>
      <c r="Q387" s="278"/>
    </row>
    <row r="388" spans="1:17" x14ac:dyDescent="0.25">
      <c r="A388" s="164"/>
      <c r="B388" s="165"/>
      <c r="C388" s="165"/>
      <c r="D388" s="165"/>
      <c r="E388" s="165"/>
      <c r="F388" s="166"/>
      <c r="G388" s="166"/>
      <c r="H388" s="167"/>
      <c r="I388" s="170">
        <v>2</v>
      </c>
      <c r="J388" s="38"/>
      <c r="K388" s="259"/>
      <c r="L388" s="410">
        <f t="shared" si="50"/>
        <v>2</v>
      </c>
      <c r="M388" s="305">
        <f t="shared" si="49"/>
        <v>5.3619302949061663E-3</v>
      </c>
      <c r="N388" s="251">
        <f>D352</f>
        <v>2005</v>
      </c>
      <c r="O388" s="176" t="s">
        <v>207</v>
      </c>
      <c r="P388" s="6">
        <f t="shared" si="45"/>
        <v>2</v>
      </c>
      <c r="Q388" s="490"/>
    </row>
    <row r="389" spans="1:17" x14ac:dyDescent="0.25">
      <c r="A389" s="164"/>
      <c r="B389" s="165"/>
      <c r="C389" s="165"/>
      <c r="D389" s="165"/>
      <c r="E389" s="165"/>
      <c r="F389" s="166"/>
      <c r="G389" s="166"/>
      <c r="H389" s="167"/>
      <c r="I389" s="496">
        <v>29</v>
      </c>
      <c r="J389" s="174"/>
      <c r="K389" s="260"/>
      <c r="L389" s="410">
        <f t="shared" si="50"/>
        <v>29</v>
      </c>
      <c r="M389" s="305">
        <f t="shared" si="49"/>
        <v>7.7747989276139406E-2</v>
      </c>
      <c r="N389" s="251">
        <f>D352</f>
        <v>2005</v>
      </c>
      <c r="O389" s="169" t="s">
        <v>116</v>
      </c>
      <c r="P389" s="6">
        <f t="shared" si="45"/>
        <v>29</v>
      </c>
      <c r="Q389" s="491"/>
    </row>
    <row r="390" spans="1:17" x14ac:dyDescent="0.25">
      <c r="A390" s="164"/>
      <c r="B390" s="165"/>
      <c r="C390" s="165"/>
      <c r="D390" s="165"/>
      <c r="E390" s="165"/>
      <c r="F390" s="166"/>
      <c r="G390" s="166"/>
      <c r="H390" s="167"/>
      <c r="I390" s="496">
        <v>8</v>
      </c>
      <c r="J390" s="174"/>
      <c r="K390" s="260"/>
      <c r="L390" s="410">
        <f t="shared" si="50"/>
        <v>8</v>
      </c>
      <c r="M390" s="305">
        <f t="shared" si="49"/>
        <v>2.1447721179624665E-2</v>
      </c>
      <c r="N390" s="251">
        <f>D352</f>
        <v>2005</v>
      </c>
      <c r="O390" s="176" t="s">
        <v>129</v>
      </c>
      <c r="P390" s="6">
        <f t="shared" si="45"/>
        <v>8</v>
      </c>
      <c r="Q390" s="491"/>
    </row>
    <row r="391" spans="1:17" x14ac:dyDescent="0.25">
      <c r="A391" s="164"/>
      <c r="B391" s="165"/>
      <c r="C391" s="165"/>
      <c r="D391" s="165"/>
      <c r="E391" s="165"/>
      <c r="F391" s="166"/>
      <c r="G391" s="166"/>
      <c r="H391" s="167"/>
      <c r="I391" s="496">
        <v>4</v>
      </c>
      <c r="J391" s="174"/>
      <c r="K391" s="259"/>
      <c r="L391" s="410">
        <f t="shared" si="50"/>
        <v>4</v>
      </c>
      <c r="M391" s="305">
        <f t="shared" si="49"/>
        <v>1.0723860589812333E-2</v>
      </c>
      <c r="N391" s="251" t="str">
        <f>D351</f>
        <v>Build QTY</v>
      </c>
      <c r="O391" s="176" t="s">
        <v>13</v>
      </c>
      <c r="P391" s="6">
        <f t="shared" si="45"/>
        <v>4</v>
      </c>
      <c r="Q391" s="132"/>
    </row>
    <row r="392" spans="1:17" x14ac:dyDescent="0.25">
      <c r="A392" s="164"/>
      <c r="B392" s="165"/>
      <c r="C392" s="165"/>
      <c r="D392" s="165"/>
      <c r="E392" s="165"/>
      <c r="F392" s="166"/>
      <c r="G392" s="166"/>
      <c r="H392" s="167"/>
      <c r="I392" s="496">
        <v>14</v>
      </c>
      <c r="J392" s="174"/>
      <c r="K392" s="259"/>
      <c r="L392" s="410">
        <f t="shared" si="50"/>
        <v>14</v>
      </c>
      <c r="M392" s="305">
        <f t="shared" si="49"/>
        <v>3.7533512064343161E-2</v>
      </c>
      <c r="N392" s="251">
        <f>D352</f>
        <v>2005</v>
      </c>
      <c r="O392" s="176" t="s">
        <v>456</v>
      </c>
      <c r="P392" s="6">
        <f t="shared" si="45"/>
        <v>14</v>
      </c>
      <c r="Q392" s="132"/>
    </row>
    <row r="393" spans="1:17" x14ac:dyDescent="0.25">
      <c r="A393" s="164"/>
      <c r="B393" s="165"/>
      <c r="C393" s="165"/>
      <c r="D393" s="165"/>
      <c r="E393" s="165"/>
      <c r="F393" s="166"/>
      <c r="G393" s="166"/>
      <c r="H393" s="167"/>
      <c r="I393" s="496">
        <v>1</v>
      </c>
      <c r="J393" s="174"/>
      <c r="K393" s="259"/>
      <c r="L393" s="410">
        <v>0</v>
      </c>
      <c r="M393" s="305">
        <f t="shared" si="49"/>
        <v>0</v>
      </c>
      <c r="N393" s="251">
        <f>D352</f>
        <v>2005</v>
      </c>
      <c r="O393" s="176" t="s">
        <v>459</v>
      </c>
      <c r="P393" s="6">
        <f t="shared" si="45"/>
        <v>0</v>
      </c>
      <c r="Q393" s="277"/>
    </row>
    <row r="394" spans="1:17" x14ac:dyDescent="0.25">
      <c r="A394" s="164"/>
      <c r="B394" s="165"/>
      <c r="C394" s="165"/>
      <c r="D394" s="165"/>
      <c r="E394" s="165"/>
      <c r="F394" s="166"/>
      <c r="G394" s="166"/>
      <c r="H394" s="167"/>
      <c r="I394" s="496">
        <v>1</v>
      </c>
      <c r="J394" s="174"/>
      <c r="K394" s="259"/>
      <c r="L394" s="410">
        <f t="shared" si="50"/>
        <v>1</v>
      </c>
      <c r="M394" s="305">
        <f t="shared" si="49"/>
        <v>2.6809651474530832E-3</v>
      </c>
      <c r="N394" s="251">
        <f>D352</f>
        <v>2005</v>
      </c>
      <c r="O394" s="176" t="s">
        <v>347</v>
      </c>
      <c r="P394" s="6">
        <f t="shared" si="45"/>
        <v>1</v>
      </c>
      <c r="Q394" s="132"/>
    </row>
    <row r="395" spans="1:17" x14ac:dyDescent="0.25">
      <c r="A395" s="164"/>
      <c r="B395" s="165"/>
      <c r="C395" s="165"/>
      <c r="D395" s="165"/>
      <c r="E395" s="165"/>
      <c r="F395" s="166"/>
      <c r="G395" s="166"/>
      <c r="H395" s="167"/>
      <c r="I395" s="170">
        <v>3</v>
      </c>
      <c r="J395" s="38"/>
      <c r="K395" s="259"/>
      <c r="L395" s="410">
        <v>0</v>
      </c>
      <c r="M395" s="305">
        <f t="shared" si="49"/>
        <v>0</v>
      </c>
      <c r="N395" s="251">
        <f>D352</f>
        <v>2005</v>
      </c>
      <c r="O395" s="176" t="s">
        <v>346</v>
      </c>
      <c r="P395" s="6">
        <f t="shared" si="45"/>
        <v>0</v>
      </c>
      <c r="Q395" s="132"/>
    </row>
    <row r="396" spans="1:17" x14ac:dyDescent="0.25">
      <c r="A396" s="164"/>
      <c r="B396" s="165"/>
      <c r="C396" s="165"/>
      <c r="D396" s="165"/>
      <c r="E396" s="165"/>
      <c r="F396" s="166"/>
      <c r="G396" s="166"/>
      <c r="H396" s="167"/>
      <c r="I396" s="38"/>
      <c r="J396" s="38"/>
      <c r="K396" s="259"/>
      <c r="L396" s="410">
        <v>0</v>
      </c>
      <c r="M396" s="305">
        <f t="shared" si="49"/>
        <v>0</v>
      </c>
      <c r="N396" s="251">
        <v>588</v>
      </c>
      <c r="O396" s="176" t="s">
        <v>305</v>
      </c>
      <c r="P396" s="6">
        <f t="shared" si="45"/>
        <v>0</v>
      </c>
      <c r="Q396" s="277"/>
    </row>
    <row r="397" spans="1:17" ht="15.75" thickBot="1" x14ac:dyDescent="0.3">
      <c r="A397" s="181"/>
      <c r="B397" s="182"/>
      <c r="C397" s="182"/>
      <c r="D397" s="182"/>
      <c r="E397" s="182"/>
      <c r="F397" s="183"/>
      <c r="G397" s="183"/>
      <c r="H397" s="184"/>
      <c r="I397" s="236"/>
      <c r="J397" s="236"/>
      <c r="K397" s="261"/>
      <c r="L397" s="230">
        <v>0</v>
      </c>
      <c r="M397" s="302">
        <f t="shared" si="49"/>
        <v>0</v>
      </c>
      <c r="N397" s="251">
        <f>D352</f>
        <v>2005</v>
      </c>
      <c r="O397" s="237" t="s">
        <v>424</v>
      </c>
      <c r="P397" s="6">
        <f t="shared" si="45"/>
        <v>0</v>
      </c>
      <c r="Q397" s="281"/>
    </row>
    <row r="398" spans="1:17" ht="15.75" thickBot="1" x14ac:dyDescent="0.3">
      <c r="H398" s="185" t="s">
        <v>5</v>
      </c>
      <c r="I398" s="457">
        <f>SUM(I353:I397)</f>
        <v>177</v>
      </c>
      <c r="J398" s="457">
        <f>SUM(J353:J397)</f>
        <v>127</v>
      </c>
      <c r="K398" s="457">
        <f>SUM(K353:K397)</f>
        <v>33</v>
      </c>
      <c r="L398" s="457">
        <f>SUM(L353:L397)</f>
        <v>206</v>
      </c>
      <c r="M398" s="430">
        <f t="shared" si="49"/>
        <v>0.55227882037533516</v>
      </c>
    </row>
    <row r="400" spans="1:17" ht="15.75" thickBot="1" x14ac:dyDescent="0.3"/>
    <row r="401" spans="1:17" ht="30.75" thickBot="1" x14ac:dyDescent="0.3">
      <c r="A401" s="498" t="s">
        <v>170</v>
      </c>
      <c r="B401" s="499" t="s">
        <v>49</v>
      </c>
      <c r="C401" s="499" t="s">
        <v>118</v>
      </c>
      <c r="D401" s="150" t="s">
        <v>18</v>
      </c>
      <c r="E401" s="150" t="s">
        <v>17</v>
      </c>
      <c r="F401" s="149" t="s">
        <v>1</v>
      </c>
      <c r="G401" s="149" t="s">
        <v>89</v>
      </c>
      <c r="H401" s="500" t="s">
        <v>24</v>
      </c>
      <c r="I401" s="149" t="s">
        <v>90</v>
      </c>
      <c r="J401" s="149" t="s">
        <v>91</v>
      </c>
      <c r="K401" s="150" t="s">
        <v>92</v>
      </c>
      <c r="L401" s="150" t="s">
        <v>5</v>
      </c>
      <c r="M401" s="150" t="s">
        <v>2</v>
      </c>
      <c r="N401" s="501" t="s">
        <v>161</v>
      </c>
      <c r="O401" s="502" t="s">
        <v>21</v>
      </c>
      <c r="P401" s="4" t="s">
        <v>5</v>
      </c>
      <c r="Q401" s="84" t="s">
        <v>7</v>
      </c>
    </row>
    <row r="402" spans="1:17" ht="15.75" thickBot="1" x14ac:dyDescent="0.3">
      <c r="A402" s="243">
        <v>1507978</v>
      </c>
      <c r="B402" s="243" t="s">
        <v>247</v>
      </c>
      <c r="C402" s="243">
        <v>1920</v>
      </c>
      <c r="D402" s="412">
        <v>1978</v>
      </c>
      <c r="E402" s="413">
        <v>1754</v>
      </c>
      <c r="F402" s="414">
        <f>E402/D402</f>
        <v>0.88675429726996968</v>
      </c>
      <c r="G402" s="415">
        <f>J448/D402</f>
        <v>6.5722952477249741E-2</v>
      </c>
      <c r="H402" s="244">
        <v>45271</v>
      </c>
      <c r="I402" s="153"/>
      <c r="J402" s="154"/>
      <c r="K402" s="155"/>
      <c r="L402" s="156"/>
      <c r="M402" s="315"/>
      <c r="N402" s="154"/>
      <c r="O402" s="157" t="s">
        <v>78</v>
      </c>
      <c r="Q402" s="493" t="s">
        <v>73</v>
      </c>
    </row>
    <row r="403" spans="1:17" x14ac:dyDescent="0.25">
      <c r="A403" s="158"/>
      <c r="B403" s="159"/>
      <c r="C403" s="159"/>
      <c r="D403" s="159"/>
      <c r="E403" s="159"/>
      <c r="F403" s="160"/>
      <c r="G403" s="160"/>
      <c r="H403" s="245"/>
      <c r="I403" s="222">
        <v>3</v>
      </c>
      <c r="J403" s="219"/>
      <c r="K403" s="220"/>
      <c r="L403" s="445">
        <f t="shared" ref="L403:L421" si="51">SUM(I403,K403)</f>
        <v>3</v>
      </c>
      <c r="M403" s="303">
        <f>L403/$D$252</f>
        <v>8.0428954423592495E-3</v>
      </c>
      <c r="N403" s="251">
        <f>D402</f>
        <v>1978</v>
      </c>
      <c r="O403" s="221" t="s">
        <v>14</v>
      </c>
      <c r="P403" s="6">
        <f>L403</f>
        <v>3</v>
      </c>
      <c r="Q403" s="493" t="s">
        <v>282</v>
      </c>
    </row>
    <row r="404" spans="1:17" x14ac:dyDescent="0.25">
      <c r="A404" s="164"/>
      <c r="B404" s="165"/>
      <c r="C404" s="165"/>
      <c r="D404" s="165"/>
      <c r="E404" s="165"/>
      <c r="F404" s="166"/>
      <c r="G404" s="166"/>
      <c r="H404" s="246"/>
      <c r="I404" s="222">
        <v>18</v>
      </c>
      <c r="J404" s="38"/>
      <c r="K404" s="65">
        <v>1</v>
      </c>
      <c r="L404" s="177">
        <f t="shared" si="51"/>
        <v>19</v>
      </c>
      <c r="M404" s="305">
        <f t="shared" ref="M404:M421" si="52">L404/$D$252</f>
        <v>5.0938337801608578E-2</v>
      </c>
      <c r="N404" s="251">
        <f>D402</f>
        <v>1978</v>
      </c>
      <c r="O404" s="169" t="s">
        <v>93</v>
      </c>
      <c r="P404" s="6">
        <f t="shared" ref="P404:P447" si="53">L404</f>
        <v>19</v>
      </c>
      <c r="Q404" s="132"/>
    </row>
    <row r="405" spans="1:17" x14ac:dyDescent="0.25">
      <c r="A405" s="164"/>
      <c r="B405" s="165"/>
      <c r="C405" s="165"/>
      <c r="D405" s="165"/>
      <c r="E405" s="165"/>
      <c r="F405" s="166"/>
      <c r="G405" s="166"/>
      <c r="H405" s="246"/>
      <c r="I405" s="222"/>
      <c r="J405" s="170"/>
      <c r="K405" s="168"/>
      <c r="L405" s="177">
        <f t="shared" si="51"/>
        <v>0</v>
      </c>
      <c r="M405" s="305">
        <f t="shared" si="52"/>
        <v>0</v>
      </c>
      <c r="N405" s="251">
        <f>D402</f>
        <v>1978</v>
      </c>
      <c r="O405" s="171" t="s">
        <v>8</v>
      </c>
      <c r="P405" s="6">
        <f t="shared" si="53"/>
        <v>0</v>
      </c>
      <c r="Q405" s="132"/>
    </row>
    <row r="406" spans="1:17" x14ac:dyDescent="0.25">
      <c r="A406" s="164"/>
      <c r="B406" s="165"/>
      <c r="C406" s="165"/>
      <c r="D406" s="165"/>
      <c r="E406" s="165"/>
      <c r="F406" s="166"/>
      <c r="G406" s="166"/>
      <c r="H406" s="246"/>
      <c r="I406" s="222"/>
      <c r="J406" s="38"/>
      <c r="K406" s="168"/>
      <c r="L406" s="177">
        <f t="shared" si="51"/>
        <v>0</v>
      </c>
      <c r="M406" s="305">
        <f t="shared" si="52"/>
        <v>0</v>
      </c>
      <c r="N406" s="251">
        <f>D402</f>
        <v>1978</v>
      </c>
      <c r="O406" s="171" t="s">
        <v>9</v>
      </c>
      <c r="P406" s="6">
        <f t="shared" si="53"/>
        <v>0</v>
      </c>
      <c r="Q406" s="132"/>
    </row>
    <row r="407" spans="1:17" x14ac:dyDescent="0.25">
      <c r="A407" s="164"/>
      <c r="B407" s="165"/>
      <c r="C407" s="165"/>
      <c r="D407" s="165"/>
      <c r="E407" s="165"/>
      <c r="F407" s="166"/>
      <c r="G407" s="166"/>
      <c r="H407" s="246"/>
      <c r="I407" s="222">
        <f>14+5+15+49+6</f>
        <v>89</v>
      </c>
      <c r="J407" s="170"/>
      <c r="K407" s="168">
        <v>13</v>
      </c>
      <c r="L407" s="177">
        <f t="shared" si="51"/>
        <v>102</v>
      </c>
      <c r="M407" s="305">
        <f t="shared" si="52"/>
        <v>0.27345844504021449</v>
      </c>
      <c r="N407" s="251">
        <f>D402</f>
        <v>1978</v>
      </c>
      <c r="O407" s="169" t="s">
        <v>16</v>
      </c>
      <c r="P407" s="6">
        <f t="shared" si="53"/>
        <v>102</v>
      </c>
      <c r="Q407" s="132"/>
    </row>
    <row r="408" spans="1:17" x14ac:dyDescent="0.25">
      <c r="A408" s="164"/>
      <c r="B408" s="165"/>
      <c r="C408" s="165"/>
      <c r="D408" s="165"/>
      <c r="E408" s="165"/>
      <c r="F408" s="166"/>
      <c r="G408" s="166"/>
      <c r="H408" s="246"/>
      <c r="I408" s="222"/>
      <c r="J408" s="170"/>
      <c r="K408" s="168"/>
      <c r="L408" s="177">
        <f t="shared" si="51"/>
        <v>0</v>
      </c>
      <c r="M408" s="305">
        <f t="shared" si="52"/>
        <v>0</v>
      </c>
      <c r="N408" s="251">
        <f>D402</f>
        <v>1978</v>
      </c>
      <c r="O408" s="169" t="s">
        <v>94</v>
      </c>
      <c r="P408" s="6">
        <f t="shared" si="53"/>
        <v>0</v>
      </c>
      <c r="Q408" s="132"/>
    </row>
    <row r="409" spans="1:17" x14ac:dyDescent="0.25">
      <c r="A409" s="164"/>
      <c r="B409" s="165"/>
      <c r="C409" s="165"/>
      <c r="D409" s="165"/>
      <c r="E409" s="165"/>
      <c r="F409" s="166"/>
      <c r="G409" s="166"/>
      <c r="H409" s="246"/>
      <c r="I409" s="222">
        <v>2</v>
      </c>
      <c r="J409" s="38"/>
      <c r="K409" s="168"/>
      <c r="L409" s="177">
        <f t="shared" si="51"/>
        <v>2</v>
      </c>
      <c r="M409" s="305">
        <f t="shared" si="52"/>
        <v>5.3619302949061663E-3</v>
      </c>
      <c r="N409" s="251">
        <f>D402</f>
        <v>1978</v>
      </c>
      <c r="O409" s="169" t="s">
        <v>116</v>
      </c>
      <c r="P409" s="6">
        <f t="shared" si="53"/>
        <v>2</v>
      </c>
      <c r="Q409" s="173"/>
    </row>
    <row r="410" spans="1:17" x14ac:dyDescent="0.25">
      <c r="A410" s="164"/>
      <c r="B410" s="165"/>
      <c r="C410" s="165"/>
      <c r="D410" s="165"/>
      <c r="E410" s="165"/>
      <c r="F410" s="166"/>
      <c r="G410" s="166"/>
      <c r="H410" s="246"/>
      <c r="I410" s="222">
        <v>6</v>
      </c>
      <c r="J410" s="170"/>
      <c r="K410" s="168">
        <v>2</v>
      </c>
      <c r="L410" s="177">
        <f t="shared" si="51"/>
        <v>8</v>
      </c>
      <c r="M410" s="305">
        <f t="shared" si="52"/>
        <v>2.1447721179624665E-2</v>
      </c>
      <c r="N410" s="251">
        <f>D402</f>
        <v>1978</v>
      </c>
      <c r="O410" s="169" t="s">
        <v>35</v>
      </c>
      <c r="P410" s="6">
        <f t="shared" si="53"/>
        <v>8</v>
      </c>
      <c r="Q410" s="173"/>
    </row>
    <row r="411" spans="1:17" x14ac:dyDescent="0.25">
      <c r="A411" s="164"/>
      <c r="B411" s="165"/>
      <c r="C411" s="165"/>
      <c r="D411" s="165"/>
      <c r="E411" s="165"/>
      <c r="F411" s="166"/>
      <c r="G411" s="166"/>
      <c r="H411" s="246"/>
      <c r="I411" s="222">
        <v>8</v>
      </c>
      <c r="J411" s="170"/>
      <c r="K411" s="168">
        <v>2</v>
      </c>
      <c r="L411" s="177">
        <f t="shared" si="51"/>
        <v>10</v>
      </c>
      <c r="M411" s="305">
        <f t="shared" si="52"/>
        <v>2.6809651474530832E-2</v>
      </c>
      <c r="N411" s="251">
        <f>D402</f>
        <v>1978</v>
      </c>
      <c r="O411" s="169" t="s">
        <v>3</v>
      </c>
      <c r="P411" s="6">
        <f t="shared" si="53"/>
        <v>10</v>
      </c>
      <c r="Q411" s="173"/>
    </row>
    <row r="412" spans="1:17" x14ac:dyDescent="0.25">
      <c r="A412" s="164"/>
      <c r="B412" s="165"/>
      <c r="C412" s="165"/>
      <c r="D412" s="165"/>
      <c r="E412" s="165"/>
      <c r="F412" s="166"/>
      <c r="G412" s="166"/>
      <c r="H412" s="246"/>
      <c r="I412" s="222">
        <v>2</v>
      </c>
      <c r="J412" s="174"/>
      <c r="K412" s="175"/>
      <c r="L412" s="177">
        <f t="shared" si="51"/>
        <v>2</v>
      </c>
      <c r="M412" s="305">
        <f t="shared" si="52"/>
        <v>5.3619302949061663E-3</v>
      </c>
      <c r="N412" s="251">
        <f>D402</f>
        <v>1978</v>
      </c>
      <c r="O412" s="176" t="s">
        <v>28</v>
      </c>
      <c r="P412" s="6">
        <f t="shared" si="53"/>
        <v>2</v>
      </c>
      <c r="Q412" s="173"/>
    </row>
    <row r="413" spans="1:17" x14ac:dyDescent="0.25">
      <c r="A413" s="164"/>
      <c r="B413" s="165"/>
      <c r="C413" s="165"/>
      <c r="D413" s="165"/>
      <c r="E413" s="165"/>
      <c r="F413" s="166"/>
      <c r="G413" s="166"/>
      <c r="H413" s="246"/>
      <c r="I413" s="222"/>
      <c r="J413" s="38"/>
      <c r="K413" s="168"/>
      <c r="L413" s="177">
        <f t="shared" si="51"/>
        <v>0</v>
      </c>
      <c r="M413" s="305">
        <f t="shared" si="52"/>
        <v>0</v>
      </c>
      <c r="N413" s="251">
        <f>D402</f>
        <v>1978</v>
      </c>
      <c r="O413" s="169" t="s">
        <v>457</v>
      </c>
      <c r="P413" s="6">
        <f t="shared" si="53"/>
        <v>0</v>
      </c>
      <c r="Q413" s="173"/>
    </row>
    <row r="414" spans="1:17" x14ac:dyDescent="0.25">
      <c r="A414" s="164"/>
      <c r="B414" s="165"/>
      <c r="C414" s="165"/>
      <c r="D414" s="165"/>
      <c r="E414" s="165"/>
      <c r="F414" s="166"/>
      <c r="G414" s="166"/>
      <c r="H414" s="246"/>
      <c r="I414" s="222"/>
      <c r="J414" s="38"/>
      <c r="K414" s="168"/>
      <c r="L414" s="177">
        <f t="shared" si="51"/>
        <v>0</v>
      </c>
      <c r="M414" s="305">
        <f t="shared" si="52"/>
        <v>0</v>
      </c>
      <c r="N414" s="251">
        <f>D402</f>
        <v>1978</v>
      </c>
      <c r="O414" s="169" t="s">
        <v>191</v>
      </c>
      <c r="P414" s="6">
        <f t="shared" si="53"/>
        <v>0</v>
      </c>
      <c r="Q414" s="341"/>
    </row>
    <row r="415" spans="1:17" x14ac:dyDescent="0.25">
      <c r="A415" s="164"/>
      <c r="B415" s="165"/>
      <c r="C415" s="165"/>
      <c r="D415" s="165"/>
      <c r="E415" s="165"/>
      <c r="F415" s="166"/>
      <c r="G415" s="166"/>
      <c r="H415" s="246"/>
      <c r="I415" s="222"/>
      <c r="J415" s="38"/>
      <c r="K415" s="229"/>
      <c r="L415" s="177">
        <f t="shared" si="51"/>
        <v>0</v>
      </c>
      <c r="M415" s="305">
        <f t="shared" si="52"/>
        <v>0</v>
      </c>
      <c r="N415" s="251">
        <f>D402</f>
        <v>1978</v>
      </c>
      <c r="O415" s="176" t="s">
        <v>180</v>
      </c>
      <c r="P415" s="6">
        <f t="shared" si="53"/>
        <v>0</v>
      </c>
      <c r="Q415" s="172"/>
    </row>
    <row r="416" spans="1:17" x14ac:dyDescent="0.25">
      <c r="A416" s="164"/>
      <c r="B416" s="165"/>
      <c r="C416" s="165" t="s">
        <v>108</v>
      </c>
      <c r="D416" s="165"/>
      <c r="E416" s="165"/>
      <c r="F416" s="166"/>
      <c r="G416" s="166"/>
      <c r="H416" s="246"/>
      <c r="I416" s="222"/>
      <c r="J416" s="38"/>
      <c r="K416" s="168"/>
      <c r="L416" s="177">
        <f t="shared" si="51"/>
        <v>0</v>
      </c>
      <c r="M416" s="305">
        <f t="shared" si="52"/>
        <v>0</v>
      </c>
      <c r="N416" s="251">
        <f>D402</f>
        <v>1978</v>
      </c>
      <c r="O416" s="195" t="s">
        <v>20</v>
      </c>
      <c r="P416" s="6">
        <f t="shared" si="53"/>
        <v>0</v>
      </c>
      <c r="Q416" s="83"/>
    </row>
    <row r="417" spans="1:17" x14ac:dyDescent="0.25">
      <c r="A417" s="164"/>
      <c r="B417" s="165"/>
      <c r="C417" s="165"/>
      <c r="D417" s="165"/>
      <c r="E417" s="165"/>
      <c r="F417" s="166"/>
      <c r="G417" s="166"/>
      <c r="H417" s="246"/>
      <c r="I417" s="222">
        <v>1</v>
      </c>
      <c r="J417" s="38"/>
      <c r="K417" s="168"/>
      <c r="L417" s="177">
        <f t="shared" si="51"/>
        <v>1</v>
      </c>
      <c r="M417" s="305">
        <f t="shared" si="52"/>
        <v>2.6809651474530832E-3</v>
      </c>
      <c r="N417" s="251">
        <f>D402</f>
        <v>1978</v>
      </c>
      <c r="O417" s="169" t="s">
        <v>83</v>
      </c>
      <c r="P417" s="6">
        <f t="shared" si="53"/>
        <v>1</v>
      </c>
      <c r="Q417" s="172"/>
    </row>
    <row r="418" spans="1:17" x14ac:dyDescent="0.25">
      <c r="A418" s="164"/>
      <c r="B418" s="165"/>
      <c r="C418" s="165"/>
      <c r="D418" s="165"/>
      <c r="E418" s="165"/>
      <c r="F418" s="166"/>
      <c r="G418" s="166"/>
      <c r="H418" s="246"/>
      <c r="I418" s="222"/>
      <c r="J418" s="38"/>
      <c r="K418" s="168"/>
      <c r="L418" s="177">
        <f t="shared" si="51"/>
        <v>0</v>
      </c>
      <c r="M418" s="305">
        <f t="shared" si="52"/>
        <v>0</v>
      </c>
      <c r="N418" s="251">
        <f>D402</f>
        <v>1978</v>
      </c>
      <c r="O418" s="176" t="s">
        <v>27</v>
      </c>
      <c r="P418" s="6">
        <f t="shared" si="53"/>
        <v>0</v>
      </c>
      <c r="Q418" s="173"/>
    </row>
    <row r="419" spans="1:17" x14ac:dyDescent="0.25">
      <c r="A419" s="164"/>
      <c r="B419" s="165"/>
      <c r="C419" s="165"/>
      <c r="D419" s="165"/>
      <c r="E419" s="165"/>
      <c r="F419" s="166"/>
      <c r="G419" s="166"/>
      <c r="H419" s="246"/>
      <c r="I419" s="64"/>
      <c r="J419" s="38"/>
      <c r="K419" s="168"/>
      <c r="L419" s="177">
        <f t="shared" si="51"/>
        <v>0</v>
      </c>
      <c r="M419" s="305">
        <f t="shared" si="52"/>
        <v>0</v>
      </c>
      <c r="N419" s="251">
        <f>D402</f>
        <v>1978</v>
      </c>
      <c r="O419" s="169" t="s">
        <v>101</v>
      </c>
      <c r="P419" s="6">
        <f t="shared" si="53"/>
        <v>0</v>
      </c>
      <c r="Q419" s="173"/>
    </row>
    <row r="420" spans="1:17" x14ac:dyDescent="0.25">
      <c r="A420" s="164"/>
      <c r="B420" s="165"/>
      <c r="C420" s="165"/>
      <c r="D420" s="165"/>
      <c r="E420" s="165"/>
      <c r="F420" s="166"/>
      <c r="G420" s="166"/>
      <c r="H420" s="246"/>
      <c r="I420" s="64">
        <v>3</v>
      </c>
      <c r="J420" s="170"/>
      <c r="K420" s="168"/>
      <c r="L420" s="177">
        <f t="shared" si="51"/>
        <v>3</v>
      </c>
      <c r="M420" s="305">
        <f t="shared" si="52"/>
        <v>8.0428954423592495E-3</v>
      </c>
      <c r="N420" s="333" t="str">
        <f>D401</f>
        <v>Build QTY</v>
      </c>
      <c r="O420" s="176" t="s">
        <v>74</v>
      </c>
      <c r="P420" s="6">
        <f t="shared" si="53"/>
        <v>3</v>
      </c>
      <c r="Q420" s="83"/>
    </row>
    <row r="421" spans="1:17" ht="15.75" thickBot="1" x14ac:dyDescent="0.3">
      <c r="A421" s="164"/>
      <c r="B421" s="165"/>
      <c r="C421" s="165"/>
      <c r="D421" s="165"/>
      <c r="E421" s="165"/>
      <c r="F421" s="166"/>
      <c r="G421" s="166"/>
      <c r="H421" s="246"/>
      <c r="I421" s="207">
        <v>3</v>
      </c>
      <c r="J421" s="332"/>
      <c r="K421" s="227"/>
      <c r="L421" s="230">
        <f t="shared" si="51"/>
        <v>3</v>
      </c>
      <c r="M421" s="302">
        <f t="shared" si="52"/>
        <v>8.0428954423592495E-3</v>
      </c>
      <c r="N421" s="251">
        <f>D402</f>
        <v>1978</v>
      </c>
      <c r="O421" s="176" t="s">
        <v>207</v>
      </c>
      <c r="P421" s="6">
        <f t="shared" si="53"/>
        <v>3</v>
      </c>
      <c r="Q421" s="173"/>
    </row>
    <row r="422" spans="1:17" ht="15.75" thickBot="1" x14ac:dyDescent="0.3">
      <c r="A422" s="164"/>
      <c r="B422" s="165"/>
      <c r="C422" s="165"/>
      <c r="D422" s="165"/>
      <c r="E422" s="165"/>
      <c r="F422" s="166"/>
      <c r="G422" s="166"/>
      <c r="H422" s="247"/>
      <c r="I422" s="239"/>
      <c r="J422" s="239"/>
      <c r="K422" s="155"/>
      <c r="L422" s="156"/>
      <c r="M422" s="304"/>
      <c r="N422" s="256"/>
      <c r="O422" s="157" t="s">
        <v>97</v>
      </c>
      <c r="P422" s="6">
        <f t="shared" si="53"/>
        <v>0</v>
      </c>
      <c r="Q422" s="172"/>
    </row>
    <row r="423" spans="1:17" x14ac:dyDescent="0.25">
      <c r="A423" s="164"/>
      <c r="B423" s="165"/>
      <c r="C423" s="165"/>
      <c r="D423" s="165"/>
      <c r="E423" s="165"/>
      <c r="F423" s="166"/>
      <c r="G423" s="166"/>
      <c r="H423" s="246"/>
      <c r="I423" s="266"/>
      <c r="J423" s="161">
        <v>12</v>
      </c>
      <c r="K423" s="161"/>
      <c r="L423" s="162">
        <f>SUM(I423,K423)</f>
        <v>0</v>
      </c>
      <c r="M423" s="163">
        <f t="shared" ref="M423:M430" si="54">L423/$D$252</f>
        <v>0</v>
      </c>
      <c r="N423" s="251">
        <f>D402</f>
        <v>1978</v>
      </c>
      <c r="O423" s="238" t="s">
        <v>98</v>
      </c>
      <c r="P423" s="6">
        <f t="shared" si="53"/>
        <v>0</v>
      </c>
      <c r="Q423" s="178"/>
    </row>
    <row r="424" spans="1:17" x14ac:dyDescent="0.25">
      <c r="A424" s="164"/>
      <c r="B424" s="165"/>
      <c r="C424" s="165"/>
      <c r="D424" s="165"/>
      <c r="E424" s="165"/>
      <c r="F424" s="166"/>
      <c r="G424" s="166"/>
      <c r="H424" s="246"/>
      <c r="I424" s="64"/>
      <c r="J424" s="168">
        <v>20</v>
      </c>
      <c r="K424" s="168">
        <v>13</v>
      </c>
      <c r="L424" s="231">
        <f>SUM(I424,K424)</f>
        <v>13</v>
      </c>
      <c r="M424" s="163">
        <f t="shared" si="54"/>
        <v>3.4852546916890083E-2</v>
      </c>
      <c r="N424" s="251">
        <f>D402</f>
        <v>1978</v>
      </c>
      <c r="O424" s="224" t="s">
        <v>10</v>
      </c>
      <c r="P424" s="6">
        <f t="shared" si="53"/>
        <v>13</v>
      </c>
      <c r="Q424" s="178"/>
    </row>
    <row r="425" spans="1:17" x14ac:dyDescent="0.25">
      <c r="A425" s="164"/>
      <c r="B425" s="165"/>
      <c r="C425" s="165"/>
      <c r="D425" s="165"/>
      <c r="E425" s="165"/>
      <c r="F425" s="166"/>
      <c r="G425" s="166"/>
      <c r="H425" s="246"/>
      <c r="I425" s="223"/>
      <c r="J425" s="168"/>
      <c r="K425" s="168"/>
      <c r="L425" s="231">
        <f t="shared" ref="L425:L430" si="55">SUM(I425,K425)</f>
        <v>0</v>
      </c>
      <c r="M425" s="163">
        <f t="shared" si="54"/>
        <v>0</v>
      </c>
      <c r="N425" s="251">
        <f>D402</f>
        <v>1978</v>
      </c>
      <c r="O425" s="176" t="s">
        <v>83</v>
      </c>
      <c r="P425" s="6">
        <f t="shared" si="53"/>
        <v>0</v>
      </c>
      <c r="Q425" s="497"/>
    </row>
    <row r="426" spans="1:17" x14ac:dyDescent="0.25">
      <c r="A426" s="164"/>
      <c r="B426" s="165"/>
      <c r="C426" s="165"/>
      <c r="D426" s="165"/>
      <c r="E426" s="165"/>
      <c r="F426" s="166"/>
      <c r="G426" s="166"/>
      <c r="H426" s="246"/>
      <c r="I426" s="64"/>
      <c r="J426" s="168">
        <v>3</v>
      </c>
      <c r="K426" s="168"/>
      <c r="L426" s="231">
        <f t="shared" si="55"/>
        <v>0</v>
      </c>
      <c r="M426" s="163">
        <f t="shared" si="54"/>
        <v>0</v>
      </c>
      <c r="N426" s="251">
        <f>D402</f>
        <v>1978</v>
      </c>
      <c r="O426" s="224" t="s">
        <v>99</v>
      </c>
      <c r="P426" s="6">
        <f t="shared" si="53"/>
        <v>0</v>
      </c>
      <c r="Q426" s="173" t="s">
        <v>470</v>
      </c>
    </row>
    <row r="427" spans="1:17" x14ac:dyDescent="0.25">
      <c r="A427" s="164"/>
      <c r="B427" s="165"/>
      <c r="C427" s="165"/>
      <c r="D427" s="165"/>
      <c r="E427" s="165"/>
      <c r="F427" s="166"/>
      <c r="G427" s="166"/>
      <c r="H427" s="246"/>
      <c r="I427" s="64"/>
      <c r="J427" s="168">
        <v>1</v>
      </c>
      <c r="K427" s="168"/>
      <c r="L427" s="231">
        <f t="shared" si="55"/>
        <v>0</v>
      </c>
      <c r="M427" s="163">
        <f t="shared" si="54"/>
        <v>0</v>
      </c>
      <c r="N427" s="251">
        <f>D402</f>
        <v>1978</v>
      </c>
      <c r="O427" s="176" t="s">
        <v>101</v>
      </c>
      <c r="P427" s="6">
        <f t="shared" si="53"/>
        <v>0</v>
      </c>
      <c r="Q427" s="179"/>
    </row>
    <row r="428" spans="1:17" x14ac:dyDescent="0.25">
      <c r="A428" s="164"/>
      <c r="B428" s="165"/>
      <c r="C428" s="165"/>
      <c r="D428" s="165"/>
      <c r="E428" s="165"/>
      <c r="F428" s="166"/>
      <c r="G428" s="166"/>
      <c r="H428" s="246"/>
      <c r="I428" s="223"/>
      <c r="J428" s="168">
        <v>91</v>
      </c>
      <c r="K428" s="168"/>
      <c r="L428" s="231">
        <f t="shared" si="55"/>
        <v>0</v>
      </c>
      <c r="M428" s="163">
        <f t="shared" si="54"/>
        <v>0</v>
      </c>
      <c r="N428" s="251">
        <f>D402</f>
        <v>1978</v>
      </c>
      <c r="O428" s="224" t="s">
        <v>100</v>
      </c>
      <c r="P428" s="6">
        <f t="shared" si="53"/>
        <v>0</v>
      </c>
      <c r="Q428" s="173" t="s">
        <v>471</v>
      </c>
    </row>
    <row r="429" spans="1:17" x14ac:dyDescent="0.25">
      <c r="A429" s="164"/>
      <c r="B429" s="165"/>
      <c r="C429" s="165"/>
      <c r="D429" s="165"/>
      <c r="E429" s="165"/>
      <c r="F429" s="166"/>
      <c r="G429" s="166"/>
      <c r="H429" s="246"/>
      <c r="I429" s="64"/>
      <c r="J429" s="168">
        <v>1</v>
      </c>
      <c r="K429" s="168"/>
      <c r="L429" s="231">
        <f t="shared" si="55"/>
        <v>0</v>
      </c>
      <c r="M429" s="163">
        <f t="shared" si="54"/>
        <v>0</v>
      </c>
      <c r="N429" s="251">
        <f>D402</f>
        <v>1978</v>
      </c>
      <c r="O429" s="224" t="s">
        <v>96</v>
      </c>
      <c r="P429" s="6">
        <f t="shared" si="53"/>
        <v>0</v>
      </c>
      <c r="Q429" s="173"/>
    </row>
    <row r="430" spans="1:17" ht="15.75" thickBot="1" x14ac:dyDescent="0.3">
      <c r="A430" s="164"/>
      <c r="B430" s="165"/>
      <c r="C430" s="165"/>
      <c r="D430" s="165"/>
      <c r="E430" s="165"/>
      <c r="F430" s="166"/>
      <c r="G430" s="166"/>
      <c r="H430" s="246"/>
      <c r="I430" s="207"/>
      <c r="J430" s="226">
        <v>2</v>
      </c>
      <c r="K430" s="227"/>
      <c r="L430" s="225">
        <f t="shared" si="55"/>
        <v>0</v>
      </c>
      <c r="M430" s="302">
        <f t="shared" si="54"/>
        <v>0</v>
      </c>
      <c r="N430" s="252">
        <f>D402</f>
        <v>1978</v>
      </c>
      <c r="O430" s="228" t="s">
        <v>119</v>
      </c>
      <c r="P430" s="6">
        <f t="shared" si="53"/>
        <v>0</v>
      </c>
      <c r="Q430" s="173"/>
    </row>
    <row r="431" spans="1:17" ht="15.75" thickBot="1" x14ac:dyDescent="0.3">
      <c r="A431" s="164"/>
      <c r="B431" s="165"/>
      <c r="C431" s="165"/>
      <c r="D431" s="165"/>
      <c r="E431" s="165"/>
      <c r="F431" s="166"/>
      <c r="G431" s="166"/>
      <c r="H431" s="247"/>
      <c r="I431" s="232"/>
      <c r="J431" s="232"/>
      <c r="K431" s="233"/>
      <c r="L431" s="156"/>
      <c r="M431" s="234"/>
      <c r="N431" s="253"/>
      <c r="O431" s="235" t="s">
        <v>102</v>
      </c>
      <c r="P431" s="6">
        <f t="shared" si="53"/>
        <v>0</v>
      </c>
      <c r="Q431" s="173"/>
    </row>
    <row r="432" spans="1:17" x14ac:dyDescent="0.25">
      <c r="A432" s="164"/>
      <c r="B432" s="165"/>
      <c r="C432" s="165"/>
      <c r="D432" s="165"/>
      <c r="E432" s="165"/>
      <c r="F432" s="166"/>
      <c r="G432" s="166"/>
      <c r="H432" s="247"/>
      <c r="I432" s="62"/>
      <c r="J432" s="336"/>
      <c r="K432" s="337"/>
      <c r="L432" s="410">
        <f t="shared" ref="L432" si="56">SUM(I432,K432)</f>
        <v>0</v>
      </c>
      <c r="M432" s="303">
        <f t="shared" ref="M432:M448" si="57">L432/$D$252</f>
        <v>0</v>
      </c>
      <c r="N432" s="338" t="str">
        <f>D401</f>
        <v>Build QTY</v>
      </c>
      <c r="O432" s="221" t="s">
        <v>377</v>
      </c>
      <c r="P432" s="6">
        <f t="shared" si="53"/>
        <v>0</v>
      </c>
      <c r="Q432" s="278"/>
    </row>
    <row r="433" spans="1:17" x14ac:dyDescent="0.25">
      <c r="A433" s="164"/>
      <c r="B433" s="165"/>
      <c r="C433" s="165"/>
      <c r="D433" s="165" t="s">
        <v>105</v>
      </c>
      <c r="E433" s="165"/>
      <c r="F433" s="166"/>
      <c r="G433" s="166"/>
      <c r="H433" s="247"/>
      <c r="I433" s="170">
        <v>3</v>
      </c>
      <c r="J433" s="38"/>
      <c r="K433" s="339"/>
      <c r="L433" s="410">
        <v>0</v>
      </c>
      <c r="M433" s="305">
        <f t="shared" si="57"/>
        <v>0</v>
      </c>
      <c r="N433" s="333" t="str">
        <f>D401</f>
        <v>Build QTY</v>
      </c>
      <c r="O433" s="176" t="s">
        <v>469</v>
      </c>
      <c r="P433" s="6">
        <f t="shared" si="53"/>
        <v>0</v>
      </c>
      <c r="Q433" s="278"/>
    </row>
    <row r="434" spans="1:17" x14ac:dyDescent="0.25">
      <c r="A434" s="164"/>
      <c r="B434" s="165"/>
      <c r="C434" s="165"/>
      <c r="D434" s="165"/>
      <c r="E434" s="165"/>
      <c r="F434" s="166"/>
      <c r="G434" s="166"/>
      <c r="H434" s="247"/>
      <c r="I434" s="495"/>
      <c r="J434" s="334"/>
      <c r="K434" s="335"/>
      <c r="L434" s="410">
        <f>SUM(I434,K434)</f>
        <v>0</v>
      </c>
      <c r="M434" s="305">
        <f t="shared" si="57"/>
        <v>0</v>
      </c>
      <c r="N434" s="251">
        <f>D402</f>
        <v>1978</v>
      </c>
      <c r="O434" s="176" t="s">
        <v>83</v>
      </c>
      <c r="P434" s="6">
        <f t="shared" si="53"/>
        <v>0</v>
      </c>
      <c r="Q434" s="490"/>
    </row>
    <row r="435" spans="1:17" x14ac:dyDescent="0.25">
      <c r="A435" s="164"/>
      <c r="B435" s="165"/>
      <c r="C435" s="165"/>
      <c r="D435" s="165"/>
      <c r="E435" s="165"/>
      <c r="F435" s="166"/>
      <c r="G435" s="166"/>
      <c r="H435" s="247"/>
      <c r="I435" s="170">
        <v>3</v>
      </c>
      <c r="J435" s="38"/>
      <c r="K435" s="259"/>
      <c r="L435" s="410">
        <v>0</v>
      </c>
      <c r="M435" s="305">
        <f t="shared" si="57"/>
        <v>0</v>
      </c>
      <c r="N435" s="251" t="str">
        <f>D401</f>
        <v>Build QTY</v>
      </c>
      <c r="O435" s="176" t="s">
        <v>200</v>
      </c>
      <c r="P435" s="6">
        <f t="shared" si="53"/>
        <v>0</v>
      </c>
      <c r="Q435" s="178"/>
    </row>
    <row r="436" spans="1:17" x14ac:dyDescent="0.25">
      <c r="A436" s="164"/>
      <c r="B436" s="165"/>
      <c r="C436" s="165"/>
      <c r="D436" s="165"/>
      <c r="E436" s="165"/>
      <c r="F436" s="166"/>
      <c r="G436" s="166"/>
      <c r="H436" s="247"/>
      <c r="I436" s="170"/>
      <c r="J436" s="38"/>
      <c r="K436" s="259"/>
      <c r="L436" s="410">
        <v>0</v>
      </c>
      <c r="M436" s="305">
        <f t="shared" si="57"/>
        <v>0</v>
      </c>
      <c r="N436" s="251">
        <f>D402</f>
        <v>1978</v>
      </c>
      <c r="O436" s="176" t="s">
        <v>128</v>
      </c>
      <c r="P436" s="6">
        <f t="shared" si="53"/>
        <v>0</v>
      </c>
      <c r="Q436" s="491"/>
    </row>
    <row r="437" spans="1:17" x14ac:dyDescent="0.25">
      <c r="A437" s="164"/>
      <c r="B437" s="165"/>
      <c r="C437" s="165"/>
      <c r="D437" s="165"/>
      <c r="E437" s="165"/>
      <c r="F437" s="166"/>
      <c r="G437" s="166"/>
      <c r="H437" s="247"/>
      <c r="I437" s="170">
        <v>4</v>
      </c>
      <c r="J437" s="38"/>
      <c r="K437" s="259"/>
      <c r="L437" s="410">
        <f t="shared" ref="L437:L442" si="58">SUM(I437,K437)</f>
        <v>4</v>
      </c>
      <c r="M437" s="305">
        <f t="shared" si="57"/>
        <v>1.0723860589812333E-2</v>
      </c>
      <c r="N437" s="251">
        <f>D402</f>
        <v>1978</v>
      </c>
      <c r="O437" s="176" t="s">
        <v>160</v>
      </c>
      <c r="P437" s="6">
        <f t="shared" si="53"/>
        <v>4</v>
      </c>
      <c r="Q437" s="278"/>
    </row>
    <row r="438" spans="1:17" x14ac:dyDescent="0.25">
      <c r="A438" s="164"/>
      <c r="B438" s="165"/>
      <c r="C438" s="165"/>
      <c r="D438" s="165"/>
      <c r="E438" s="165"/>
      <c r="F438" s="166"/>
      <c r="G438" s="166"/>
      <c r="H438" s="167"/>
      <c r="I438" s="170">
        <v>11</v>
      </c>
      <c r="J438" s="38"/>
      <c r="K438" s="259"/>
      <c r="L438" s="410">
        <f t="shared" si="58"/>
        <v>11</v>
      </c>
      <c r="M438" s="305">
        <f t="shared" si="57"/>
        <v>2.9490616621983913E-2</v>
      </c>
      <c r="N438" s="251">
        <f>D402</f>
        <v>1978</v>
      </c>
      <c r="O438" s="176" t="s">
        <v>207</v>
      </c>
      <c r="P438" s="6">
        <f t="shared" si="53"/>
        <v>11</v>
      </c>
      <c r="Q438" s="490"/>
    </row>
    <row r="439" spans="1:17" x14ac:dyDescent="0.25">
      <c r="A439" s="164"/>
      <c r="B439" s="165"/>
      <c r="C439" s="165"/>
      <c r="D439" s="165"/>
      <c r="E439" s="165"/>
      <c r="F439" s="166"/>
      <c r="G439" s="166"/>
      <c r="H439" s="167"/>
      <c r="I439" s="496">
        <v>18</v>
      </c>
      <c r="J439" s="174"/>
      <c r="K439" s="260"/>
      <c r="L439" s="410">
        <f t="shared" si="58"/>
        <v>18</v>
      </c>
      <c r="M439" s="305">
        <f t="shared" si="57"/>
        <v>4.8257372654155493E-2</v>
      </c>
      <c r="N439" s="251">
        <f>D402</f>
        <v>1978</v>
      </c>
      <c r="O439" s="169" t="s">
        <v>116</v>
      </c>
      <c r="P439" s="6">
        <f t="shared" si="53"/>
        <v>18</v>
      </c>
      <c r="Q439" s="491"/>
    </row>
    <row r="440" spans="1:17" x14ac:dyDescent="0.25">
      <c r="A440" s="164"/>
      <c r="B440" s="165"/>
      <c r="C440" s="165"/>
      <c r="D440" s="165"/>
      <c r="E440" s="165"/>
      <c r="F440" s="166"/>
      <c r="G440" s="166"/>
      <c r="H440" s="167"/>
      <c r="I440" s="496">
        <v>11</v>
      </c>
      <c r="J440" s="174"/>
      <c r="K440" s="260"/>
      <c r="L440" s="410">
        <f t="shared" si="58"/>
        <v>11</v>
      </c>
      <c r="M440" s="305">
        <f t="shared" si="57"/>
        <v>2.9490616621983913E-2</v>
      </c>
      <c r="N440" s="251">
        <f>D402</f>
        <v>1978</v>
      </c>
      <c r="O440" s="176" t="s">
        <v>129</v>
      </c>
      <c r="P440" s="6">
        <f t="shared" si="53"/>
        <v>11</v>
      </c>
      <c r="Q440" s="491"/>
    </row>
    <row r="441" spans="1:17" x14ac:dyDescent="0.25">
      <c r="A441" s="164"/>
      <c r="B441" s="165"/>
      <c r="C441" s="165"/>
      <c r="D441" s="165"/>
      <c r="E441" s="165"/>
      <c r="F441" s="166"/>
      <c r="G441" s="166"/>
      <c r="H441" s="167"/>
      <c r="I441" s="496">
        <v>2</v>
      </c>
      <c r="J441" s="174"/>
      <c r="K441" s="259"/>
      <c r="L441" s="410">
        <f t="shared" si="58"/>
        <v>2</v>
      </c>
      <c r="M441" s="305">
        <f t="shared" si="57"/>
        <v>5.3619302949061663E-3</v>
      </c>
      <c r="N441" s="251" t="str">
        <f>D401</f>
        <v>Build QTY</v>
      </c>
      <c r="O441" s="176" t="s">
        <v>13</v>
      </c>
      <c r="P441" s="6">
        <f t="shared" si="53"/>
        <v>2</v>
      </c>
      <c r="Q441" s="132"/>
    </row>
    <row r="442" spans="1:17" x14ac:dyDescent="0.25">
      <c r="A442" s="164"/>
      <c r="B442" s="165"/>
      <c r="C442" s="165"/>
      <c r="D442" s="165"/>
      <c r="E442" s="165"/>
      <c r="F442" s="166"/>
      <c r="G442" s="166"/>
      <c r="H442" s="167"/>
      <c r="I442" s="496">
        <v>12</v>
      </c>
      <c r="J442" s="174"/>
      <c r="K442" s="259"/>
      <c r="L442" s="410">
        <f t="shared" si="58"/>
        <v>12</v>
      </c>
      <c r="M442" s="305">
        <f t="shared" si="57"/>
        <v>3.2171581769436998E-2</v>
      </c>
      <c r="N442" s="251">
        <f>D402</f>
        <v>1978</v>
      </c>
      <c r="O442" s="176" t="s">
        <v>456</v>
      </c>
      <c r="P442" s="6">
        <f t="shared" si="53"/>
        <v>12</v>
      </c>
      <c r="Q442" s="132"/>
    </row>
    <row r="443" spans="1:17" x14ac:dyDescent="0.25">
      <c r="A443" s="164"/>
      <c r="B443" s="165"/>
      <c r="C443" s="165"/>
      <c r="D443" s="165"/>
      <c r="E443" s="165"/>
      <c r="F443" s="166"/>
      <c r="G443" s="166"/>
      <c r="H443" s="167"/>
      <c r="I443" s="496"/>
      <c r="J443" s="174"/>
      <c r="K443" s="259"/>
      <c r="L443" s="410">
        <v>0</v>
      </c>
      <c r="M443" s="305">
        <f t="shared" si="57"/>
        <v>0</v>
      </c>
      <c r="N443" s="251">
        <f>D402</f>
        <v>1978</v>
      </c>
      <c r="O443" s="176" t="s">
        <v>459</v>
      </c>
      <c r="P443" s="6">
        <f t="shared" si="53"/>
        <v>0</v>
      </c>
      <c r="Q443" s="277"/>
    </row>
    <row r="444" spans="1:17" x14ac:dyDescent="0.25">
      <c r="A444" s="164"/>
      <c r="B444" s="165"/>
      <c r="C444" s="165"/>
      <c r="D444" s="165"/>
      <c r="E444" s="165"/>
      <c r="F444" s="166"/>
      <c r="G444" s="166"/>
      <c r="H444" s="167"/>
      <c r="I444" s="496"/>
      <c r="J444" s="174"/>
      <c r="K444" s="259"/>
      <c r="L444" s="410">
        <f t="shared" ref="L444" si="59">SUM(I444,K444)</f>
        <v>0</v>
      </c>
      <c r="M444" s="305">
        <f t="shared" si="57"/>
        <v>0</v>
      </c>
      <c r="N444" s="251">
        <f>D402</f>
        <v>1978</v>
      </c>
      <c r="O444" s="176" t="s">
        <v>347</v>
      </c>
      <c r="P444" s="6">
        <f t="shared" si="53"/>
        <v>0</v>
      </c>
      <c r="Q444" s="132"/>
    </row>
    <row r="445" spans="1:17" x14ac:dyDescent="0.25">
      <c r="A445" s="164"/>
      <c r="B445" s="165"/>
      <c r="C445" s="165"/>
      <c r="D445" s="165"/>
      <c r="E445" s="165"/>
      <c r="F445" s="166"/>
      <c r="G445" s="166"/>
      <c r="H445" s="167"/>
      <c r="I445" s="170">
        <v>2</v>
      </c>
      <c r="J445" s="38"/>
      <c r="K445" s="259"/>
      <c r="L445" s="410">
        <v>0</v>
      </c>
      <c r="M445" s="305">
        <f t="shared" si="57"/>
        <v>0</v>
      </c>
      <c r="N445" s="251">
        <f>D402</f>
        <v>1978</v>
      </c>
      <c r="O445" s="176" t="s">
        <v>304</v>
      </c>
      <c r="P445" s="6">
        <f t="shared" si="53"/>
        <v>0</v>
      </c>
      <c r="Q445" s="132"/>
    </row>
    <row r="446" spans="1:17" x14ac:dyDescent="0.25">
      <c r="A446" s="164"/>
      <c r="B446" s="165"/>
      <c r="C446" s="165"/>
      <c r="D446" s="165"/>
      <c r="E446" s="165"/>
      <c r="F446" s="166"/>
      <c r="G446" s="166"/>
      <c r="H446" s="167"/>
      <c r="I446" s="170">
        <v>4</v>
      </c>
      <c r="J446" s="38"/>
      <c r="K446" s="259"/>
      <c r="L446" s="410">
        <v>0</v>
      </c>
      <c r="M446" s="305">
        <f t="shared" si="57"/>
        <v>0</v>
      </c>
      <c r="N446" s="251">
        <v>588</v>
      </c>
      <c r="O446" s="176" t="s">
        <v>305</v>
      </c>
      <c r="P446" s="6">
        <f t="shared" si="53"/>
        <v>0</v>
      </c>
      <c r="Q446" s="277"/>
    </row>
    <row r="447" spans="1:17" ht="15.75" thickBot="1" x14ac:dyDescent="0.3">
      <c r="A447" s="181"/>
      <c r="B447" s="182"/>
      <c r="C447" s="182"/>
      <c r="D447" s="182"/>
      <c r="E447" s="182"/>
      <c r="F447" s="183"/>
      <c r="G447" s="183"/>
      <c r="H447" s="184"/>
      <c r="I447" s="236"/>
      <c r="J447" s="236"/>
      <c r="K447" s="261"/>
      <c r="L447" s="230">
        <v>0</v>
      </c>
      <c r="M447" s="302">
        <f t="shared" si="57"/>
        <v>0</v>
      </c>
      <c r="N447" s="251">
        <f>D402</f>
        <v>1978</v>
      </c>
      <c r="O447" s="237" t="s">
        <v>424</v>
      </c>
      <c r="P447" s="6">
        <f t="shared" si="53"/>
        <v>0</v>
      </c>
      <c r="Q447" s="281"/>
    </row>
    <row r="448" spans="1:17" ht="15.75" thickBot="1" x14ac:dyDescent="0.3">
      <c r="H448" s="185" t="s">
        <v>5</v>
      </c>
      <c r="I448" s="457">
        <f>SUM(I403:I447)</f>
        <v>205</v>
      </c>
      <c r="J448" s="457">
        <f>SUM(J403:J447)</f>
        <v>130</v>
      </c>
      <c r="K448" s="457">
        <f>SUM(K403:K447)</f>
        <v>31</v>
      </c>
      <c r="L448" s="457">
        <f>SUM(L403:L447)</f>
        <v>224</v>
      </c>
      <c r="M448" s="430">
        <f t="shared" si="57"/>
        <v>0.60053619302949057</v>
      </c>
    </row>
    <row r="450" spans="1:17" ht="15.75" thickBot="1" x14ac:dyDescent="0.3"/>
    <row r="451" spans="1:17" ht="30.75" thickBot="1" x14ac:dyDescent="0.3">
      <c r="A451" s="498" t="s">
        <v>170</v>
      </c>
      <c r="B451" s="499" t="s">
        <v>49</v>
      </c>
      <c r="C451" s="499" t="s">
        <v>118</v>
      </c>
      <c r="D451" s="150" t="s">
        <v>18</v>
      </c>
      <c r="E451" s="150" t="s">
        <v>17</v>
      </c>
      <c r="F451" s="149" t="s">
        <v>1</v>
      </c>
      <c r="G451" s="149" t="s">
        <v>89</v>
      </c>
      <c r="H451" s="500" t="s">
        <v>24</v>
      </c>
      <c r="I451" s="149" t="s">
        <v>90</v>
      </c>
      <c r="J451" s="149" t="s">
        <v>91</v>
      </c>
      <c r="K451" s="150" t="s">
        <v>92</v>
      </c>
      <c r="L451" s="150" t="s">
        <v>5</v>
      </c>
      <c r="M451" s="150" t="s">
        <v>2</v>
      </c>
      <c r="N451" s="501" t="s">
        <v>161</v>
      </c>
      <c r="O451" s="502" t="s">
        <v>21</v>
      </c>
      <c r="P451" s="4" t="s">
        <v>5</v>
      </c>
      <c r="Q451" s="84" t="s">
        <v>7</v>
      </c>
    </row>
    <row r="452" spans="1:17" ht="15.75" thickBot="1" x14ac:dyDescent="0.3">
      <c r="A452" s="243">
        <v>1507979</v>
      </c>
      <c r="B452" s="243" t="s">
        <v>247</v>
      </c>
      <c r="C452" s="243">
        <v>1920</v>
      </c>
      <c r="D452" s="412">
        <v>2002</v>
      </c>
      <c r="E452" s="413">
        <v>1798</v>
      </c>
      <c r="F452" s="414">
        <f>E452/D452</f>
        <v>0.89810189810189811</v>
      </c>
      <c r="G452" s="415">
        <f>J498/D452</f>
        <v>5.3946053946053944E-2</v>
      </c>
      <c r="H452" s="244">
        <v>45275</v>
      </c>
      <c r="I452" s="153"/>
      <c r="J452" s="154"/>
      <c r="K452" s="155"/>
      <c r="L452" s="156"/>
      <c r="M452" s="315"/>
      <c r="N452" s="154"/>
      <c r="O452" s="157" t="s">
        <v>78</v>
      </c>
      <c r="Q452" s="493" t="s">
        <v>73</v>
      </c>
    </row>
    <row r="453" spans="1:17" x14ac:dyDescent="0.25">
      <c r="A453" s="158"/>
      <c r="B453" s="159"/>
      <c r="C453" s="159"/>
      <c r="D453" s="159"/>
      <c r="E453" s="159"/>
      <c r="F453" s="160"/>
      <c r="G453" s="160"/>
      <c r="H453" s="245"/>
      <c r="I453" s="222">
        <v>5</v>
      </c>
      <c r="J453" s="219"/>
      <c r="K453" s="220">
        <v>1</v>
      </c>
      <c r="L453" s="445">
        <f t="shared" ref="L453:L471" si="60">SUM(I453,K453)</f>
        <v>6</v>
      </c>
      <c r="M453" s="303">
        <f>L453/$D$252</f>
        <v>1.6085790884718499E-2</v>
      </c>
      <c r="N453" s="251">
        <f>D452</f>
        <v>2002</v>
      </c>
      <c r="O453" s="221" t="s">
        <v>14</v>
      </c>
      <c r="P453" s="6">
        <f>L453</f>
        <v>6</v>
      </c>
      <c r="Q453" s="493" t="s">
        <v>282</v>
      </c>
    </row>
    <row r="454" spans="1:17" x14ac:dyDescent="0.25">
      <c r="A454" s="164"/>
      <c r="B454" s="165"/>
      <c r="C454" s="165"/>
      <c r="D454" s="165"/>
      <c r="E454" s="165"/>
      <c r="F454" s="166"/>
      <c r="G454" s="166"/>
      <c r="H454" s="246"/>
      <c r="I454" s="222">
        <v>10</v>
      </c>
      <c r="J454" s="38"/>
      <c r="K454" s="65">
        <v>1</v>
      </c>
      <c r="L454" s="177">
        <f t="shared" si="60"/>
        <v>11</v>
      </c>
      <c r="M454" s="305">
        <f t="shared" ref="M454:M471" si="61">L454/$D$252</f>
        <v>2.9490616621983913E-2</v>
      </c>
      <c r="N454" s="251">
        <f>D452</f>
        <v>2002</v>
      </c>
      <c r="O454" s="169" t="s">
        <v>93</v>
      </c>
      <c r="P454" s="6">
        <f t="shared" ref="P454:P497" si="62">L454</f>
        <v>11</v>
      </c>
      <c r="Q454" s="132"/>
    </row>
    <row r="455" spans="1:17" x14ac:dyDescent="0.25">
      <c r="A455" s="164"/>
      <c r="B455" s="165"/>
      <c r="C455" s="165"/>
      <c r="D455" s="165"/>
      <c r="E455" s="165"/>
      <c r="F455" s="166"/>
      <c r="G455" s="166"/>
      <c r="H455" s="246"/>
      <c r="I455" s="222"/>
      <c r="J455" s="170"/>
      <c r="K455" s="168"/>
      <c r="L455" s="177">
        <f t="shared" si="60"/>
        <v>0</v>
      </c>
      <c r="M455" s="305">
        <f t="shared" si="61"/>
        <v>0</v>
      </c>
      <c r="N455" s="251">
        <f>D452</f>
        <v>2002</v>
      </c>
      <c r="O455" s="171" t="s">
        <v>8</v>
      </c>
      <c r="P455" s="6">
        <f t="shared" si="62"/>
        <v>0</v>
      </c>
      <c r="Q455" s="132"/>
    </row>
    <row r="456" spans="1:17" x14ac:dyDescent="0.25">
      <c r="A456" s="164"/>
      <c r="B456" s="165"/>
      <c r="C456" s="165"/>
      <c r="D456" s="165"/>
      <c r="E456" s="165"/>
      <c r="F456" s="166"/>
      <c r="G456" s="166"/>
      <c r="H456" s="246"/>
      <c r="I456" s="222"/>
      <c r="J456" s="38"/>
      <c r="K456" s="168"/>
      <c r="L456" s="177">
        <f t="shared" si="60"/>
        <v>0</v>
      </c>
      <c r="M456" s="305">
        <f t="shared" si="61"/>
        <v>0</v>
      </c>
      <c r="N456" s="251">
        <f>D452</f>
        <v>2002</v>
      </c>
      <c r="O456" s="171" t="s">
        <v>9</v>
      </c>
      <c r="P456" s="6">
        <f t="shared" si="62"/>
        <v>0</v>
      </c>
      <c r="Q456" s="132"/>
    </row>
    <row r="457" spans="1:17" x14ac:dyDescent="0.25">
      <c r="A457" s="164"/>
      <c r="B457" s="165"/>
      <c r="C457" s="165"/>
      <c r="D457" s="165"/>
      <c r="E457" s="165"/>
      <c r="F457" s="166"/>
      <c r="G457" s="166"/>
      <c r="H457" s="246"/>
      <c r="I457" s="222">
        <f>10+15+3+4+16+10+9</f>
        <v>67</v>
      </c>
      <c r="J457" s="170"/>
      <c r="K457" s="168">
        <v>6</v>
      </c>
      <c r="L457" s="177">
        <f t="shared" si="60"/>
        <v>73</v>
      </c>
      <c r="M457" s="305">
        <f t="shared" si="61"/>
        <v>0.19571045576407506</v>
      </c>
      <c r="N457" s="251">
        <f>D452</f>
        <v>2002</v>
      </c>
      <c r="O457" s="169" t="s">
        <v>16</v>
      </c>
      <c r="P457" s="6">
        <f t="shared" si="62"/>
        <v>73</v>
      </c>
      <c r="Q457" s="132"/>
    </row>
    <row r="458" spans="1:17" x14ac:dyDescent="0.25">
      <c r="A458" s="164"/>
      <c r="B458" s="165"/>
      <c r="C458" s="165"/>
      <c r="D458" s="165"/>
      <c r="E458" s="165"/>
      <c r="F458" s="166"/>
      <c r="G458" s="166"/>
      <c r="H458" s="246"/>
      <c r="I458" s="222"/>
      <c r="J458" s="170"/>
      <c r="K458" s="168"/>
      <c r="L458" s="177">
        <f t="shared" si="60"/>
        <v>0</v>
      </c>
      <c r="M458" s="305">
        <f t="shared" si="61"/>
        <v>0</v>
      </c>
      <c r="N458" s="251">
        <f>D452</f>
        <v>2002</v>
      </c>
      <c r="O458" s="169" t="s">
        <v>94</v>
      </c>
      <c r="P458" s="6">
        <f t="shared" si="62"/>
        <v>0</v>
      </c>
      <c r="Q458" s="132"/>
    </row>
    <row r="459" spans="1:17" x14ac:dyDescent="0.25">
      <c r="A459" s="164"/>
      <c r="B459" s="165"/>
      <c r="C459" s="165"/>
      <c r="D459" s="165"/>
      <c r="E459" s="165"/>
      <c r="F459" s="166"/>
      <c r="G459" s="166"/>
      <c r="H459" s="246"/>
      <c r="I459" s="222">
        <v>1</v>
      </c>
      <c r="J459" s="38"/>
      <c r="K459" s="168"/>
      <c r="L459" s="177">
        <f t="shared" si="60"/>
        <v>1</v>
      </c>
      <c r="M459" s="305">
        <f t="shared" si="61"/>
        <v>2.6809651474530832E-3</v>
      </c>
      <c r="N459" s="251">
        <f>D452</f>
        <v>2002</v>
      </c>
      <c r="O459" s="169" t="s">
        <v>116</v>
      </c>
      <c r="P459" s="6">
        <f t="shared" si="62"/>
        <v>1</v>
      </c>
      <c r="Q459" s="173"/>
    </row>
    <row r="460" spans="1:17" x14ac:dyDescent="0.25">
      <c r="A460" s="164"/>
      <c r="B460" s="165"/>
      <c r="C460" s="165"/>
      <c r="D460" s="165"/>
      <c r="E460" s="165"/>
      <c r="F460" s="166"/>
      <c r="G460" s="166"/>
      <c r="H460" s="246"/>
      <c r="I460" s="222">
        <v>3</v>
      </c>
      <c r="J460" s="170"/>
      <c r="K460" s="168"/>
      <c r="L460" s="177">
        <f t="shared" si="60"/>
        <v>3</v>
      </c>
      <c r="M460" s="305">
        <f t="shared" si="61"/>
        <v>8.0428954423592495E-3</v>
      </c>
      <c r="N460" s="251">
        <f>D452</f>
        <v>2002</v>
      </c>
      <c r="O460" s="169" t="s">
        <v>35</v>
      </c>
      <c r="P460" s="6">
        <f t="shared" si="62"/>
        <v>3</v>
      </c>
      <c r="Q460" s="173"/>
    </row>
    <row r="461" spans="1:17" x14ac:dyDescent="0.25">
      <c r="A461" s="164"/>
      <c r="B461" s="165"/>
      <c r="C461" s="165"/>
      <c r="D461" s="165"/>
      <c r="E461" s="165"/>
      <c r="F461" s="166"/>
      <c r="G461" s="166"/>
      <c r="H461" s="246"/>
      <c r="I461" s="222">
        <v>3</v>
      </c>
      <c r="J461" s="170"/>
      <c r="K461" s="168">
        <v>1</v>
      </c>
      <c r="L461" s="177">
        <f t="shared" si="60"/>
        <v>4</v>
      </c>
      <c r="M461" s="305">
        <f t="shared" si="61"/>
        <v>1.0723860589812333E-2</v>
      </c>
      <c r="N461" s="251">
        <f>D452</f>
        <v>2002</v>
      </c>
      <c r="O461" s="169" t="s">
        <v>3</v>
      </c>
      <c r="P461" s="6">
        <f t="shared" si="62"/>
        <v>4</v>
      </c>
      <c r="Q461" s="173"/>
    </row>
    <row r="462" spans="1:17" x14ac:dyDescent="0.25">
      <c r="A462" s="164"/>
      <c r="B462" s="165"/>
      <c r="C462" s="165"/>
      <c r="D462" s="165"/>
      <c r="E462" s="165"/>
      <c r="F462" s="166"/>
      <c r="G462" s="166"/>
      <c r="H462" s="246"/>
      <c r="I462" s="222">
        <v>4</v>
      </c>
      <c r="J462" s="174"/>
      <c r="K462" s="175"/>
      <c r="L462" s="177">
        <f t="shared" si="60"/>
        <v>4</v>
      </c>
      <c r="M462" s="305">
        <f t="shared" si="61"/>
        <v>1.0723860589812333E-2</v>
      </c>
      <c r="N462" s="251">
        <f>D452</f>
        <v>2002</v>
      </c>
      <c r="O462" s="176" t="s">
        <v>28</v>
      </c>
      <c r="P462" s="6">
        <f t="shared" si="62"/>
        <v>4</v>
      </c>
      <c r="Q462" s="173"/>
    </row>
    <row r="463" spans="1:17" x14ac:dyDescent="0.25">
      <c r="A463" s="164"/>
      <c r="B463" s="165"/>
      <c r="C463" s="165"/>
      <c r="D463" s="165"/>
      <c r="E463" s="165"/>
      <c r="F463" s="166"/>
      <c r="G463" s="166"/>
      <c r="H463" s="246"/>
      <c r="I463" s="222"/>
      <c r="J463" s="38"/>
      <c r="K463" s="168"/>
      <c r="L463" s="177">
        <f t="shared" si="60"/>
        <v>0</v>
      </c>
      <c r="M463" s="305">
        <f t="shared" si="61"/>
        <v>0</v>
      </c>
      <c r="N463" s="251">
        <f>D452</f>
        <v>2002</v>
      </c>
      <c r="O463" s="169" t="s">
        <v>457</v>
      </c>
      <c r="P463" s="6">
        <f t="shared" si="62"/>
        <v>0</v>
      </c>
      <c r="Q463" s="173"/>
    </row>
    <row r="464" spans="1:17" x14ac:dyDescent="0.25">
      <c r="A464" s="164"/>
      <c r="B464" s="165"/>
      <c r="C464" s="165"/>
      <c r="D464" s="165"/>
      <c r="E464" s="165"/>
      <c r="F464" s="166"/>
      <c r="G464" s="166"/>
      <c r="H464" s="246"/>
      <c r="I464" s="222"/>
      <c r="J464" s="38"/>
      <c r="K464" s="168"/>
      <c r="L464" s="177">
        <f t="shared" si="60"/>
        <v>0</v>
      </c>
      <c r="M464" s="305">
        <f t="shared" si="61"/>
        <v>0</v>
      </c>
      <c r="N464" s="251">
        <f>D452</f>
        <v>2002</v>
      </c>
      <c r="O464" s="169" t="s">
        <v>191</v>
      </c>
      <c r="P464" s="6">
        <f t="shared" si="62"/>
        <v>0</v>
      </c>
      <c r="Q464" s="341"/>
    </row>
    <row r="465" spans="1:17" x14ac:dyDescent="0.25">
      <c r="A465" s="164"/>
      <c r="B465" s="165"/>
      <c r="C465" s="165"/>
      <c r="D465" s="165"/>
      <c r="E465" s="165"/>
      <c r="F465" s="166"/>
      <c r="G465" s="166"/>
      <c r="H465" s="246"/>
      <c r="I465" s="222"/>
      <c r="J465" s="38"/>
      <c r="K465" s="229"/>
      <c r="L465" s="177">
        <f t="shared" si="60"/>
        <v>0</v>
      </c>
      <c r="M465" s="305">
        <f t="shared" si="61"/>
        <v>0</v>
      </c>
      <c r="N465" s="251">
        <f>D452</f>
        <v>2002</v>
      </c>
      <c r="O465" s="176" t="s">
        <v>180</v>
      </c>
      <c r="P465" s="6">
        <f t="shared" si="62"/>
        <v>0</v>
      </c>
      <c r="Q465" s="172"/>
    </row>
    <row r="466" spans="1:17" x14ac:dyDescent="0.25">
      <c r="A466" s="164"/>
      <c r="B466" s="165"/>
      <c r="C466" s="165" t="s">
        <v>108</v>
      </c>
      <c r="D466" s="165"/>
      <c r="E466" s="165"/>
      <c r="F466" s="166"/>
      <c r="G466" s="166"/>
      <c r="H466" s="246"/>
      <c r="I466" s="222"/>
      <c r="J466" s="38"/>
      <c r="K466" s="168"/>
      <c r="L466" s="177">
        <f t="shared" si="60"/>
        <v>0</v>
      </c>
      <c r="M466" s="305">
        <f t="shared" si="61"/>
        <v>0</v>
      </c>
      <c r="N466" s="251">
        <f>D452</f>
        <v>2002</v>
      </c>
      <c r="O466" s="195" t="s">
        <v>20</v>
      </c>
      <c r="P466" s="6">
        <f t="shared" si="62"/>
        <v>0</v>
      </c>
      <c r="Q466" s="83"/>
    </row>
    <row r="467" spans="1:17" x14ac:dyDescent="0.25">
      <c r="A467" s="164"/>
      <c r="B467" s="165"/>
      <c r="C467" s="165"/>
      <c r="D467" s="165"/>
      <c r="E467" s="165"/>
      <c r="F467" s="166"/>
      <c r="G467" s="166"/>
      <c r="H467" s="246"/>
      <c r="I467" s="222"/>
      <c r="J467" s="38"/>
      <c r="K467" s="168">
        <v>10</v>
      </c>
      <c r="L467" s="177">
        <f t="shared" si="60"/>
        <v>10</v>
      </c>
      <c r="M467" s="305">
        <f t="shared" si="61"/>
        <v>2.6809651474530832E-2</v>
      </c>
      <c r="N467" s="251">
        <f>D452</f>
        <v>2002</v>
      </c>
      <c r="O467" s="169" t="s">
        <v>10</v>
      </c>
      <c r="P467" s="6">
        <f t="shared" si="62"/>
        <v>10</v>
      </c>
      <c r="Q467" s="172"/>
    </row>
    <row r="468" spans="1:17" x14ac:dyDescent="0.25">
      <c r="A468" s="164"/>
      <c r="B468" s="165"/>
      <c r="C468" s="165"/>
      <c r="D468" s="165"/>
      <c r="E468" s="165"/>
      <c r="F468" s="166"/>
      <c r="G468" s="166"/>
      <c r="H468" s="246"/>
      <c r="I468" s="222">
        <v>1</v>
      </c>
      <c r="J468" s="38"/>
      <c r="K468" s="168"/>
      <c r="L468" s="177">
        <f t="shared" si="60"/>
        <v>1</v>
      </c>
      <c r="M468" s="305">
        <f t="shared" si="61"/>
        <v>2.6809651474530832E-3</v>
      </c>
      <c r="N468" s="251">
        <f>D452</f>
        <v>2002</v>
      </c>
      <c r="O468" s="176" t="s">
        <v>27</v>
      </c>
      <c r="P468" s="6">
        <f t="shared" si="62"/>
        <v>1</v>
      </c>
      <c r="Q468" s="173"/>
    </row>
    <row r="469" spans="1:17" x14ac:dyDescent="0.25">
      <c r="A469" s="164"/>
      <c r="B469" s="165"/>
      <c r="C469" s="165"/>
      <c r="D469" s="165"/>
      <c r="E469" s="165"/>
      <c r="F469" s="166"/>
      <c r="G469" s="166"/>
      <c r="H469" s="246"/>
      <c r="I469" s="64"/>
      <c r="J469" s="38"/>
      <c r="K469" s="168">
        <v>1</v>
      </c>
      <c r="L469" s="177">
        <f t="shared" si="60"/>
        <v>1</v>
      </c>
      <c r="M469" s="305">
        <f t="shared" si="61"/>
        <v>2.6809651474530832E-3</v>
      </c>
      <c r="N469" s="251">
        <f>D452</f>
        <v>2002</v>
      </c>
      <c r="O469" s="169" t="s">
        <v>490</v>
      </c>
      <c r="P469" s="6">
        <f t="shared" si="62"/>
        <v>1</v>
      </c>
      <c r="Q469" s="173"/>
    </row>
    <row r="470" spans="1:17" x14ac:dyDescent="0.25">
      <c r="A470" s="164"/>
      <c r="B470" s="165"/>
      <c r="C470" s="165"/>
      <c r="D470" s="165"/>
      <c r="E470" s="165"/>
      <c r="F470" s="166"/>
      <c r="G470" s="166"/>
      <c r="H470" s="246"/>
      <c r="I470" s="64">
        <v>1</v>
      </c>
      <c r="J470" s="170"/>
      <c r="K470" s="168"/>
      <c r="L470" s="177">
        <f t="shared" si="60"/>
        <v>1</v>
      </c>
      <c r="M470" s="305">
        <f t="shared" si="61"/>
        <v>2.6809651474530832E-3</v>
      </c>
      <c r="N470" s="333" t="str">
        <f>D451</f>
        <v>Build QTY</v>
      </c>
      <c r="O470" s="176" t="s">
        <v>74</v>
      </c>
      <c r="P470" s="6">
        <f t="shared" si="62"/>
        <v>1</v>
      </c>
      <c r="Q470" s="83"/>
    </row>
    <row r="471" spans="1:17" ht="15.75" thickBot="1" x14ac:dyDescent="0.3">
      <c r="A471" s="164"/>
      <c r="B471" s="165"/>
      <c r="C471" s="165"/>
      <c r="D471" s="165"/>
      <c r="E471" s="165"/>
      <c r="F471" s="166"/>
      <c r="G471" s="166"/>
      <c r="H471" s="246"/>
      <c r="I471" s="207">
        <v>4</v>
      </c>
      <c r="J471" s="332"/>
      <c r="K471" s="227"/>
      <c r="L471" s="230">
        <f t="shared" si="60"/>
        <v>4</v>
      </c>
      <c r="M471" s="302">
        <f t="shared" si="61"/>
        <v>1.0723860589812333E-2</v>
      </c>
      <c r="N471" s="251">
        <f>D452</f>
        <v>2002</v>
      </c>
      <c r="O471" s="176" t="s">
        <v>207</v>
      </c>
      <c r="P471" s="6">
        <f t="shared" si="62"/>
        <v>4</v>
      </c>
      <c r="Q471" s="173"/>
    </row>
    <row r="472" spans="1:17" ht="15.75" thickBot="1" x14ac:dyDescent="0.3">
      <c r="A472" s="164"/>
      <c r="B472" s="165"/>
      <c r="C472" s="165"/>
      <c r="D472" s="165"/>
      <c r="E472" s="165"/>
      <c r="F472" s="166"/>
      <c r="G472" s="166"/>
      <c r="H472" s="247"/>
      <c r="I472" s="239"/>
      <c r="J472" s="239"/>
      <c r="K472" s="155"/>
      <c r="L472" s="156"/>
      <c r="M472" s="304"/>
      <c r="N472" s="256"/>
      <c r="O472" s="157" t="s">
        <v>97</v>
      </c>
      <c r="P472" s="6">
        <f t="shared" si="62"/>
        <v>0</v>
      </c>
      <c r="Q472" s="172"/>
    </row>
    <row r="473" spans="1:17" x14ac:dyDescent="0.25">
      <c r="A473" s="164"/>
      <c r="B473" s="165"/>
      <c r="C473" s="165"/>
      <c r="D473" s="165"/>
      <c r="E473" s="165"/>
      <c r="F473" s="166"/>
      <c r="G473" s="166"/>
      <c r="H473" s="246"/>
      <c r="I473" s="266"/>
      <c r="J473" s="161">
        <v>5</v>
      </c>
      <c r="K473" s="161"/>
      <c r="L473" s="162">
        <f>SUM(I473,K473)</f>
        <v>0</v>
      </c>
      <c r="M473" s="163">
        <f t="shared" ref="M473:M480" si="63">L473/$D$252</f>
        <v>0</v>
      </c>
      <c r="N473" s="251">
        <f>D452</f>
        <v>2002</v>
      </c>
      <c r="O473" s="238" t="s">
        <v>98</v>
      </c>
      <c r="P473" s="6">
        <f t="shared" si="62"/>
        <v>0</v>
      </c>
      <c r="Q473" s="178"/>
    </row>
    <row r="474" spans="1:17" x14ac:dyDescent="0.25">
      <c r="A474" s="164"/>
      <c r="B474" s="165"/>
      <c r="C474" s="165"/>
      <c r="D474" s="165"/>
      <c r="E474" s="165"/>
      <c r="F474" s="166"/>
      <c r="G474" s="166"/>
      <c r="H474" s="246"/>
      <c r="I474" s="64"/>
      <c r="J474" s="168">
        <v>42</v>
      </c>
      <c r="K474" s="168"/>
      <c r="L474" s="231">
        <f>SUM(I474,K474)</f>
        <v>0</v>
      </c>
      <c r="M474" s="163">
        <f t="shared" si="63"/>
        <v>0</v>
      </c>
      <c r="N474" s="251">
        <f>D452</f>
        <v>2002</v>
      </c>
      <c r="O474" s="224" t="s">
        <v>10</v>
      </c>
      <c r="P474" s="6">
        <f t="shared" si="62"/>
        <v>0</v>
      </c>
      <c r="Q474" s="178"/>
    </row>
    <row r="475" spans="1:17" x14ac:dyDescent="0.25">
      <c r="A475" s="164"/>
      <c r="B475" s="165"/>
      <c r="C475" s="165"/>
      <c r="D475" s="165"/>
      <c r="E475" s="165"/>
      <c r="F475" s="166"/>
      <c r="G475" s="166"/>
      <c r="H475" s="246"/>
      <c r="I475" s="223">
        <v>1</v>
      </c>
      <c r="J475" s="168">
        <v>1</v>
      </c>
      <c r="K475" s="168"/>
      <c r="L475" s="231">
        <f t="shared" ref="L475:L480" si="64">SUM(I475,K475)</f>
        <v>1</v>
      </c>
      <c r="M475" s="163">
        <f t="shared" si="63"/>
        <v>2.6809651474530832E-3</v>
      </c>
      <c r="N475" s="251">
        <f>D452</f>
        <v>2002</v>
      </c>
      <c r="O475" s="176" t="s">
        <v>83</v>
      </c>
      <c r="P475" s="6">
        <f t="shared" si="62"/>
        <v>1</v>
      </c>
      <c r="Q475" s="497"/>
    </row>
    <row r="476" spans="1:17" x14ac:dyDescent="0.25">
      <c r="A476" s="164"/>
      <c r="B476" s="165"/>
      <c r="C476" s="165"/>
      <c r="D476" s="165"/>
      <c r="E476" s="165"/>
      <c r="F476" s="166"/>
      <c r="G476" s="166"/>
      <c r="H476" s="246"/>
      <c r="I476" s="64"/>
      <c r="J476" s="168">
        <v>1</v>
      </c>
      <c r="K476" s="168"/>
      <c r="L476" s="231">
        <f t="shared" si="64"/>
        <v>0</v>
      </c>
      <c r="M476" s="163">
        <f t="shared" si="63"/>
        <v>0</v>
      </c>
      <c r="N476" s="251">
        <f>D452</f>
        <v>2002</v>
      </c>
      <c r="O476" s="224" t="s">
        <v>99</v>
      </c>
      <c r="P476" s="6">
        <f t="shared" si="62"/>
        <v>0</v>
      </c>
      <c r="Q476" s="173" t="s">
        <v>470</v>
      </c>
    </row>
    <row r="477" spans="1:17" x14ac:dyDescent="0.25">
      <c r="A477" s="164"/>
      <c r="B477" s="165"/>
      <c r="C477" s="165"/>
      <c r="D477" s="165"/>
      <c r="E477" s="165"/>
      <c r="F477" s="166"/>
      <c r="G477" s="166"/>
      <c r="H477" s="246"/>
      <c r="I477" s="64">
        <v>1</v>
      </c>
      <c r="J477" s="168">
        <v>4</v>
      </c>
      <c r="K477" s="168"/>
      <c r="L477" s="231">
        <f t="shared" si="64"/>
        <v>1</v>
      </c>
      <c r="M477" s="163">
        <f t="shared" si="63"/>
        <v>2.6809651474530832E-3</v>
      </c>
      <c r="N477" s="251">
        <f>D452</f>
        <v>2002</v>
      </c>
      <c r="O477" s="176" t="s">
        <v>101</v>
      </c>
      <c r="P477" s="6">
        <f t="shared" si="62"/>
        <v>1</v>
      </c>
      <c r="Q477" s="179"/>
    </row>
    <row r="478" spans="1:17" x14ac:dyDescent="0.25">
      <c r="A478" s="164"/>
      <c r="B478" s="165"/>
      <c r="C478" s="165"/>
      <c r="D478" s="165"/>
      <c r="E478" s="165"/>
      <c r="F478" s="166"/>
      <c r="G478" s="166"/>
      <c r="H478" s="246"/>
      <c r="I478" s="223">
        <v>1</v>
      </c>
      <c r="J478" s="168">
        <v>52</v>
      </c>
      <c r="K478" s="168"/>
      <c r="L478" s="231">
        <f t="shared" si="64"/>
        <v>1</v>
      </c>
      <c r="M478" s="163">
        <f t="shared" si="63"/>
        <v>2.6809651474530832E-3</v>
      </c>
      <c r="N478" s="251">
        <f>D452</f>
        <v>2002</v>
      </c>
      <c r="O478" s="224" t="s">
        <v>100</v>
      </c>
      <c r="P478" s="6">
        <f t="shared" si="62"/>
        <v>1</v>
      </c>
      <c r="Q478" s="173" t="s">
        <v>482</v>
      </c>
    </row>
    <row r="479" spans="1:17" x14ac:dyDescent="0.25">
      <c r="A479" s="164"/>
      <c r="B479" s="165"/>
      <c r="C479" s="165"/>
      <c r="D479" s="165"/>
      <c r="E479" s="165"/>
      <c r="F479" s="166"/>
      <c r="G479" s="166"/>
      <c r="H479" s="246"/>
      <c r="I479" s="64"/>
      <c r="J479" s="168">
        <v>2</v>
      </c>
      <c r="K479" s="168"/>
      <c r="L479" s="231">
        <f t="shared" si="64"/>
        <v>0</v>
      </c>
      <c r="M479" s="163">
        <f t="shared" si="63"/>
        <v>0</v>
      </c>
      <c r="N479" s="251">
        <f>D452</f>
        <v>2002</v>
      </c>
      <c r="O479" s="224" t="s">
        <v>96</v>
      </c>
      <c r="P479" s="6">
        <f t="shared" si="62"/>
        <v>0</v>
      </c>
      <c r="Q479" s="173"/>
    </row>
    <row r="480" spans="1:17" ht="15.75" thickBot="1" x14ac:dyDescent="0.3">
      <c r="A480" s="164"/>
      <c r="B480" s="165"/>
      <c r="C480" s="165"/>
      <c r="D480" s="165"/>
      <c r="E480" s="165"/>
      <c r="F480" s="166"/>
      <c r="G480" s="166"/>
      <c r="H480" s="246"/>
      <c r="I480" s="207"/>
      <c r="J480" s="226">
        <v>1</v>
      </c>
      <c r="K480" s="227"/>
      <c r="L480" s="225">
        <f t="shared" si="64"/>
        <v>0</v>
      </c>
      <c r="M480" s="302">
        <f t="shared" si="63"/>
        <v>0</v>
      </c>
      <c r="N480" s="252">
        <f>D452</f>
        <v>2002</v>
      </c>
      <c r="O480" s="228" t="s">
        <v>119</v>
      </c>
      <c r="P480" s="6">
        <f t="shared" si="62"/>
        <v>0</v>
      </c>
      <c r="Q480" s="173"/>
    </row>
    <row r="481" spans="1:17" ht="15.75" thickBot="1" x14ac:dyDescent="0.3">
      <c r="A481" s="164"/>
      <c r="B481" s="165"/>
      <c r="C481" s="165"/>
      <c r="D481" s="165"/>
      <c r="E481" s="165"/>
      <c r="F481" s="166"/>
      <c r="G481" s="166"/>
      <c r="H481" s="247"/>
      <c r="I481" s="232"/>
      <c r="J481" s="232"/>
      <c r="K481" s="233"/>
      <c r="L481" s="156"/>
      <c r="M481" s="234"/>
      <c r="N481" s="253"/>
      <c r="O481" s="235" t="s">
        <v>102</v>
      </c>
      <c r="P481" s="6">
        <f t="shared" si="62"/>
        <v>0</v>
      </c>
      <c r="Q481" s="173"/>
    </row>
    <row r="482" spans="1:17" x14ac:dyDescent="0.25">
      <c r="A482" s="164"/>
      <c r="B482" s="165"/>
      <c r="C482" s="165"/>
      <c r="D482" s="165"/>
      <c r="E482" s="165"/>
      <c r="F482" s="166"/>
      <c r="G482" s="166"/>
      <c r="H482" s="247"/>
      <c r="I482" s="62"/>
      <c r="J482" s="336"/>
      <c r="K482" s="337"/>
      <c r="L482" s="410">
        <f t="shared" ref="L482" si="65">SUM(I482,K482)</f>
        <v>0</v>
      </c>
      <c r="M482" s="303">
        <f t="shared" ref="M482:M498" si="66">L482/$D$252</f>
        <v>0</v>
      </c>
      <c r="N482" s="338" t="str">
        <f>D451</f>
        <v>Build QTY</v>
      </c>
      <c r="O482" s="221" t="s">
        <v>377</v>
      </c>
      <c r="P482" s="6">
        <f t="shared" si="62"/>
        <v>0</v>
      </c>
      <c r="Q482" s="278"/>
    </row>
    <row r="483" spans="1:17" x14ac:dyDescent="0.25">
      <c r="A483" s="164"/>
      <c r="B483" s="165"/>
      <c r="C483" s="165"/>
      <c r="D483" s="165" t="s">
        <v>105</v>
      </c>
      <c r="E483" s="165"/>
      <c r="F483" s="166"/>
      <c r="G483" s="166"/>
      <c r="H483" s="247"/>
      <c r="I483" s="170"/>
      <c r="J483" s="38"/>
      <c r="K483" s="339"/>
      <c r="L483" s="410">
        <v>0</v>
      </c>
      <c r="M483" s="305">
        <f t="shared" si="66"/>
        <v>0</v>
      </c>
      <c r="N483" s="333" t="str">
        <f>D451</f>
        <v>Build QTY</v>
      </c>
      <c r="O483" s="176" t="s">
        <v>469</v>
      </c>
      <c r="P483" s="6">
        <f t="shared" si="62"/>
        <v>0</v>
      </c>
      <c r="Q483" s="278"/>
    </row>
    <row r="484" spans="1:17" x14ac:dyDescent="0.25">
      <c r="A484" s="164"/>
      <c r="B484" s="165"/>
      <c r="C484" s="165"/>
      <c r="D484" s="165"/>
      <c r="E484" s="165"/>
      <c r="F484" s="166"/>
      <c r="G484" s="166"/>
      <c r="H484" s="247"/>
      <c r="I484" s="495"/>
      <c r="J484" s="334"/>
      <c r="K484" s="335"/>
      <c r="L484" s="410">
        <f>SUM(I484,K484)</f>
        <v>0</v>
      </c>
      <c r="M484" s="305">
        <f t="shared" si="66"/>
        <v>0</v>
      </c>
      <c r="N484" s="251">
        <f>D452</f>
        <v>2002</v>
      </c>
      <c r="O484" s="176" t="s">
        <v>83</v>
      </c>
      <c r="P484" s="6">
        <f t="shared" si="62"/>
        <v>0</v>
      </c>
      <c r="Q484" s="490"/>
    </row>
    <row r="485" spans="1:17" x14ac:dyDescent="0.25">
      <c r="A485" s="164"/>
      <c r="B485" s="165"/>
      <c r="C485" s="165"/>
      <c r="D485" s="165"/>
      <c r="E485" s="165"/>
      <c r="F485" s="166"/>
      <c r="G485" s="166"/>
      <c r="H485" s="247"/>
      <c r="I485" s="170">
        <v>2</v>
      </c>
      <c r="J485" s="38"/>
      <c r="K485" s="259"/>
      <c r="L485" s="410">
        <v>0</v>
      </c>
      <c r="M485" s="305">
        <f t="shared" si="66"/>
        <v>0</v>
      </c>
      <c r="N485" s="251" t="str">
        <f>D451</f>
        <v>Build QTY</v>
      </c>
      <c r="O485" s="176" t="s">
        <v>200</v>
      </c>
      <c r="P485" s="6">
        <f t="shared" si="62"/>
        <v>0</v>
      </c>
      <c r="Q485" s="178"/>
    </row>
    <row r="486" spans="1:17" x14ac:dyDescent="0.25">
      <c r="A486" s="164"/>
      <c r="B486" s="165"/>
      <c r="C486" s="165"/>
      <c r="D486" s="165"/>
      <c r="E486" s="165"/>
      <c r="F486" s="166"/>
      <c r="G486" s="166"/>
      <c r="H486" s="247"/>
      <c r="I486" s="170"/>
      <c r="J486" s="38"/>
      <c r="K486" s="259"/>
      <c r="L486" s="410">
        <v>0</v>
      </c>
      <c r="M486" s="305">
        <f t="shared" si="66"/>
        <v>0</v>
      </c>
      <c r="N486" s="251">
        <f>D452</f>
        <v>2002</v>
      </c>
      <c r="O486" s="176" t="s">
        <v>128</v>
      </c>
      <c r="P486" s="6">
        <f t="shared" si="62"/>
        <v>0</v>
      </c>
      <c r="Q486" s="491"/>
    </row>
    <row r="487" spans="1:17" x14ac:dyDescent="0.25">
      <c r="A487" s="164"/>
      <c r="B487" s="165"/>
      <c r="C487" s="165"/>
      <c r="D487" s="165"/>
      <c r="E487" s="165"/>
      <c r="F487" s="166"/>
      <c r="G487" s="166"/>
      <c r="H487" s="247"/>
      <c r="I487" s="170">
        <v>2</v>
      </c>
      <c r="J487" s="38"/>
      <c r="K487" s="259"/>
      <c r="L487" s="410">
        <f t="shared" ref="L487:L492" si="67">SUM(I487,K487)</f>
        <v>2</v>
      </c>
      <c r="M487" s="305">
        <f t="shared" si="66"/>
        <v>5.3619302949061663E-3</v>
      </c>
      <c r="N487" s="251">
        <f>D452</f>
        <v>2002</v>
      </c>
      <c r="O487" s="176" t="s">
        <v>160</v>
      </c>
      <c r="P487" s="6">
        <f t="shared" si="62"/>
        <v>2</v>
      </c>
      <c r="Q487" s="278"/>
    </row>
    <row r="488" spans="1:17" x14ac:dyDescent="0.25">
      <c r="A488" s="164"/>
      <c r="B488" s="165"/>
      <c r="C488" s="165"/>
      <c r="D488" s="165"/>
      <c r="E488" s="165"/>
      <c r="F488" s="166"/>
      <c r="G488" s="166"/>
      <c r="H488" s="167"/>
      <c r="I488" s="170"/>
      <c r="J488" s="38"/>
      <c r="K488" s="259"/>
      <c r="L488" s="410">
        <f t="shared" si="67"/>
        <v>0</v>
      </c>
      <c r="M488" s="305">
        <f t="shared" si="66"/>
        <v>0</v>
      </c>
      <c r="N488" s="251">
        <f>D452</f>
        <v>2002</v>
      </c>
      <c r="O488" s="176" t="s">
        <v>207</v>
      </c>
      <c r="P488" s="6">
        <f t="shared" si="62"/>
        <v>0</v>
      </c>
      <c r="Q488" s="490"/>
    </row>
    <row r="489" spans="1:17" x14ac:dyDescent="0.25">
      <c r="A489" s="164"/>
      <c r="B489" s="165"/>
      <c r="C489" s="165"/>
      <c r="D489" s="165"/>
      <c r="E489" s="165"/>
      <c r="F489" s="166"/>
      <c r="G489" s="166"/>
      <c r="H489" s="167"/>
      <c r="I489" s="496">
        <v>52</v>
      </c>
      <c r="J489" s="174"/>
      <c r="K489" s="260"/>
      <c r="L489" s="410">
        <f>SUM(I489,K489)</f>
        <v>52</v>
      </c>
      <c r="M489" s="305">
        <f t="shared" si="66"/>
        <v>0.13941018766756033</v>
      </c>
      <c r="N489" s="251">
        <f>D452</f>
        <v>2002</v>
      </c>
      <c r="O489" s="169" t="s">
        <v>116</v>
      </c>
      <c r="P489" s="6">
        <f t="shared" si="62"/>
        <v>52</v>
      </c>
      <c r="Q489" s="491"/>
    </row>
    <row r="490" spans="1:17" x14ac:dyDescent="0.25">
      <c r="A490" s="164"/>
      <c r="B490" s="165"/>
      <c r="C490" s="165"/>
      <c r="D490" s="165"/>
      <c r="E490" s="165"/>
      <c r="F490" s="166"/>
      <c r="G490" s="166"/>
      <c r="H490" s="167"/>
      <c r="I490" s="496">
        <v>2</v>
      </c>
      <c r="J490" s="174"/>
      <c r="K490" s="260"/>
      <c r="L490" s="410">
        <f t="shared" si="67"/>
        <v>2</v>
      </c>
      <c r="M490" s="305">
        <f t="shared" si="66"/>
        <v>5.3619302949061663E-3</v>
      </c>
      <c r="N490" s="251">
        <f>D452</f>
        <v>2002</v>
      </c>
      <c r="O490" s="176" t="s">
        <v>129</v>
      </c>
      <c r="P490" s="6">
        <f t="shared" si="62"/>
        <v>2</v>
      </c>
      <c r="Q490" s="491"/>
    </row>
    <row r="491" spans="1:17" x14ac:dyDescent="0.25">
      <c r="A491" s="164"/>
      <c r="B491" s="165"/>
      <c r="C491" s="165"/>
      <c r="D491" s="165"/>
      <c r="E491" s="165"/>
      <c r="F491" s="166"/>
      <c r="G491" s="166"/>
      <c r="H491" s="167"/>
      <c r="I491" s="496">
        <v>1</v>
      </c>
      <c r="J491" s="174"/>
      <c r="K491" s="259"/>
      <c r="L491" s="410">
        <f t="shared" si="67"/>
        <v>1</v>
      </c>
      <c r="M491" s="305">
        <f t="shared" si="66"/>
        <v>2.6809651474530832E-3</v>
      </c>
      <c r="N491" s="251" t="str">
        <f>D451</f>
        <v>Build QTY</v>
      </c>
      <c r="O491" s="176" t="s">
        <v>13</v>
      </c>
      <c r="P491" s="6">
        <f t="shared" si="62"/>
        <v>1</v>
      </c>
      <c r="Q491" s="132"/>
    </row>
    <row r="492" spans="1:17" x14ac:dyDescent="0.25">
      <c r="A492" s="164"/>
      <c r="B492" s="165"/>
      <c r="C492" s="165"/>
      <c r="D492" s="165"/>
      <c r="E492" s="165"/>
      <c r="F492" s="166"/>
      <c r="G492" s="166"/>
      <c r="H492" s="167"/>
      <c r="I492" s="496">
        <v>16</v>
      </c>
      <c r="J492" s="174"/>
      <c r="K492" s="259"/>
      <c r="L492" s="410">
        <f t="shared" si="67"/>
        <v>16</v>
      </c>
      <c r="M492" s="305">
        <f t="shared" si="66"/>
        <v>4.2895442359249331E-2</v>
      </c>
      <c r="N492" s="251">
        <f>D452</f>
        <v>2002</v>
      </c>
      <c r="O492" s="176" t="s">
        <v>456</v>
      </c>
      <c r="P492" s="6">
        <f t="shared" si="62"/>
        <v>16</v>
      </c>
      <c r="Q492" s="132"/>
    </row>
    <row r="493" spans="1:17" x14ac:dyDescent="0.25">
      <c r="A493" s="164"/>
      <c r="B493" s="165"/>
      <c r="C493" s="165"/>
      <c r="D493" s="165"/>
      <c r="E493" s="165"/>
      <c r="F493" s="166"/>
      <c r="G493" s="166"/>
      <c r="H493" s="167"/>
      <c r="I493" s="496"/>
      <c r="J493" s="174"/>
      <c r="K493" s="259"/>
      <c r="L493" s="410">
        <v>0</v>
      </c>
      <c r="M493" s="305">
        <f t="shared" si="66"/>
        <v>0</v>
      </c>
      <c r="N493" s="251">
        <f>D452</f>
        <v>2002</v>
      </c>
      <c r="O493" s="176" t="s">
        <v>459</v>
      </c>
      <c r="P493" s="6">
        <f t="shared" si="62"/>
        <v>0</v>
      </c>
      <c r="Q493" s="277"/>
    </row>
    <row r="494" spans="1:17" x14ac:dyDescent="0.25">
      <c r="A494" s="164"/>
      <c r="B494" s="165"/>
      <c r="C494" s="165"/>
      <c r="D494" s="165"/>
      <c r="E494" s="165"/>
      <c r="F494" s="166"/>
      <c r="G494" s="166"/>
      <c r="H494" s="167"/>
      <c r="I494" s="496"/>
      <c r="J494" s="174"/>
      <c r="K494" s="259"/>
      <c r="L494" s="410">
        <f t="shared" ref="L494" si="68">SUM(I494,K494)</f>
        <v>0</v>
      </c>
      <c r="M494" s="305">
        <f t="shared" si="66"/>
        <v>0</v>
      </c>
      <c r="N494" s="251">
        <f>D452</f>
        <v>2002</v>
      </c>
      <c r="O494" s="176" t="s">
        <v>481</v>
      </c>
      <c r="P494" s="6">
        <f t="shared" si="62"/>
        <v>0</v>
      </c>
      <c r="Q494" s="132"/>
    </row>
    <row r="495" spans="1:17" x14ac:dyDescent="0.25">
      <c r="A495" s="164"/>
      <c r="B495" s="165"/>
      <c r="C495" s="165"/>
      <c r="D495" s="165"/>
      <c r="E495" s="165"/>
      <c r="F495" s="166"/>
      <c r="G495" s="166"/>
      <c r="H495" s="167"/>
      <c r="I495" s="170"/>
      <c r="J495" s="38"/>
      <c r="K495" s="259"/>
      <c r="L495" s="410">
        <v>0</v>
      </c>
      <c r="M495" s="305">
        <f t="shared" si="66"/>
        <v>0</v>
      </c>
      <c r="N495" s="251">
        <f>D452</f>
        <v>2002</v>
      </c>
      <c r="O495" s="176" t="s">
        <v>346</v>
      </c>
      <c r="P495" s="6">
        <f t="shared" si="62"/>
        <v>0</v>
      </c>
      <c r="Q495" s="132"/>
    </row>
    <row r="496" spans="1:17" x14ac:dyDescent="0.25">
      <c r="A496" s="164"/>
      <c r="B496" s="165"/>
      <c r="C496" s="165"/>
      <c r="D496" s="165"/>
      <c r="E496" s="165"/>
      <c r="F496" s="166"/>
      <c r="G496" s="166"/>
      <c r="H496" s="167"/>
      <c r="I496" s="170">
        <v>5</v>
      </c>
      <c r="J496" s="38"/>
      <c r="K496" s="259"/>
      <c r="L496" s="410">
        <v>0</v>
      </c>
      <c r="M496" s="305">
        <f t="shared" si="66"/>
        <v>0</v>
      </c>
      <c r="N496" s="251">
        <v>588</v>
      </c>
      <c r="O496" s="176" t="s">
        <v>305</v>
      </c>
      <c r="P496" s="6">
        <f t="shared" si="62"/>
        <v>0</v>
      </c>
      <c r="Q496" s="277"/>
    </row>
    <row r="497" spans="1:17" ht="15.75" thickBot="1" x14ac:dyDescent="0.3">
      <c r="A497" s="181"/>
      <c r="B497" s="182"/>
      <c r="C497" s="182"/>
      <c r="D497" s="182"/>
      <c r="E497" s="182"/>
      <c r="F497" s="183"/>
      <c r="G497" s="183"/>
      <c r="H497" s="184"/>
      <c r="I497" s="236">
        <v>9</v>
      </c>
      <c r="J497" s="236"/>
      <c r="K497" s="261"/>
      <c r="L497" s="230">
        <f>SUM(I497:K497)</f>
        <v>9</v>
      </c>
      <c r="M497" s="302">
        <f t="shared" si="66"/>
        <v>2.4128686327077747E-2</v>
      </c>
      <c r="N497" s="251">
        <f>D452</f>
        <v>2002</v>
      </c>
      <c r="O497" s="237" t="s">
        <v>324</v>
      </c>
      <c r="P497" s="6">
        <f t="shared" si="62"/>
        <v>9</v>
      </c>
      <c r="Q497" s="281"/>
    </row>
    <row r="498" spans="1:17" ht="15.75" thickBot="1" x14ac:dyDescent="0.3">
      <c r="H498" s="185" t="s">
        <v>5</v>
      </c>
      <c r="I498" s="457">
        <f>SUM(I453:I497)</f>
        <v>191</v>
      </c>
      <c r="J498" s="457">
        <f>SUM(J453:J497)</f>
        <v>108</v>
      </c>
      <c r="K498" s="457">
        <f>SUM(K453:K497)</f>
        <v>20</v>
      </c>
      <c r="L498" s="457">
        <f>SUM(L453:L497)</f>
        <v>204</v>
      </c>
      <c r="M498" s="430">
        <f t="shared" si="66"/>
        <v>0.54691689008042899</v>
      </c>
    </row>
    <row r="500" spans="1:17" ht="15.75" thickBot="1" x14ac:dyDescent="0.3"/>
    <row r="501" spans="1:17" ht="30.75" thickBot="1" x14ac:dyDescent="0.3">
      <c r="A501" s="498" t="s">
        <v>170</v>
      </c>
      <c r="B501" s="499" t="s">
        <v>49</v>
      </c>
      <c r="C501" s="499" t="s">
        <v>118</v>
      </c>
      <c r="D501" s="150" t="s">
        <v>18</v>
      </c>
      <c r="E501" s="150" t="s">
        <v>17</v>
      </c>
      <c r="F501" s="149" t="s">
        <v>1</v>
      </c>
      <c r="G501" s="149" t="s">
        <v>89</v>
      </c>
      <c r="H501" s="500" t="s">
        <v>24</v>
      </c>
      <c r="I501" s="149" t="s">
        <v>90</v>
      </c>
      <c r="J501" s="149" t="s">
        <v>91</v>
      </c>
      <c r="K501" s="150" t="s">
        <v>92</v>
      </c>
      <c r="L501" s="150" t="s">
        <v>5</v>
      </c>
      <c r="M501" s="150" t="s">
        <v>2</v>
      </c>
      <c r="N501" s="501" t="s">
        <v>161</v>
      </c>
      <c r="O501" s="502" t="s">
        <v>21</v>
      </c>
      <c r="P501" s="4" t="s">
        <v>5</v>
      </c>
      <c r="Q501" s="84" t="s">
        <v>7</v>
      </c>
    </row>
    <row r="502" spans="1:17" ht="15.75" thickBot="1" x14ac:dyDescent="0.3">
      <c r="A502" s="243">
        <v>1510782</v>
      </c>
      <c r="B502" s="243" t="s">
        <v>247</v>
      </c>
      <c r="C502" s="243">
        <v>1920</v>
      </c>
      <c r="D502" s="412">
        <v>1952</v>
      </c>
      <c r="E502" s="413">
        <v>1841</v>
      </c>
      <c r="F502" s="414">
        <f>E502/D502</f>
        <v>0.94313524590163933</v>
      </c>
      <c r="G502" s="415">
        <f>J548/D502</f>
        <v>2.5614754098360656E-2</v>
      </c>
      <c r="H502" s="244">
        <v>45282</v>
      </c>
      <c r="I502" s="153"/>
      <c r="J502" s="154"/>
      <c r="K502" s="155"/>
      <c r="L502" s="156"/>
      <c r="M502" s="315"/>
      <c r="N502" s="154"/>
      <c r="O502" s="157" t="s">
        <v>78</v>
      </c>
      <c r="Q502" s="493" t="s">
        <v>73</v>
      </c>
    </row>
    <row r="503" spans="1:17" x14ac:dyDescent="0.25">
      <c r="A503" s="158"/>
      <c r="B503" s="159"/>
      <c r="C503" s="159"/>
      <c r="D503" s="159"/>
      <c r="E503" s="159"/>
      <c r="F503" s="160"/>
      <c r="G503" s="160"/>
      <c r="H503" s="245"/>
      <c r="I503" s="222">
        <v>9</v>
      </c>
      <c r="J503" s="219"/>
      <c r="K503" s="220"/>
      <c r="L503" s="445">
        <f t="shared" ref="L503:L521" si="69">SUM(I503,K503)</f>
        <v>9</v>
      </c>
      <c r="M503" s="303">
        <f>L503/$D$252</f>
        <v>2.4128686327077747E-2</v>
      </c>
      <c r="N503" s="251">
        <f>D502</f>
        <v>1952</v>
      </c>
      <c r="O503" s="221" t="s">
        <v>14</v>
      </c>
      <c r="P503" s="6">
        <f>L503</f>
        <v>9</v>
      </c>
      <c r="Q503" s="493" t="s">
        <v>282</v>
      </c>
    </row>
    <row r="504" spans="1:17" x14ac:dyDescent="0.25">
      <c r="A504" s="164"/>
      <c r="B504" s="165"/>
      <c r="C504" s="165"/>
      <c r="D504" s="165"/>
      <c r="E504" s="165"/>
      <c r="F504" s="166"/>
      <c r="G504" s="166"/>
      <c r="H504" s="246"/>
      <c r="I504" s="222">
        <v>2</v>
      </c>
      <c r="J504" s="38"/>
      <c r="K504" s="65"/>
      <c r="L504" s="177">
        <f t="shared" si="69"/>
        <v>2</v>
      </c>
      <c r="M504" s="305">
        <f t="shared" ref="M504:M521" si="70">L504/$D$252</f>
        <v>5.3619302949061663E-3</v>
      </c>
      <c r="N504" s="251">
        <f>D502</f>
        <v>1952</v>
      </c>
      <c r="O504" s="169" t="s">
        <v>93</v>
      </c>
      <c r="P504" s="6">
        <f t="shared" ref="P504:P547" si="71">L504</f>
        <v>2</v>
      </c>
      <c r="Q504" s="132"/>
    </row>
    <row r="505" spans="1:17" x14ac:dyDescent="0.25">
      <c r="A505" s="164"/>
      <c r="B505" s="165"/>
      <c r="C505" s="165"/>
      <c r="D505" s="165"/>
      <c r="E505" s="165"/>
      <c r="F505" s="166"/>
      <c r="G505" s="166"/>
      <c r="H505" s="246"/>
      <c r="I505" s="222"/>
      <c r="J505" s="170"/>
      <c r="K505" s="168"/>
      <c r="L505" s="177">
        <f t="shared" si="69"/>
        <v>0</v>
      </c>
      <c r="M505" s="305">
        <f t="shared" si="70"/>
        <v>0</v>
      </c>
      <c r="N505" s="251">
        <f>D502</f>
        <v>1952</v>
      </c>
      <c r="O505" s="171" t="s">
        <v>8</v>
      </c>
      <c r="P505" s="6">
        <f t="shared" si="71"/>
        <v>0</v>
      </c>
      <c r="Q505" s="132"/>
    </row>
    <row r="506" spans="1:17" x14ac:dyDescent="0.25">
      <c r="A506" s="164"/>
      <c r="B506" s="165"/>
      <c r="C506" s="165"/>
      <c r="D506" s="165"/>
      <c r="E506" s="165"/>
      <c r="F506" s="166"/>
      <c r="G506" s="166"/>
      <c r="H506" s="246"/>
      <c r="I506" s="222"/>
      <c r="J506" s="38"/>
      <c r="K506" s="168"/>
      <c r="L506" s="177">
        <f t="shared" si="69"/>
        <v>0</v>
      </c>
      <c r="M506" s="305">
        <f t="shared" si="70"/>
        <v>0</v>
      </c>
      <c r="N506" s="251">
        <f>D502</f>
        <v>1952</v>
      </c>
      <c r="O506" s="171" t="s">
        <v>9</v>
      </c>
      <c r="P506" s="6">
        <f t="shared" si="71"/>
        <v>0</v>
      </c>
      <c r="Q506" s="132"/>
    </row>
    <row r="507" spans="1:17" x14ac:dyDescent="0.25">
      <c r="A507" s="164"/>
      <c r="B507" s="165"/>
      <c r="C507" s="165"/>
      <c r="D507" s="165"/>
      <c r="E507" s="165"/>
      <c r="F507" s="166"/>
      <c r="G507" s="166"/>
      <c r="H507" s="246"/>
      <c r="I507" s="222">
        <v>33</v>
      </c>
      <c r="J507" s="170"/>
      <c r="K507" s="168">
        <v>12</v>
      </c>
      <c r="L507" s="177">
        <f t="shared" si="69"/>
        <v>45</v>
      </c>
      <c r="M507" s="305">
        <f t="shared" si="70"/>
        <v>0.12064343163538874</v>
      </c>
      <c r="N507" s="251">
        <f>D502</f>
        <v>1952</v>
      </c>
      <c r="O507" s="169" t="s">
        <v>16</v>
      </c>
      <c r="P507" s="6">
        <f t="shared" si="71"/>
        <v>45</v>
      </c>
      <c r="Q507" s="132"/>
    </row>
    <row r="508" spans="1:17" x14ac:dyDescent="0.25">
      <c r="A508" s="164"/>
      <c r="B508" s="165"/>
      <c r="C508" s="165"/>
      <c r="D508" s="165"/>
      <c r="E508" s="165"/>
      <c r="F508" s="166"/>
      <c r="G508" s="166"/>
      <c r="H508" s="246"/>
      <c r="I508" s="222">
        <v>4</v>
      </c>
      <c r="J508" s="170"/>
      <c r="K508" s="168"/>
      <c r="L508" s="177">
        <f t="shared" si="69"/>
        <v>4</v>
      </c>
      <c r="M508" s="305">
        <f t="shared" si="70"/>
        <v>1.0723860589812333E-2</v>
      </c>
      <c r="N508" s="251">
        <f>D502</f>
        <v>1952</v>
      </c>
      <c r="O508" s="169" t="s">
        <v>94</v>
      </c>
      <c r="P508" s="6">
        <f t="shared" si="71"/>
        <v>4</v>
      </c>
      <c r="Q508" s="132"/>
    </row>
    <row r="509" spans="1:17" x14ac:dyDescent="0.25">
      <c r="A509" s="164"/>
      <c r="B509" s="165"/>
      <c r="C509" s="165"/>
      <c r="D509" s="165"/>
      <c r="E509" s="165"/>
      <c r="F509" s="166"/>
      <c r="G509" s="166"/>
      <c r="H509" s="246"/>
      <c r="I509" s="222"/>
      <c r="J509" s="38"/>
      <c r="K509" s="168"/>
      <c r="L509" s="177">
        <f t="shared" si="69"/>
        <v>0</v>
      </c>
      <c r="M509" s="305">
        <f t="shared" si="70"/>
        <v>0</v>
      </c>
      <c r="N509" s="251">
        <f>D502</f>
        <v>1952</v>
      </c>
      <c r="O509" s="169" t="s">
        <v>116</v>
      </c>
      <c r="P509" s="6">
        <f t="shared" si="71"/>
        <v>0</v>
      </c>
      <c r="Q509" s="173"/>
    </row>
    <row r="510" spans="1:17" x14ac:dyDescent="0.25">
      <c r="A510" s="164"/>
      <c r="B510" s="165"/>
      <c r="C510" s="165"/>
      <c r="D510" s="165"/>
      <c r="E510" s="165"/>
      <c r="F510" s="166"/>
      <c r="G510" s="166"/>
      <c r="H510" s="246"/>
      <c r="I510" s="222">
        <v>2</v>
      </c>
      <c r="J510" s="170"/>
      <c r="K510" s="168"/>
      <c r="L510" s="177">
        <f t="shared" si="69"/>
        <v>2</v>
      </c>
      <c r="M510" s="305">
        <f t="shared" si="70"/>
        <v>5.3619302949061663E-3</v>
      </c>
      <c r="N510" s="251">
        <f>D502</f>
        <v>1952</v>
      </c>
      <c r="O510" s="169" t="s">
        <v>35</v>
      </c>
      <c r="P510" s="6">
        <f t="shared" si="71"/>
        <v>2</v>
      </c>
      <c r="Q510" s="173"/>
    </row>
    <row r="511" spans="1:17" x14ac:dyDescent="0.25">
      <c r="A511" s="164"/>
      <c r="B511" s="165"/>
      <c r="C511" s="165"/>
      <c r="D511" s="165"/>
      <c r="E511" s="165"/>
      <c r="F511" s="166"/>
      <c r="G511" s="166"/>
      <c r="H511" s="246"/>
      <c r="I511" s="222">
        <v>5</v>
      </c>
      <c r="J511" s="170"/>
      <c r="K511" s="168"/>
      <c r="L511" s="177">
        <f t="shared" si="69"/>
        <v>5</v>
      </c>
      <c r="M511" s="305">
        <f t="shared" si="70"/>
        <v>1.3404825737265416E-2</v>
      </c>
      <c r="N511" s="251">
        <f>D502</f>
        <v>1952</v>
      </c>
      <c r="O511" s="169" t="s">
        <v>3</v>
      </c>
      <c r="P511" s="6">
        <f t="shared" si="71"/>
        <v>5</v>
      </c>
      <c r="Q511" s="173"/>
    </row>
    <row r="512" spans="1:17" x14ac:dyDescent="0.25">
      <c r="A512" s="164"/>
      <c r="B512" s="165"/>
      <c r="C512" s="165"/>
      <c r="D512" s="165"/>
      <c r="E512" s="165"/>
      <c r="F512" s="166"/>
      <c r="G512" s="166"/>
      <c r="H512" s="246"/>
      <c r="I512" s="222">
        <v>3</v>
      </c>
      <c r="J512" s="174"/>
      <c r="K512" s="175"/>
      <c r="L512" s="177">
        <f t="shared" si="69"/>
        <v>3</v>
      </c>
      <c r="M512" s="305">
        <f t="shared" si="70"/>
        <v>8.0428954423592495E-3</v>
      </c>
      <c r="N512" s="251">
        <f>D502</f>
        <v>1952</v>
      </c>
      <c r="O512" s="176" t="s">
        <v>28</v>
      </c>
      <c r="P512" s="6">
        <f t="shared" si="71"/>
        <v>3</v>
      </c>
      <c r="Q512" s="173"/>
    </row>
    <row r="513" spans="1:17" x14ac:dyDescent="0.25">
      <c r="A513" s="164"/>
      <c r="B513" s="165"/>
      <c r="C513" s="165"/>
      <c r="D513" s="165"/>
      <c r="E513" s="165"/>
      <c r="F513" s="166"/>
      <c r="G513" s="166"/>
      <c r="H513" s="246"/>
      <c r="I513" s="222"/>
      <c r="J513" s="38"/>
      <c r="K513" s="168"/>
      <c r="L513" s="177">
        <f t="shared" si="69"/>
        <v>0</v>
      </c>
      <c r="M513" s="305">
        <f t="shared" si="70"/>
        <v>0</v>
      </c>
      <c r="N513" s="251">
        <f>D502</f>
        <v>1952</v>
      </c>
      <c r="O513" s="169" t="s">
        <v>457</v>
      </c>
      <c r="P513" s="6">
        <f t="shared" si="71"/>
        <v>0</v>
      </c>
      <c r="Q513" s="173"/>
    </row>
    <row r="514" spans="1:17" x14ac:dyDescent="0.25">
      <c r="A514" s="164"/>
      <c r="B514" s="165"/>
      <c r="C514" s="165"/>
      <c r="D514" s="165"/>
      <c r="E514" s="165"/>
      <c r="F514" s="166"/>
      <c r="G514" s="166"/>
      <c r="H514" s="246"/>
      <c r="I514" s="222"/>
      <c r="J514" s="38"/>
      <c r="K514" s="168"/>
      <c r="L514" s="177">
        <f t="shared" si="69"/>
        <v>0</v>
      </c>
      <c r="M514" s="305">
        <f t="shared" si="70"/>
        <v>0</v>
      </c>
      <c r="N514" s="251">
        <f>D502</f>
        <v>1952</v>
      </c>
      <c r="O514" s="169" t="s">
        <v>191</v>
      </c>
      <c r="P514" s="6">
        <f t="shared" si="71"/>
        <v>0</v>
      </c>
      <c r="Q514" s="341"/>
    </row>
    <row r="515" spans="1:17" x14ac:dyDescent="0.25">
      <c r="A515" s="164"/>
      <c r="B515" s="165"/>
      <c r="C515" s="165"/>
      <c r="D515" s="165"/>
      <c r="E515" s="165"/>
      <c r="F515" s="166"/>
      <c r="G515" s="166"/>
      <c r="H515" s="246"/>
      <c r="I515" s="222"/>
      <c r="J515" s="38"/>
      <c r="K515" s="229"/>
      <c r="L515" s="177">
        <f t="shared" si="69"/>
        <v>0</v>
      </c>
      <c r="M515" s="305">
        <f t="shared" si="70"/>
        <v>0</v>
      </c>
      <c r="N515" s="251">
        <f>D502</f>
        <v>1952</v>
      </c>
      <c r="O515" s="176" t="s">
        <v>180</v>
      </c>
      <c r="P515" s="6">
        <f t="shared" si="71"/>
        <v>0</v>
      </c>
      <c r="Q515" s="172"/>
    </row>
    <row r="516" spans="1:17" x14ac:dyDescent="0.25">
      <c r="A516" s="164"/>
      <c r="B516" s="165"/>
      <c r="C516" s="165" t="s">
        <v>108</v>
      </c>
      <c r="D516" s="165"/>
      <c r="E516" s="165"/>
      <c r="F516" s="166"/>
      <c r="G516" s="166"/>
      <c r="H516" s="246"/>
      <c r="I516" s="222"/>
      <c r="J516" s="38"/>
      <c r="K516" s="168"/>
      <c r="L516" s="177">
        <f t="shared" si="69"/>
        <v>0</v>
      </c>
      <c r="M516" s="305">
        <f t="shared" si="70"/>
        <v>0</v>
      </c>
      <c r="N516" s="251">
        <f>D502</f>
        <v>1952</v>
      </c>
      <c r="O516" s="195" t="s">
        <v>20</v>
      </c>
      <c r="P516" s="6">
        <f t="shared" si="71"/>
        <v>0</v>
      </c>
      <c r="Q516" s="83"/>
    </row>
    <row r="517" spans="1:17" x14ac:dyDescent="0.25">
      <c r="A517" s="164"/>
      <c r="B517" s="165"/>
      <c r="C517" s="165"/>
      <c r="D517" s="165"/>
      <c r="E517" s="165"/>
      <c r="F517" s="166"/>
      <c r="G517" s="166"/>
      <c r="H517" s="246"/>
      <c r="I517" s="222"/>
      <c r="J517" s="38"/>
      <c r="K517" s="168"/>
      <c r="L517" s="177">
        <f t="shared" si="69"/>
        <v>0</v>
      </c>
      <c r="M517" s="305">
        <f t="shared" si="70"/>
        <v>0</v>
      </c>
      <c r="N517" s="251">
        <f>D502</f>
        <v>1952</v>
      </c>
      <c r="O517" s="169" t="s">
        <v>10</v>
      </c>
      <c r="P517" s="6">
        <f t="shared" si="71"/>
        <v>0</v>
      </c>
      <c r="Q517" s="172"/>
    </row>
    <row r="518" spans="1:17" x14ac:dyDescent="0.25">
      <c r="A518" s="164"/>
      <c r="B518" s="165"/>
      <c r="C518" s="165"/>
      <c r="D518" s="165"/>
      <c r="E518" s="165"/>
      <c r="F518" s="166"/>
      <c r="G518" s="166"/>
      <c r="H518" s="246"/>
      <c r="I518" s="222"/>
      <c r="J518" s="38"/>
      <c r="K518" s="168"/>
      <c r="L518" s="177">
        <f t="shared" si="69"/>
        <v>0</v>
      </c>
      <c r="M518" s="305">
        <f t="shared" si="70"/>
        <v>0</v>
      </c>
      <c r="N518" s="251">
        <f>D502</f>
        <v>1952</v>
      </c>
      <c r="O518" s="176" t="s">
        <v>27</v>
      </c>
      <c r="P518" s="6">
        <f t="shared" si="71"/>
        <v>0</v>
      </c>
      <c r="Q518" s="173"/>
    </row>
    <row r="519" spans="1:17" x14ac:dyDescent="0.25">
      <c r="A519" s="164"/>
      <c r="B519" s="165"/>
      <c r="C519" s="165"/>
      <c r="D519" s="165"/>
      <c r="E519" s="165"/>
      <c r="F519" s="166"/>
      <c r="G519" s="166"/>
      <c r="H519" s="246"/>
      <c r="I519" s="64"/>
      <c r="J519" s="38"/>
      <c r="K519" s="168"/>
      <c r="L519" s="177">
        <f t="shared" si="69"/>
        <v>0</v>
      </c>
      <c r="M519" s="305">
        <f t="shared" si="70"/>
        <v>0</v>
      </c>
      <c r="N519" s="251">
        <f>D502</f>
        <v>1952</v>
      </c>
      <c r="O519" s="169" t="s">
        <v>490</v>
      </c>
      <c r="P519" s="6">
        <f t="shared" si="71"/>
        <v>0</v>
      </c>
      <c r="Q519" s="173"/>
    </row>
    <row r="520" spans="1:17" x14ac:dyDescent="0.25">
      <c r="A520" s="164"/>
      <c r="B520" s="165"/>
      <c r="C520" s="165"/>
      <c r="D520" s="165"/>
      <c r="E520" s="165"/>
      <c r="F520" s="166"/>
      <c r="G520" s="166"/>
      <c r="H520" s="246"/>
      <c r="I520" s="64"/>
      <c r="J520" s="170"/>
      <c r="K520" s="168"/>
      <c r="L520" s="177">
        <f t="shared" si="69"/>
        <v>0</v>
      </c>
      <c r="M520" s="305">
        <f t="shared" si="70"/>
        <v>0</v>
      </c>
      <c r="N520" s="333" t="str">
        <f>D501</f>
        <v>Build QTY</v>
      </c>
      <c r="O520" s="176" t="s">
        <v>74</v>
      </c>
      <c r="P520" s="6">
        <f t="shared" si="71"/>
        <v>0</v>
      </c>
      <c r="Q520" s="83"/>
    </row>
    <row r="521" spans="1:17" ht="15.75" thickBot="1" x14ac:dyDescent="0.3">
      <c r="A521" s="164"/>
      <c r="B521" s="165"/>
      <c r="C521" s="165"/>
      <c r="D521" s="165"/>
      <c r="E521" s="165"/>
      <c r="F521" s="166"/>
      <c r="G521" s="166"/>
      <c r="H521" s="246"/>
      <c r="I521" s="207">
        <v>1</v>
      </c>
      <c r="J521" s="332"/>
      <c r="K521" s="227"/>
      <c r="L521" s="230">
        <f t="shared" si="69"/>
        <v>1</v>
      </c>
      <c r="M521" s="302">
        <f t="shared" si="70"/>
        <v>2.6809651474530832E-3</v>
      </c>
      <c r="N521" s="251">
        <f>D502</f>
        <v>1952</v>
      </c>
      <c r="O521" s="176" t="s">
        <v>207</v>
      </c>
      <c r="P521" s="6">
        <f t="shared" si="71"/>
        <v>1</v>
      </c>
      <c r="Q521" s="173"/>
    </row>
    <row r="522" spans="1:17" ht="15.75" thickBot="1" x14ac:dyDescent="0.3">
      <c r="A522" s="164"/>
      <c r="B522" s="165"/>
      <c r="C522" s="165"/>
      <c r="D522" s="165"/>
      <c r="E522" s="165"/>
      <c r="F522" s="166"/>
      <c r="G522" s="166"/>
      <c r="H522" s="247"/>
      <c r="I522" s="239"/>
      <c r="J522" s="239"/>
      <c r="K522" s="155"/>
      <c r="L522" s="156"/>
      <c r="M522" s="304"/>
      <c r="N522" s="256"/>
      <c r="O522" s="157" t="s">
        <v>97</v>
      </c>
      <c r="P522" s="6">
        <f t="shared" si="71"/>
        <v>0</v>
      </c>
      <c r="Q522" s="172"/>
    </row>
    <row r="523" spans="1:17" x14ac:dyDescent="0.25">
      <c r="A523" s="164"/>
      <c r="B523" s="165"/>
      <c r="C523" s="165"/>
      <c r="D523" s="165"/>
      <c r="E523" s="165"/>
      <c r="F523" s="166"/>
      <c r="G523" s="166"/>
      <c r="H523" s="246"/>
      <c r="I523" s="266">
        <v>3</v>
      </c>
      <c r="J523" s="161">
        <v>8</v>
      </c>
      <c r="K523" s="161"/>
      <c r="L523" s="162">
        <f>SUM(I523,K523)</f>
        <v>3</v>
      </c>
      <c r="M523" s="163">
        <f t="shared" ref="M523:M530" si="72">L523/$D$252</f>
        <v>8.0428954423592495E-3</v>
      </c>
      <c r="N523" s="251">
        <f>D502</f>
        <v>1952</v>
      </c>
      <c r="O523" s="238" t="s">
        <v>98</v>
      </c>
      <c r="P523" s="6">
        <f t="shared" si="71"/>
        <v>3</v>
      </c>
      <c r="Q523" s="178"/>
    </row>
    <row r="524" spans="1:17" x14ac:dyDescent="0.25">
      <c r="A524" s="164"/>
      <c r="B524" s="165"/>
      <c r="C524" s="165"/>
      <c r="D524" s="165"/>
      <c r="E524" s="165"/>
      <c r="F524" s="166"/>
      <c r="G524" s="166"/>
      <c r="H524" s="246"/>
      <c r="I524" s="64"/>
      <c r="J524" s="168">
        <v>3</v>
      </c>
      <c r="K524" s="168">
        <v>1</v>
      </c>
      <c r="L524" s="231">
        <f>SUM(I524,K524)</f>
        <v>1</v>
      </c>
      <c r="M524" s="163">
        <f t="shared" si="72"/>
        <v>2.6809651474530832E-3</v>
      </c>
      <c r="N524" s="251">
        <f>D502</f>
        <v>1952</v>
      </c>
      <c r="O524" s="224" t="s">
        <v>10</v>
      </c>
      <c r="P524" s="6">
        <f t="shared" si="71"/>
        <v>1</v>
      </c>
      <c r="Q524" s="178"/>
    </row>
    <row r="525" spans="1:17" x14ac:dyDescent="0.25">
      <c r="A525" s="164"/>
      <c r="B525" s="165"/>
      <c r="C525" s="165"/>
      <c r="D525" s="165"/>
      <c r="E525" s="165"/>
      <c r="F525" s="166"/>
      <c r="G525" s="166"/>
      <c r="H525" s="246"/>
      <c r="I525" s="223"/>
      <c r="J525" s="168"/>
      <c r="K525" s="168"/>
      <c r="L525" s="231">
        <f t="shared" ref="L525:L530" si="73">SUM(I525,K525)</f>
        <v>0</v>
      </c>
      <c r="M525" s="163">
        <f t="shared" si="72"/>
        <v>0</v>
      </c>
      <c r="N525" s="251">
        <f>D502</f>
        <v>1952</v>
      </c>
      <c r="O525" s="176" t="s">
        <v>83</v>
      </c>
      <c r="P525" s="6">
        <f t="shared" si="71"/>
        <v>0</v>
      </c>
      <c r="Q525" s="497"/>
    </row>
    <row r="526" spans="1:17" x14ac:dyDescent="0.25">
      <c r="A526" s="164"/>
      <c r="B526" s="165"/>
      <c r="C526" s="165"/>
      <c r="D526" s="165"/>
      <c r="E526" s="165"/>
      <c r="F526" s="166"/>
      <c r="G526" s="166"/>
      <c r="H526" s="246"/>
      <c r="I526" s="64"/>
      <c r="J526" s="168">
        <v>6</v>
      </c>
      <c r="K526" s="168"/>
      <c r="L526" s="231">
        <f t="shared" si="73"/>
        <v>0</v>
      </c>
      <c r="M526" s="163">
        <f t="shared" si="72"/>
        <v>0</v>
      </c>
      <c r="N526" s="251">
        <f>D502</f>
        <v>1952</v>
      </c>
      <c r="O526" s="224" t="s">
        <v>99</v>
      </c>
      <c r="P526" s="6">
        <f t="shared" si="71"/>
        <v>0</v>
      </c>
      <c r="Q526" s="173" t="s">
        <v>491</v>
      </c>
    </row>
    <row r="527" spans="1:17" x14ac:dyDescent="0.25">
      <c r="A527" s="164"/>
      <c r="B527" s="165"/>
      <c r="C527" s="165"/>
      <c r="D527" s="165"/>
      <c r="E527" s="165"/>
      <c r="F527" s="166"/>
      <c r="G527" s="166"/>
      <c r="H527" s="246"/>
      <c r="I527" s="64">
        <v>2</v>
      </c>
      <c r="J527" s="168"/>
      <c r="K527" s="168"/>
      <c r="L527" s="231">
        <f t="shared" si="73"/>
        <v>2</v>
      </c>
      <c r="M527" s="163">
        <f t="shared" si="72"/>
        <v>5.3619302949061663E-3</v>
      </c>
      <c r="N527" s="251">
        <f>D502</f>
        <v>1952</v>
      </c>
      <c r="O527" s="176" t="s">
        <v>101</v>
      </c>
      <c r="P527" s="6">
        <f t="shared" si="71"/>
        <v>2</v>
      </c>
      <c r="Q527" s="179"/>
    </row>
    <row r="528" spans="1:17" x14ac:dyDescent="0.25">
      <c r="A528" s="164"/>
      <c r="B528" s="165"/>
      <c r="C528" s="165"/>
      <c r="D528" s="165"/>
      <c r="E528" s="165"/>
      <c r="F528" s="166"/>
      <c r="G528" s="166"/>
      <c r="H528" s="246"/>
      <c r="I528" s="223"/>
      <c r="J528" s="168">
        <v>22</v>
      </c>
      <c r="K528" s="168">
        <v>2</v>
      </c>
      <c r="L528" s="231">
        <f t="shared" si="73"/>
        <v>2</v>
      </c>
      <c r="M528" s="163">
        <f t="shared" si="72"/>
        <v>5.3619302949061663E-3</v>
      </c>
      <c r="N528" s="251">
        <f>D502</f>
        <v>1952</v>
      </c>
      <c r="O528" s="224" t="s">
        <v>100</v>
      </c>
      <c r="P528" s="6">
        <f t="shared" si="71"/>
        <v>2</v>
      </c>
      <c r="Q528" s="173"/>
    </row>
    <row r="529" spans="1:17" x14ac:dyDescent="0.25">
      <c r="A529" s="164"/>
      <c r="B529" s="165"/>
      <c r="C529" s="165"/>
      <c r="D529" s="165"/>
      <c r="E529" s="165"/>
      <c r="F529" s="166"/>
      <c r="G529" s="166"/>
      <c r="H529" s="246"/>
      <c r="I529" s="64"/>
      <c r="J529" s="168">
        <v>5</v>
      </c>
      <c r="K529" s="168"/>
      <c r="L529" s="231">
        <f t="shared" si="73"/>
        <v>0</v>
      </c>
      <c r="M529" s="163">
        <f t="shared" si="72"/>
        <v>0</v>
      </c>
      <c r="N529" s="251">
        <f>D502</f>
        <v>1952</v>
      </c>
      <c r="O529" s="224" t="s">
        <v>96</v>
      </c>
      <c r="P529" s="6">
        <f t="shared" si="71"/>
        <v>0</v>
      </c>
      <c r="Q529" s="173"/>
    </row>
    <row r="530" spans="1:17" ht="15.75" thickBot="1" x14ac:dyDescent="0.3">
      <c r="A530" s="164"/>
      <c r="B530" s="165"/>
      <c r="C530" s="165"/>
      <c r="D530" s="165"/>
      <c r="E530" s="165"/>
      <c r="F530" s="166"/>
      <c r="G530" s="166"/>
      <c r="H530" s="246"/>
      <c r="I530" s="207"/>
      <c r="J530" s="226">
        <v>6</v>
      </c>
      <c r="K530" s="227"/>
      <c r="L530" s="225">
        <f t="shared" si="73"/>
        <v>0</v>
      </c>
      <c r="M530" s="302">
        <f t="shared" si="72"/>
        <v>0</v>
      </c>
      <c r="N530" s="252">
        <f>D502</f>
        <v>1952</v>
      </c>
      <c r="O530" s="228" t="s">
        <v>119</v>
      </c>
      <c r="P530" s="6">
        <f t="shared" si="71"/>
        <v>0</v>
      </c>
      <c r="Q530" s="173"/>
    </row>
    <row r="531" spans="1:17" ht="15.75" thickBot="1" x14ac:dyDescent="0.3">
      <c r="A531" s="164"/>
      <c r="B531" s="165"/>
      <c r="C531" s="165"/>
      <c r="D531" s="165"/>
      <c r="E531" s="165"/>
      <c r="F531" s="166"/>
      <c r="G531" s="166"/>
      <c r="H531" s="247"/>
      <c r="I531" s="232"/>
      <c r="J531" s="232"/>
      <c r="K531" s="233"/>
      <c r="L531" s="156"/>
      <c r="M531" s="234"/>
      <c r="N531" s="253"/>
      <c r="O531" s="235" t="s">
        <v>102</v>
      </c>
      <c r="P531" s="6">
        <f t="shared" si="71"/>
        <v>0</v>
      </c>
      <c r="Q531" s="173"/>
    </row>
    <row r="532" spans="1:17" x14ac:dyDescent="0.25">
      <c r="A532" s="164"/>
      <c r="B532" s="165"/>
      <c r="C532" s="165"/>
      <c r="D532" s="165"/>
      <c r="E532" s="165"/>
      <c r="F532" s="166"/>
      <c r="G532" s="166"/>
      <c r="H532" s="247"/>
      <c r="I532" s="62"/>
      <c r="J532" s="336"/>
      <c r="K532" s="337"/>
      <c r="L532" s="410">
        <f t="shared" ref="L532" si="74">SUM(I532,K532)</f>
        <v>0</v>
      </c>
      <c r="M532" s="303">
        <f t="shared" ref="M532:M548" si="75">L532/$D$252</f>
        <v>0</v>
      </c>
      <c r="N532" s="338" t="str">
        <f>D501</f>
        <v>Build QTY</v>
      </c>
      <c r="O532" s="221" t="s">
        <v>377</v>
      </c>
      <c r="P532" s="6">
        <f t="shared" si="71"/>
        <v>0</v>
      </c>
      <c r="Q532" s="278"/>
    </row>
    <row r="533" spans="1:17" x14ac:dyDescent="0.25">
      <c r="A533" s="164"/>
      <c r="B533" s="165"/>
      <c r="C533" s="165"/>
      <c r="D533" s="165" t="s">
        <v>105</v>
      </c>
      <c r="E533" s="165"/>
      <c r="F533" s="166"/>
      <c r="G533" s="166"/>
      <c r="H533" s="247"/>
      <c r="I533" s="170"/>
      <c r="J533" s="38"/>
      <c r="K533" s="339"/>
      <c r="L533" s="410">
        <v>0</v>
      </c>
      <c r="M533" s="305">
        <f t="shared" si="75"/>
        <v>0</v>
      </c>
      <c r="N533" s="333" t="str">
        <f>D501</f>
        <v>Build QTY</v>
      </c>
      <c r="O533" s="176" t="s">
        <v>469</v>
      </c>
      <c r="P533" s="6">
        <f t="shared" si="71"/>
        <v>0</v>
      </c>
      <c r="Q533" s="278"/>
    </row>
    <row r="534" spans="1:17" x14ac:dyDescent="0.25">
      <c r="A534" s="164"/>
      <c r="B534" s="165"/>
      <c r="C534" s="165"/>
      <c r="D534" s="165"/>
      <c r="E534" s="165"/>
      <c r="F534" s="166"/>
      <c r="G534" s="166"/>
      <c r="H534" s="247"/>
      <c r="I534" s="495"/>
      <c r="J534" s="334"/>
      <c r="K534" s="335"/>
      <c r="L534" s="410">
        <f>SUM(I534,K534)</f>
        <v>0</v>
      </c>
      <c r="M534" s="305">
        <f t="shared" si="75"/>
        <v>0</v>
      </c>
      <c r="N534" s="251">
        <f>D502</f>
        <v>1952</v>
      </c>
      <c r="O534" s="176" t="s">
        <v>83</v>
      </c>
      <c r="P534" s="6">
        <f t="shared" si="71"/>
        <v>0</v>
      </c>
      <c r="Q534" s="490"/>
    </row>
    <row r="535" spans="1:17" x14ac:dyDescent="0.25">
      <c r="A535" s="164"/>
      <c r="B535" s="165"/>
      <c r="C535" s="165"/>
      <c r="D535" s="165"/>
      <c r="E535" s="165"/>
      <c r="F535" s="166"/>
      <c r="G535" s="166"/>
      <c r="H535" s="247"/>
      <c r="I535" s="170"/>
      <c r="J535" s="38"/>
      <c r="K535" s="259"/>
      <c r="L535" s="410">
        <v>0</v>
      </c>
      <c r="M535" s="305">
        <f t="shared" si="75"/>
        <v>0</v>
      </c>
      <c r="N535" s="251" t="str">
        <f>D501</f>
        <v>Build QTY</v>
      </c>
      <c r="O535" s="176" t="s">
        <v>200</v>
      </c>
      <c r="P535" s="6">
        <f t="shared" si="71"/>
        <v>0</v>
      </c>
      <c r="Q535" s="178"/>
    </row>
    <row r="536" spans="1:17" x14ac:dyDescent="0.25">
      <c r="A536" s="164"/>
      <c r="B536" s="165"/>
      <c r="C536" s="165"/>
      <c r="D536" s="165"/>
      <c r="E536" s="165"/>
      <c r="F536" s="166"/>
      <c r="G536" s="166"/>
      <c r="H536" s="247"/>
      <c r="I536" s="170"/>
      <c r="J536" s="38"/>
      <c r="K536" s="259"/>
      <c r="L536" s="410">
        <v>0</v>
      </c>
      <c r="M536" s="305">
        <f t="shared" si="75"/>
        <v>0</v>
      </c>
      <c r="N536" s="251">
        <f>D502</f>
        <v>1952</v>
      </c>
      <c r="O536" s="176" t="s">
        <v>128</v>
      </c>
      <c r="P536" s="6">
        <f t="shared" si="71"/>
        <v>0</v>
      </c>
      <c r="Q536" s="491"/>
    </row>
    <row r="537" spans="1:17" x14ac:dyDescent="0.25">
      <c r="A537" s="164"/>
      <c r="B537" s="165"/>
      <c r="C537" s="165"/>
      <c r="D537" s="165"/>
      <c r="E537" s="165"/>
      <c r="F537" s="166"/>
      <c r="G537" s="166"/>
      <c r="H537" s="247"/>
      <c r="I537" s="170">
        <v>1</v>
      </c>
      <c r="J537" s="38"/>
      <c r="K537" s="259"/>
      <c r="L537" s="410">
        <f t="shared" ref="L537:L538" si="76">SUM(I537,K537)</f>
        <v>1</v>
      </c>
      <c r="M537" s="305">
        <f t="shared" si="75"/>
        <v>2.6809651474530832E-3</v>
      </c>
      <c r="N537" s="251">
        <f>D502</f>
        <v>1952</v>
      </c>
      <c r="O537" s="176" t="s">
        <v>160</v>
      </c>
      <c r="P537" s="6">
        <f t="shared" si="71"/>
        <v>1</v>
      </c>
      <c r="Q537" s="278"/>
    </row>
    <row r="538" spans="1:17" x14ac:dyDescent="0.25">
      <c r="A538" s="164"/>
      <c r="B538" s="165"/>
      <c r="C538" s="165"/>
      <c r="D538" s="165"/>
      <c r="E538" s="165"/>
      <c r="F538" s="166"/>
      <c r="G538" s="166"/>
      <c r="H538" s="167"/>
      <c r="I538" s="170">
        <v>2</v>
      </c>
      <c r="J538" s="38"/>
      <c r="K538" s="259"/>
      <c r="L538" s="410">
        <f t="shared" si="76"/>
        <v>2</v>
      </c>
      <c r="M538" s="305">
        <f t="shared" si="75"/>
        <v>5.3619302949061663E-3</v>
      </c>
      <c r="N538" s="251">
        <f>D502</f>
        <v>1952</v>
      </c>
      <c r="O538" s="176" t="s">
        <v>207</v>
      </c>
      <c r="P538" s="6">
        <f t="shared" si="71"/>
        <v>2</v>
      </c>
      <c r="Q538" s="490"/>
    </row>
    <row r="539" spans="1:17" x14ac:dyDescent="0.25">
      <c r="A539" s="164"/>
      <c r="B539" s="165"/>
      <c r="C539" s="165"/>
      <c r="D539" s="165"/>
      <c r="E539" s="165"/>
      <c r="F539" s="166"/>
      <c r="G539" s="166"/>
      <c r="H539" s="167"/>
      <c r="I539" s="496">
        <v>19</v>
      </c>
      <c r="J539" s="174"/>
      <c r="K539" s="260"/>
      <c r="L539" s="410">
        <f>SUM(I539,K539)</f>
        <v>19</v>
      </c>
      <c r="M539" s="305">
        <f t="shared" si="75"/>
        <v>5.0938337801608578E-2</v>
      </c>
      <c r="N539" s="251">
        <f>D502</f>
        <v>1952</v>
      </c>
      <c r="O539" s="169" t="s">
        <v>116</v>
      </c>
      <c r="P539" s="6">
        <f t="shared" si="71"/>
        <v>19</v>
      </c>
      <c r="Q539" s="491"/>
    </row>
    <row r="540" spans="1:17" x14ac:dyDescent="0.25">
      <c r="A540" s="164"/>
      <c r="B540" s="165"/>
      <c r="C540" s="165"/>
      <c r="D540" s="165"/>
      <c r="E540" s="165"/>
      <c r="F540" s="166"/>
      <c r="G540" s="166"/>
      <c r="H540" s="167"/>
      <c r="I540" s="496">
        <v>5</v>
      </c>
      <c r="J540" s="174"/>
      <c r="K540" s="260"/>
      <c r="L540" s="410">
        <f t="shared" ref="L540:L542" si="77">SUM(I540,K540)</f>
        <v>5</v>
      </c>
      <c r="M540" s="305">
        <f t="shared" si="75"/>
        <v>1.3404825737265416E-2</v>
      </c>
      <c r="N540" s="251">
        <f>D502</f>
        <v>1952</v>
      </c>
      <c r="O540" s="176" t="s">
        <v>129</v>
      </c>
      <c r="P540" s="6">
        <f t="shared" si="71"/>
        <v>5</v>
      </c>
      <c r="Q540" s="491"/>
    </row>
    <row r="541" spans="1:17" x14ac:dyDescent="0.25">
      <c r="A541" s="164"/>
      <c r="B541" s="165"/>
      <c r="C541" s="165"/>
      <c r="D541" s="165"/>
      <c r="E541" s="165"/>
      <c r="F541" s="166"/>
      <c r="G541" s="166"/>
      <c r="H541" s="167"/>
      <c r="I541" s="496">
        <v>2</v>
      </c>
      <c r="J541" s="174"/>
      <c r="K541" s="259"/>
      <c r="L541" s="410">
        <f t="shared" si="77"/>
        <v>2</v>
      </c>
      <c r="M541" s="305">
        <f t="shared" si="75"/>
        <v>5.3619302949061663E-3</v>
      </c>
      <c r="N541" s="251" t="str">
        <f>D501</f>
        <v>Build QTY</v>
      </c>
      <c r="O541" s="176" t="s">
        <v>13</v>
      </c>
      <c r="P541" s="6">
        <f t="shared" si="71"/>
        <v>2</v>
      </c>
      <c r="Q541" s="132"/>
    </row>
    <row r="542" spans="1:17" x14ac:dyDescent="0.25">
      <c r="A542" s="164"/>
      <c r="B542" s="165"/>
      <c r="C542" s="165"/>
      <c r="D542" s="165"/>
      <c r="E542" s="165"/>
      <c r="F542" s="166"/>
      <c r="G542" s="166"/>
      <c r="H542" s="167"/>
      <c r="I542" s="496">
        <v>2</v>
      </c>
      <c r="J542" s="174"/>
      <c r="K542" s="259"/>
      <c r="L542" s="410">
        <f t="shared" si="77"/>
        <v>2</v>
      </c>
      <c r="M542" s="305">
        <f t="shared" si="75"/>
        <v>5.3619302949061663E-3</v>
      </c>
      <c r="N542" s="251">
        <f>D502</f>
        <v>1952</v>
      </c>
      <c r="O542" s="176" t="s">
        <v>456</v>
      </c>
      <c r="P542" s="6">
        <f t="shared" si="71"/>
        <v>2</v>
      </c>
      <c r="Q542" s="132"/>
    </row>
    <row r="543" spans="1:17" x14ac:dyDescent="0.25">
      <c r="A543" s="164"/>
      <c r="B543" s="165"/>
      <c r="C543" s="165"/>
      <c r="D543" s="165"/>
      <c r="E543" s="165"/>
      <c r="F543" s="166"/>
      <c r="G543" s="166"/>
      <c r="H543" s="167"/>
      <c r="I543" s="496"/>
      <c r="J543" s="174"/>
      <c r="K543" s="259"/>
      <c r="L543" s="410">
        <v>0</v>
      </c>
      <c r="M543" s="305">
        <f t="shared" si="75"/>
        <v>0</v>
      </c>
      <c r="N543" s="251">
        <f>D502</f>
        <v>1952</v>
      </c>
      <c r="O543" s="176" t="s">
        <v>459</v>
      </c>
      <c r="P543" s="6">
        <f t="shared" si="71"/>
        <v>0</v>
      </c>
      <c r="Q543" s="277"/>
    </row>
    <row r="544" spans="1:17" x14ac:dyDescent="0.25">
      <c r="A544" s="164"/>
      <c r="B544" s="165"/>
      <c r="C544" s="165"/>
      <c r="D544" s="165"/>
      <c r="E544" s="165"/>
      <c r="F544" s="166"/>
      <c r="G544" s="166"/>
      <c r="H544" s="167"/>
      <c r="I544" s="496">
        <v>1</v>
      </c>
      <c r="J544" s="174"/>
      <c r="K544" s="259"/>
      <c r="L544" s="410">
        <f t="shared" ref="L544" si="78">SUM(I544,K544)</f>
        <v>1</v>
      </c>
      <c r="M544" s="305">
        <f t="shared" si="75"/>
        <v>2.6809651474530832E-3</v>
      </c>
      <c r="N544" s="251">
        <f>D502</f>
        <v>1952</v>
      </c>
      <c r="O544" s="176" t="s">
        <v>191</v>
      </c>
      <c r="P544" s="6">
        <f t="shared" si="71"/>
        <v>1</v>
      </c>
      <c r="Q544" s="132"/>
    </row>
    <row r="545" spans="1:17" x14ac:dyDescent="0.25">
      <c r="A545" s="164"/>
      <c r="B545" s="165"/>
      <c r="C545" s="165"/>
      <c r="D545" s="165"/>
      <c r="E545" s="165"/>
      <c r="F545" s="166"/>
      <c r="G545" s="166"/>
      <c r="H545" s="167"/>
      <c r="I545" s="170"/>
      <c r="J545" s="38"/>
      <c r="K545" s="259"/>
      <c r="L545" s="410">
        <v>0</v>
      </c>
      <c r="M545" s="305">
        <f t="shared" si="75"/>
        <v>0</v>
      </c>
      <c r="N545" s="251">
        <f>D502</f>
        <v>1952</v>
      </c>
      <c r="O545" s="176" t="s">
        <v>346</v>
      </c>
      <c r="P545" s="6">
        <f t="shared" si="71"/>
        <v>0</v>
      </c>
      <c r="Q545" s="132"/>
    </row>
    <row r="546" spans="1:17" x14ac:dyDescent="0.25">
      <c r="A546" s="164"/>
      <c r="B546" s="165"/>
      <c r="C546" s="165"/>
      <c r="D546" s="165"/>
      <c r="E546" s="165"/>
      <c r="F546" s="166"/>
      <c r="G546" s="166"/>
      <c r="H546" s="167"/>
      <c r="I546" s="170"/>
      <c r="J546" s="38"/>
      <c r="K546" s="259"/>
      <c r="L546" s="410">
        <v>0</v>
      </c>
      <c r="M546" s="305">
        <f t="shared" si="75"/>
        <v>0</v>
      </c>
      <c r="N546" s="251">
        <v>588</v>
      </c>
      <c r="O546" s="176" t="s">
        <v>305</v>
      </c>
      <c r="P546" s="6">
        <f t="shared" si="71"/>
        <v>0</v>
      </c>
      <c r="Q546" s="277"/>
    </row>
    <row r="547" spans="1:17" ht="15.75" thickBot="1" x14ac:dyDescent="0.3">
      <c r="A547" s="181"/>
      <c r="B547" s="182"/>
      <c r="C547" s="182"/>
      <c r="D547" s="182"/>
      <c r="E547" s="182"/>
      <c r="F547" s="183"/>
      <c r="G547" s="183"/>
      <c r="H547" s="184"/>
      <c r="I547" s="236"/>
      <c r="J547" s="236"/>
      <c r="K547" s="261"/>
      <c r="L547" s="230">
        <f>SUM(I547:K547)</f>
        <v>0</v>
      </c>
      <c r="M547" s="302">
        <f t="shared" si="75"/>
        <v>0</v>
      </c>
      <c r="N547" s="251">
        <f>D502</f>
        <v>1952</v>
      </c>
      <c r="O547" s="237" t="s">
        <v>324</v>
      </c>
      <c r="P547" s="6">
        <f t="shared" si="71"/>
        <v>0</v>
      </c>
      <c r="Q547" s="281"/>
    </row>
    <row r="548" spans="1:17" ht="15.75" thickBot="1" x14ac:dyDescent="0.3">
      <c r="H548" s="185" t="s">
        <v>5</v>
      </c>
      <c r="I548" s="457">
        <f>SUM(I503:I547)</f>
        <v>96</v>
      </c>
      <c r="J548" s="457">
        <f>SUM(J503:J547)</f>
        <v>50</v>
      </c>
      <c r="K548" s="457">
        <f>SUM(K503:K547)</f>
        <v>15</v>
      </c>
      <c r="L548" s="457">
        <f>SUM(L503:L547)</f>
        <v>111</v>
      </c>
      <c r="M548" s="430">
        <f t="shared" si="75"/>
        <v>0.2975871313672922</v>
      </c>
    </row>
  </sheetData>
  <conditionalFormatting sqref="M2">
    <cfRule type="colorScale" priority="76">
      <colorScale>
        <cfvo type="min"/>
        <cfvo type="max"/>
        <color rgb="FFFCFCFF"/>
        <color rgb="FFF8696B"/>
      </colorScale>
    </cfRule>
  </conditionalFormatting>
  <conditionalFormatting sqref="M2">
    <cfRule type="colorScale" priority="75">
      <colorScale>
        <cfvo type="min"/>
        <cfvo type="max"/>
        <color rgb="FFFCFCFF"/>
        <color rgb="FFF8696B"/>
      </colorScale>
    </cfRule>
  </conditionalFormatting>
  <conditionalFormatting sqref="M2">
    <cfRule type="colorScale" priority="74">
      <colorScale>
        <cfvo type="min"/>
        <cfvo type="max"/>
        <color rgb="FFFCFCFF"/>
        <color rgb="FFF8696B"/>
      </colorScale>
    </cfRule>
  </conditionalFormatting>
  <conditionalFormatting sqref="M23:M30">
    <cfRule type="colorScale" priority="73">
      <colorScale>
        <cfvo type="min"/>
        <cfvo type="max"/>
        <color rgb="FFFCFCFF"/>
        <color rgb="FFF8696B"/>
      </colorScale>
    </cfRule>
  </conditionalFormatting>
  <conditionalFormatting sqref="M32:M47">
    <cfRule type="colorScale" priority="72">
      <colorScale>
        <cfvo type="min"/>
        <cfvo type="max"/>
        <color rgb="FFFCFCFF"/>
        <color rgb="FFF8696B"/>
      </colorScale>
    </cfRule>
  </conditionalFormatting>
  <conditionalFormatting sqref="M3:M21">
    <cfRule type="colorScale" priority="77">
      <colorScale>
        <cfvo type="min"/>
        <cfvo type="max"/>
        <color rgb="FFFCFCFF"/>
        <color rgb="FFF8696B"/>
      </colorScale>
    </cfRule>
  </conditionalFormatting>
  <conditionalFormatting sqref="M48">
    <cfRule type="colorScale" priority="71">
      <colorScale>
        <cfvo type="min"/>
        <cfvo type="max"/>
        <color rgb="FFFCFCFF"/>
        <color rgb="FFF8696B"/>
      </colorScale>
    </cfRule>
  </conditionalFormatting>
  <conditionalFormatting sqref="M52">
    <cfRule type="colorScale" priority="69">
      <colorScale>
        <cfvo type="min"/>
        <cfvo type="max"/>
        <color rgb="FFFCFCFF"/>
        <color rgb="FFF8696B"/>
      </colorScale>
    </cfRule>
  </conditionalFormatting>
  <conditionalFormatting sqref="M52">
    <cfRule type="colorScale" priority="68">
      <colorScale>
        <cfvo type="min"/>
        <cfvo type="max"/>
        <color rgb="FFFCFCFF"/>
        <color rgb="FFF8696B"/>
      </colorScale>
    </cfRule>
  </conditionalFormatting>
  <conditionalFormatting sqref="M52">
    <cfRule type="colorScale" priority="67">
      <colorScale>
        <cfvo type="min"/>
        <cfvo type="max"/>
        <color rgb="FFFCFCFF"/>
        <color rgb="FFF8696B"/>
      </colorScale>
    </cfRule>
  </conditionalFormatting>
  <conditionalFormatting sqref="M73:M80">
    <cfRule type="colorScale" priority="66">
      <colorScale>
        <cfvo type="min"/>
        <cfvo type="max"/>
        <color rgb="FFFCFCFF"/>
        <color rgb="FFF8696B"/>
      </colorScale>
    </cfRule>
  </conditionalFormatting>
  <conditionalFormatting sqref="M82:M97">
    <cfRule type="colorScale" priority="65">
      <colorScale>
        <cfvo type="min"/>
        <cfvo type="max"/>
        <color rgb="FFFCFCFF"/>
        <color rgb="FFF8696B"/>
      </colorScale>
    </cfRule>
  </conditionalFormatting>
  <conditionalFormatting sqref="M98">
    <cfRule type="colorScale" priority="64">
      <colorScale>
        <cfvo type="min"/>
        <cfvo type="max"/>
        <color rgb="FFFCFCFF"/>
        <color rgb="FFF8696B"/>
      </colorScale>
    </cfRule>
  </conditionalFormatting>
  <conditionalFormatting sqref="M102">
    <cfRule type="colorScale" priority="62">
      <colorScale>
        <cfvo type="min"/>
        <cfvo type="max"/>
        <color rgb="FFFCFCFF"/>
        <color rgb="FFF8696B"/>
      </colorScale>
    </cfRule>
  </conditionalFormatting>
  <conditionalFormatting sqref="M102">
    <cfRule type="colorScale" priority="61">
      <colorScale>
        <cfvo type="min"/>
        <cfvo type="max"/>
        <color rgb="FFFCFCFF"/>
        <color rgb="FFF8696B"/>
      </colorScale>
    </cfRule>
  </conditionalFormatting>
  <conditionalFormatting sqref="M10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123:M130">
    <cfRule type="colorScale" priority="59">
      <colorScale>
        <cfvo type="min"/>
        <cfvo type="max"/>
        <color rgb="FFFCFCFF"/>
        <color rgb="FFF8696B"/>
      </colorScale>
    </cfRule>
  </conditionalFormatting>
  <conditionalFormatting sqref="M132:M147">
    <cfRule type="colorScale" priority="58">
      <colorScale>
        <cfvo type="min"/>
        <cfvo type="max"/>
        <color rgb="FFFCFCFF"/>
        <color rgb="FFF8696B"/>
      </colorScale>
    </cfRule>
  </conditionalFormatting>
  <conditionalFormatting sqref="M103:M121">
    <cfRule type="colorScale" priority="63">
      <colorScale>
        <cfvo type="min"/>
        <cfvo type="max"/>
        <color rgb="FFFCFCFF"/>
        <color rgb="FFF8696B"/>
      </colorScale>
    </cfRule>
  </conditionalFormatting>
  <conditionalFormatting sqref="M148">
    <cfRule type="colorScale" priority="57">
      <colorScale>
        <cfvo type="min"/>
        <cfvo type="max"/>
        <color rgb="FFFCFCFF"/>
        <color rgb="FFF8696B"/>
      </colorScale>
    </cfRule>
  </conditionalFormatting>
  <conditionalFormatting sqref="M152">
    <cfRule type="colorScale" priority="55">
      <colorScale>
        <cfvo type="min"/>
        <cfvo type="max"/>
        <color rgb="FFFCFCFF"/>
        <color rgb="FFF8696B"/>
      </colorScale>
    </cfRule>
  </conditionalFormatting>
  <conditionalFormatting sqref="M152">
    <cfRule type="colorScale" priority="54">
      <colorScale>
        <cfvo type="min"/>
        <cfvo type="max"/>
        <color rgb="FFFCFCFF"/>
        <color rgb="FFF8696B"/>
      </colorScale>
    </cfRule>
  </conditionalFormatting>
  <conditionalFormatting sqref="M152">
    <cfRule type="colorScale" priority="53">
      <colorScale>
        <cfvo type="min"/>
        <cfvo type="max"/>
        <color rgb="FFFCFCFF"/>
        <color rgb="FFF8696B"/>
      </colorScale>
    </cfRule>
  </conditionalFormatting>
  <conditionalFormatting sqref="M173:M180">
    <cfRule type="colorScale" priority="52">
      <colorScale>
        <cfvo type="min"/>
        <cfvo type="max"/>
        <color rgb="FFFCFCFF"/>
        <color rgb="FFF8696B"/>
      </colorScale>
    </cfRule>
  </conditionalFormatting>
  <conditionalFormatting sqref="M182:M197">
    <cfRule type="colorScale" priority="51">
      <colorScale>
        <cfvo type="min"/>
        <cfvo type="max"/>
        <color rgb="FFFCFCFF"/>
        <color rgb="FFF8696B"/>
      </colorScale>
    </cfRule>
  </conditionalFormatting>
  <conditionalFormatting sqref="M153:M171">
    <cfRule type="colorScale" priority="56">
      <colorScale>
        <cfvo type="min"/>
        <cfvo type="max"/>
        <color rgb="FFFCFCFF"/>
        <color rgb="FFF8696B"/>
      </colorScale>
    </cfRule>
  </conditionalFormatting>
  <conditionalFormatting sqref="M198">
    <cfRule type="colorScale" priority="50">
      <colorScale>
        <cfvo type="min"/>
        <cfvo type="max"/>
        <color rgb="FFFCFCFF"/>
        <color rgb="FFF8696B"/>
      </colorScale>
    </cfRule>
  </conditionalFormatting>
  <conditionalFormatting sqref="M202">
    <cfRule type="colorScale" priority="48">
      <colorScale>
        <cfvo type="min"/>
        <cfvo type="max"/>
        <color rgb="FFFCFCFF"/>
        <color rgb="FFF8696B"/>
      </colorScale>
    </cfRule>
  </conditionalFormatting>
  <conditionalFormatting sqref="M202">
    <cfRule type="colorScale" priority="47">
      <colorScale>
        <cfvo type="min"/>
        <cfvo type="max"/>
        <color rgb="FFFCFCFF"/>
        <color rgb="FFF8696B"/>
      </colorScale>
    </cfRule>
  </conditionalFormatting>
  <conditionalFormatting sqref="M202">
    <cfRule type="colorScale" priority="46">
      <colorScale>
        <cfvo type="min"/>
        <cfvo type="max"/>
        <color rgb="FFFCFCFF"/>
        <color rgb="FFF8696B"/>
      </colorScale>
    </cfRule>
  </conditionalFormatting>
  <conditionalFormatting sqref="M223:M2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M232:M247">
    <cfRule type="colorScale" priority="44">
      <colorScale>
        <cfvo type="min"/>
        <cfvo type="max"/>
        <color rgb="FFFCFCFF"/>
        <color rgb="FFF8696B"/>
      </colorScale>
    </cfRule>
  </conditionalFormatting>
  <conditionalFormatting sqref="M203:M221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48">
    <cfRule type="colorScale" priority="43">
      <colorScale>
        <cfvo type="min"/>
        <cfvo type="max"/>
        <color rgb="FFFCFCFF"/>
        <color rgb="FFF8696B"/>
      </colorScale>
    </cfRule>
  </conditionalFormatting>
  <conditionalFormatting sqref="M252">
    <cfRule type="colorScale" priority="41">
      <colorScale>
        <cfvo type="min"/>
        <cfvo type="max"/>
        <color rgb="FFFCFCFF"/>
        <color rgb="FFF8696B"/>
      </colorScale>
    </cfRule>
  </conditionalFormatting>
  <conditionalFormatting sqref="M252">
    <cfRule type="colorScale" priority="40">
      <colorScale>
        <cfvo type="min"/>
        <cfvo type="max"/>
        <color rgb="FFFCFCFF"/>
        <color rgb="FFF8696B"/>
      </colorScale>
    </cfRule>
  </conditionalFormatting>
  <conditionalFormatting sqref="M25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273:M280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82:M297">
    <cfRule type="colorScale" priority="37">
      <colorScale>
        <cfvo type="min"/>
        <cfvo type="max"/>
        <color rgb="FFFCFCFF"/>
        <color rgb="FFF8696B"/>
      </colorScale>
    </cfRule>
  </conditionalFormatting>
  <conditionalFormatting sqref="M253:M271">
    <cfRule type="colorScale" priority="42">
      <colorScale>
        <cfvo type="min"/>
        <cfvo type="max"/>
        <color rgb="FFFCFCFF"/>
        <color rgb="FFF8696B"/>
      </colorScale>
    </cfRule>
  </conditionalFormatting>
  <conditionalFormatting sqref="M298">
    <cfRule type="colorScale" priority="36">
      <colorScale>
        <cfvo type="min"/>
        <cfvo type="max"/>
        <color rgb="FFFCFCFF"/>
        <color rgb="FFF8696B"/>
      </colorScale>
    </cfRule>
  </conditionalFormatting>
  <conditionalFormatting sqref="M53:M71">
    <cfRule type="colorScale" priority="3491">
      <colorScale>
        <cfvo type="min"/>
        <cfvo type="max"/>
        <color rgb="FFFCFCFF"/>
        <color rgb="FFF8696B"/>
      </colorScale>
    </cfRule>
  </conditionalFormatting>
  <conditionalFormatting sqref="M302">
    <cfRule type="colorScale" priority="34">
      <colorScale>
        <cfvo type="min"/>
        <cfvo type="max"/>
        <color rgb="FFFCFCFF"/>
        <color rgb="FFF8696B"/>
      </colorScale>
    </cfRule>
  </conditionalFormatting>
  <conditionalFormatting sqref="M302">
    <cfRule type="colorScale" priority="33">
      <colorScale>
        <cfvo type="min"/>
        <cfvo type="max"/>
        <color rgb="FFFCFCFF"/>
        <color rgb="FFF8696B"/>
      </colorScale>
    </cfRule>
  </conditionalFormatting>
  <conditionalFormatting sqref="M302">
    <cfRule type="colorScale" priority="32">
      <colorScale>
        <cfvo type="min"/>
        <cfvo type="max"/>
        <color rgb="FFFCFCFF"/>
        <color rgb="FFF8696B"/>
      </colorScale>
    </cfRule>
  </conditionalFormatting>
  <conditionalFormatting sqref="M323:M330">
    <cfRule type="colorScale" priority="31">
      <colorScale>
        <cfvo type="min"/>
        <cfvo type="max"/>
        <color rgb="FFFCFCFF"/>
        <color rgb="FFF8696B"/>
      </colorScale>
    </cfRule>
  </conditionalFormatting>
  <conditionalFormatting sqref="M332:M347">
    <cfRule type="colorScale" priority="30">
      <colorScale>
        <cfvo type="min"/>
        <cfvo type="max"/>
        <color rgb="FFFCFCFF"/>
        <color rgb="FFF8696B"/>
      </colorScale>
    </cfRule>
  </conditionalFormatting>
  <conditionalFormatting sqref="M303:M321">
    <cfRule type="colorScale" priority="35">
      <colorScale>
        <cfvo type="min"/>
        <cfvo type="max"/>
        <color rgb="FFFCFCFF"/>
        <color rgb="FFF8696B"/>
      </colorScale>
    </cfRule>
  </conditionalFormatting>
  <conditionalFormatting sqref="M348">
    <cfRule type="colorScale" priority="29">
      <colorScale>
        <cfvo type="min"/>
        <cfvo type="max"/>
        <color rgb="FFFCFCFF"/>
        <color rgb="FFF8696B"/>
      </colorScale>
    </cfRule>
  </conditionalFormatting>
  <conditionalFormatting sqref="M35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352">
    <cfRule type="colorScale" priority="26">
      <colorScale>
        <cfvo type="min"/>
        <cfvo type="max"/>
        <color rgb="FFFCFCFF"/>
        <color rgb="FFF8696B"/>
      </colorScale>
    </cfRule>
  </conditionalFormatting>
  <conditionalFormatting sqref="M3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M373:M380">
    <cfRule type="colorScale" priority="24">
      <colorScale>
        <cfvo type="min"/>
        <cfvo type="max"/>
        <color rgb="FFFCFCFF"/>
        <color rgb="FFF8696B"/>
      </colorScale>
    </cfRule>
  </conditionalFormatting>
  <conditionalFormatting sqref="M382:M397">
    <cfRule type="colorScale" priority="23">
      <colorScale>
        <cfvo type="min"/>
        <cfvo type="max"/>
        <color rgb="FFFCFCFF"/>
        <color rgb="FFF8696B"/>
      </colorScale>
    </cfRule>
  </conditionalFormatting>
  <conditionalFormatting sqref="M353:M371">
    <cfRule type="colorScale" priority="28">
      <colorScale>
        <cfvo type="min"/>
        <cfvo type="max"/>
        <color rgb="FFFCFCFF"/>
        <color rgb="FFF8696B"/>
      </colorScale>
    </cfRule>
  </conditionalFormatting>
  <conditionalFormatting sqref="M398">
    <cfRule type="colorScale" priority="22">
      <colorScale>
        <cfvo type="min"/>
        <cfvo type="max"/>
        <color rgb="FFFCFCFF"/>
        <color rgb="FFF8696B"/>
      </colorScale>
    </cfRule>
  </conditionalFormatting>
  <conditionalFormatting sqref="M40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02">
    <cfRule type="colorScale" priority="19">
      <colorScale>
        <cfvo type="min"/>
        <cfvo type="max"/>
        <color rgb="FFFCFCFF"/>
        <color rgb="FFF8696B"/>
      </colorScale>
    </cfRule>
  </conditionalFormatting>
  <conditionalFormatting sqref="M402">
    <cfRule type="colorScale" priority="18">
      <colorScale>
        <cfvo type="min"/>
        <cfvo type="max"/>
        <color rgb="FFFCFCFF"/>
        <color rgb="FFF8696B"/>
      </colorScale>
    </cfRule>
  </conditionalFormatting>
  <conditionalFormatting sqref="M423:M4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M432:M447">
    <cfRule type="colorScale" priority="16">
      <colorScale>
        <cfvo type="min"/>
        <cfvo type="max"/>
        <color rgb="FFFCFCFF"/>
        <color rgb="FFF8696B"/>
      </colorScale>
    </cfRule>
  </conditionalFormatting>
  <conditionalFormatting sqref="M403:M421">
    <cfRule type="colorScale" priority="21">
      <colorScale>
        <cfvo type="min"/>
        <cfvo type="max"/>
        <color rgb="FFFCFCFF"/>
        <color rgb="FFF8696B"/>
      </colorScale>
    </cfRule>
  </conditionalFormatting>
  <conditionalFormatting sqref="M448">
    <cfRule type="colorScale" priority="15">
      <colorScale>
        <cfvo type="min"/>
        <cfvo type="max"/>
        <color rgb="FFFCFCFF"/>
        <color rgb="FFF8696B"/>
      </colorScale>
    </cfRule>
  </conditionalFormatting>
  <conditionalFormatting sqref="M452">
    <cfRule type="colorScale" priority="13">
      <colorScale>
        <cfvo type="min"/>
        <cfvo type="max"/>
        <color rgb="FFFCFCFF"/>
        <color rgb="FFF8696B"/>
      </colorScale>
    </cfRule>
  </conditionalFormatting>
  <conditionalFormatting sqref="M45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4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M473:M480">
    <cfRule type="colorScale" priority="10">
      <colorScale>
        <cfvo type="min"/>
        <cfvo type="max"/>
        <color rgb="FFFCFCFF"/>
        <color rgb="FFF8696B"/>
      </colorScale>
    </cfRule>
  </conditionalFormatting>
  <conditionalFormatting sqref="M482:M497">
    <cfRule type="colorScale" priority="9">
      <colorScale>
        <cfvo type="min"/>
        <cfvo type="max"/>
        <color rgb="FFFCFCFF"/>
        <color rgb="FFF8696B"/>
      </colorScale>
    </cfRule>
  </conditionalFormatting>
  <conditionalFormatting sqref="M453:M471">
    <cfRule type="colorScale" priority="14">
      <colorScale>
        <cfvo type="min"/>
        <cfvo type="max"/>
        <color rgb="FFFCFCFF"/>
        <color rgb="FFF8696B"/>
      </colorScale>
    </cfRule>
  </conditionalFormatting>
  <conditionalFormatting sqref="M498">
    <cfRule type="colorScale" priority="8">
      <colorScale>
        <cfvo type="min"/>
        <cfvo type="max"/>
        <color rgb="FFFCFCFF"/>
        <color rgb="FFF8696B"/>
      </colorScale>
    </cfRule>
  </conditionalFormatting>
  <conditionalFormatting sqref="M502">
    <cfRule type="colorScale" priority="6">
      <colorScale>
        <cfvo type="min"/>
        <cfvo type="max"/>
        <color rgb="FFFCFCFF"/>
        <color rgb="FFF8696B"/>
      </colorScale>
    </cfRule>
  </conditionalFormatting>
  <conditionalFormatting sqref="M502">
    <cfRule type="colorScale" priority="5">
      <colorScale>
        <cfvo type="min"/>
        <cfvo type="max"/>
        <color rgb="FFFCFCFF"/>
        <color rgb="FFF8696B"/>
      </colorScale>
    </cfRule>
  </conditionalFormatting>
  <conditionalFormatting sqref="M502">
    <cfRule type="colorScale" priority="4">
      <colorScale>
        <cfvo type="min"/>
        <cfvo type="max"/>
        <color rgb="FFFCFCFF"/>
        <color rgb="FFF8696B"/>
      </colorScale>
    </cfRule>
  </conditionalFormatting>
  <conditionalFormatting sqref="M523:M530">
    <cfRule type="colorScale" priority="3">
      <colorScale>
        <cfvo type="min"/>
        <cfvo type="max"/>
        <color rgb="FFFCFCFF"/>
        <color rgb="FFF8696B"/>
      </colorScale>
    </cfRule>
  </conditionalFormatting>
  <conditionalFormatting sqref="M532:M547">
    <cfRule type="colorScale" priority="2">
      <colorScale>
        <cfvo type="min"/>
        <cfvo type="max"/>
        <color rgb="FFFCFCFF"/>
        <color rgb="FFF8696B"/>
      </colorScale>
    </cfRule>
  </conditionalFormatting>
  <conditionalFormatting sqref="M503:M521">
    <cfRule type="colorScale" priority="7">
      <colorScale>
        <cfvo type="min"/>
        <cfvo type="max"/>
        <color rgb="FFFCFCFF"/>
        <color rgb="FFF8696B"/>
      </colorScale>
    </cfRule>
  </conditionalFormatting>
  <conditionalFormatting sqref="M548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  <ignoredErrors>
    <ignoredError sqref="K48 K9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R54"/>
  <sheetViews>
    <sheetView showGridLines="0" zoomScaleNormal="100" workbookViewId="0">
      <selection activeCell="D29" sqref="D29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4" width="10.7109375" style="25" customWidth="1"/>
    <col min="15" max="15" width="18" style="25" customWidth="1"/>
    <col min="16" max="17" width="10.7109375" style="25" customWidth="1"/>
    <col min="18" max="18" width="11" style="25" bestFit="1" customWidth="1"/>
    <col min="19" max="16384" width="9.140625" style="25"/>
  </cols>
  <sheetData>
    <row r="1" spans="1:18" ht="54" customHeight="1" x14ac:dyDescent="0.25">
      <c r="A1" s="510" t="s">
        <v>112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18" ht="26.25" customHeight="1" x14ac:dyDescent="0.25">
      <c r="O3" s="511" t="s">
        <v>52</v>
      </c>
      <c r="P3" s="512"/>
      <c r="Q3" s="512"/>
      <c r="R3" s="512"/>
    </row>
    <row r="4" spans="1:18" x14ac:dyDescent="0.25">
      <c r="O4" s="523" t="s">
        <v>21</v>
      </c>
      <c r="P4" s="523"/>
      <c r="Q4" s="523"/>
      <c r="R4" s="328" t="s">
        <v>25</v>
      </c>
    </row>
    <row r="5" spans="1:18" x14ac:dyDescent="0.25">
      <c r="O5" s="19" t="s">
        <v>16</v>
      </c>
      <c r="P5" s="19"/>
      <c r="Q5" s="19"/>
      <c r="R5" s="327">
        <f ca="1">SUMIF('EB040-EB240'!$Y$392:$Z$503,O5,'EB040-EB240'!$Z$392:$Z$503)</f>
        <v>49</v>
      </c>
    </row>
    <row r="6" spans="1:18" x14ac:dyDescent="0.25">
      <c r="O6" s="19" t="s">
        <v>50</v>
      </c>
      <c r="P6" s="19"/>
      <c r="Q6" s="19"/>
      <c r="R6" s="327">
        <f ca="1">SUMIF('EB040-EB240'!$Y$392:$Z$503,O6,'EB040-EB240'!$Z$392:$Z$503)</f>
        <v>18</v>
      </c>
    </row>
    <row r="7" spans="1:18" x14ac:dyDescent="0.25">
      <c r="O7" s="19" t="s">
        <v>14</v>
      </c>
      <c r="P7" s="19"/>
      <c r="Q7" s="19"/>
      <c r="R7" s="327">
        <f ca="1">SUMIF('EB040-EB240'!$Y$392:$Z$503,O7,'EB040-EB240'!$Z$392:$Z$503)</f>
        <v>6</v>
      </c>
    </row>
    <row r="8" spans="1:18" x14ac:dyDescent="0.25">
      <c r="O8" s="19" t="s">
        <v>15</v>
      </c>
      <c r="P8" s="19"/>
      <c r="Q8" s="19"/>
      <c r="R8" s="327">
        <f ca="1">SUMIF('EB040-EB240'!$Y$392:$Z$503,O8,'EB040-EB240'!$Z$392:$Z$503)</f>
        <v>5</v>
      </c>
    </row>
    <row r="9" spans="1:18" x14ac:dyDescent="0.25">
      <c r="O9" s="19" t="s">
        <v>27</v>
      </c>
      <c r="P9" s="19"/>
      <c r="Q9" s="19"/>
      <c r="R9" s="327">
        <f ca="1">SUMIF('EB040-EB240'!$Y$392:$Z$503,O9,'EB040-EB240'!$Z$392:$Z$503)</f>
        <v>5</v>
      </c>
    </row>
    <row r="10" spans="1:18" x14ac:dyDescent="0.25">
      <c r="O10" s="19" t="s">
        <v>3</v>
      </c>
      <c r="P10" s="19"/>
      <c r="Q10" s="19"/>
      <c r="R10" s="327">
        <f ca="1">SUMIF('EB040-EB240'!$Y$392:$Z$503,O10,'EB040-EB240'!$Z$392:$Z$503)</f>
        <v>3</v>
      </c>
    </row>
    <row r="11" spans="1:18" x14ac:dyDescent="0.25">
      <c r="O11" s="19" t="s">
        <v>28</v>
      </c>
      <c r="P11" s="19"/>
      <c r="Q11" s="19"/>
      <c r="R11" s="327">
        <f ca="1">SUMIF('EB040-EB240'!$Y$392:$Z$503,O11,'EB040-EB240'!$Z$392:$Z$503)</f>
        <v>2</v>
      </c>
    </row>
    <row r="12" spans="1:18" x14ac:dyDescent="0.25">
      <c r="O12" s="19" t="s">
        <v>13</v>
      </c>
      <c r="P12" s="19"/>
      <c r="Q12" s="19"/>
      <c r="R12" s="327">
        <f ca="1">SUMIF('EB040-EB240'!$Y$392:$Z$503,O12,'EB040-EB240'!$Z$392:$Z$503)</f>
        <v>2</v>
      </c>
    </row>
    <row r="13" spans="1:18" x14ac:dyDescent="0.25">
      <c r="O13" s="19" t="s">
        <v>0</v>
      </c>
      <c r="P13" s="19"/>
      <c r="Q13" s="19"/>
      <c r="R13" s="327">
        <f ca="1">SUMIF('EB040-EB240'!$Y$392:$Z$503,O13,'EB040-EB240'!$Z$392:$Z$503)</f>
        <v>1</v>
      </c>
    </row>
    <row r="14" spans="1:18" x14ac:dyDescent="0.25">
      <c r="O14" s="19" t="s">
        <v>8</v>
      </c>
      <c r="P14" s="19"/>
      <c r="Q14" s="19"/>
      <c r="R14" s="327">
        <f ca="1">SUMIF('EB040-EB240'!$Y$392:$Z$503,O14,'EB040-EB240'!$Z$392:$Z$503)</f>
        <v>0</v>
      </c>
    </row>
    <row r="15" spans="1:18" x14ac:dyDescent="0.25">
      <c r="O15" s="19" t="s">
        <v>4</v>
      </c>
      <c r="P15" s="19"/>
      <c r="Q15" s="19"/>
      <c r="R15" s="327">
        <f ca="1">SUMIF('EB040-EB240'!$Y$392:$Z$503,O15,'EB040-EB240'!$Z$392:$Z$503)</f>
        <v>0</v>
      </c>
    </row>
    <row r="16" spans="1:18" x14ac:dyDescent="0.25">
      <c r="O16" s="19" t="s">
        <v>71</v>
      </c>
      <c r="P16" s="19"/>
      <c r="Q16" s="19"/>
      <c r="R16" s="327">
        <f ca="1">SUMIF('EB040-EB240'!$Y$392:$Z$503,O16,'EB040-EB240'!$Z$392:$Z$503)</f>
        <v>0</v>
      </c>
    </row>
    <row r="17" spans="1:18" x14ac:dyDescent="0.25">
      <c r="O17" s="19" t="s">
        <v>20</v>
      </c>
      <c r="P17" s="19"/>
      <c r="Q17" s="19"/>
      <c r="R17" s="327">
        <f ca="1">SUMIF('EB040-EB240'!$Y$392:$Z$503,O17,'EB040-EB240'!$Z$392:$Z$503)</f>
        <v>0</v>
      </c>
    </row>
    <row r="18" spans="1:18" x14ac:dyDescent="0.25">
      <c r="O18" s="19" t="s">
        <v>19</v>
      </c>
      <c r="P18" s="19"/>
      <c r="Q18" s="19"/>
      <c r="R18" s="327">
        <f ca="1">SUMIF('EB040-EB240'!$Y$392:$Z$503,O18,'EB040-EB240'!$Z$392:$Z$503)</f>
        <v>0</v>
      </c>
    </row>
    <row r="19" spans="1:18" x14ac:dyDescent="0.25">
      <c r="O19" s="19" t="s">
        <v>95</v>
      </c>
      <c r="P19" s="19"/>
      <c r="Q19" s="19"/>
      <c r="R19" s="327">
        <f ca="1">SUMIF('EB040-EB240'!$Y$392:$Z$503,O19,'EB040-EB240'!$Z$392:$Z$503)</f>
        <v>0</v>
      </c>
    </row>
    <row r="20" spans="1:18" x14ac:dyDescent="0.25">
      <c r="O20" s="19" t="s">
        <v>9</v>
      </c>
      <c r="P20" s="19"/>
      <c r="Q20" s="19"/>
      <c r="R20" s="327">
        <f ca="1">SUMIF('EB040-EB240'!$Y$392:$Z$503,O20,'EB040-EB240'!$Z$392:$Z$503)</f>
        <v>0</v>
      </c>
    </row>
    <row r="21" spans="1:18" ht="27.75" customHeight="1" x14ac:dyDescent="0.25">
      <c r="A21" s="517" t="s">
        <v>65</v>
      </c>
      <c r="B21" s="518"/>
      <c r="C21" s="518"/>
      <c r="D21" s="518"/>
      <c r="E21" s="519"/>
      <c r="O21" s="19" t="s">
        <v>68</v>
      </c>
      <c r="P21" s="19"/>
      <c r="Q21" s="19"/>
      <c r="R21" s="327">
        <f ca="1">SUMIF('EB040-EB240'!$Y$392:$Z$503,O21,'EB040-EB240'!$Z$392:$Z$503)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18" t="s">
        <v>24</v>
      </c>
      <c r="O22" s="19" t="s">
        <v>63</v>
      </c>
      <c r="P22" s="19"/>
      <c r="Q22" s="19"/>
      <c r="R22" s="327">
        <f ca="1">SUMIF('EB040-EB240'!$Y$392:$Z$503,O22,'EB040-EB240'!$Z$392:$Z$503)</f>
        <v>0</v>
      </c>
    </row>
    <row r="23" spans="1:18" x14ac:dyDescent="0.25">
      <c r="A23" s="460">
        <v>1508300</v>
      </c>
      <c r="B23" s="136">
        <f>VLOOKUP(Table143611[[#This Row],[Shop Order]],'EB040-EB240'!A:AE,4,FALSE)</f>
        <v>624</v>
      </c>
      <c r="C23" s="136">
        <f>VLOOKUP(Table143611[[#This Row],[Shop Order]],'EB040-EB240'!A:AE,5,FALSE)</f>
        <v>554</v>
      </c>
      <c r="D23" s="137">
        <f>VLOOKUP(Table143611[[#This Row],[Shop Order]],'EB040-EB240'!A:AE,6,FALSE)</f>
        <v>0.88782051282051277</v>
      </c>
      <c r="E23" s="138">
        <f>VLOOKUP(Table143611[[#This Row],[Shop Order]],'EB040-EB240'!A:AE,7,FALSE)</f>
        <v>45237</v>
      </c>
      <c r="O23" s="19" t="s">
        <v>40</v>
      </c>
      <c r="P23" s="19"/>
      <c r="Q23" s="19"/>
      <c r="R23" s="327">
        <f ca="1">SUMIF('EB040-EB240'!$Y$392:$Z$503,O23,'EB040-EB240'!$Z$392:$Z$503)</f>
        <v>0</v>
      </c>
    </row>
    <row r="24" spans="1:18" x14ac:dyDescent="0.25">
      <c r="A24" s="460">
        <v>1508301</v>
      </c>
      <c r="B24" s="136">
        <f>VLOOKUP(Table143611[[#This Row],[Shop Order]],'EB040-EB240'!A:AE,4,FALSE)</f>
        <v>637</v>
      </c>
      <c r="C24" s="136">
        <f>VLOOKUP(Table143611[[#This Row],[Shop Order]],'EB040-EB240'!A:AE,5,FALSE)</f>
        <v>549</v>
      </c>
      <c r="D24" s="137">
        <f>VLOOKUP(Table143611[[#This Row],[Shop Order]],'EB040-EB240'!A:AE,6,FALSE)</f>
        <v>0.86185243328100469</v>
      </c>
      <c r="E24" s="138">
        <f>VLOOKUP(Table143611[[#This Row],[Shop Order]],'EB040-EB240'!A:AE,7,FALSE)</f>
        <v>45243</v>
      </c>
      <c r="O24" s="19" t="s">
        <v>39</v>
      </c>
      <c r="P24" s="19"/>
      <c r="Q24" s="19"/>
      <c r="R24" s="327">
        <f ca="1">SUMIF('EB040-EB240'!$Y$392:$Z$503,O24,'EB040-EB240'!$Z$392:$Z$503)</f>
        <v>0</v>
      </c>
    </row>
    <row r="25" spans="1:18" x14ac:dyDescent="0.25">
      <c r="A25" s="460">
        <v>1507992</v>
      </c>
      <c r="B25" s="136">
        <f>VLOOKUP(Table143611[[#This Row],[Shop Order]],'EB040-EB240'!A:AE,4,FALSE)</f>
        <v>154</v>
      </c>
      <c r="C25" s="136">
        <f>VLOOKUP(Table143611[[#This Row],[Shop Order]],'EB040-EB240'!A:AE,5,FALSE)</f>
        <v>137</v>
      </c>
      <c r="D25" s="137">
        <f>VLOOKUP(Table143611[[#This Row],[Shop Order]],'EB040-EB240'!A:AE,6,FALSE)</f>
        <v>0.88961038961038963</v>
      </c>
      <c r="E25" s="138">
        <f>VLOOKUP(Table143611[[#This Row],[Shop Order]],'EB040-EB240'!A:AE,7,FALSE)</f>
        <v>45243</v>
      </c>
      <c r="F25" s="26"/>
      <c r="O25" s="24"/>
      <c r="P25" s="19"/>
      <c r="Q25" s="19"/>
      <c r="R25" s="20"/>
    </row>
    <row r="26" spans="1:18" ht="15" customHeight="1" x14ac:dyDescent="0.25">
      <c r="A26" s="460">
        <v>1504686</v>
      </c>
      <c r="B26" s="136">
        <f>VLOOKUP(Table143611[[#This Row],[Shop Order]],'EB040-EB240'!A:AE,4,FALSE)</f>
        <v>613</v>
      </c>
      <c r="C26" s="136">
        <f>VLOOKUP(Table143611[[#This Row],[Shop Order]],'EB040-EB240'!A:AE,5,FALSE)</f>
        <v>565</v>
      </c>
      <c r="D26" s="137">
        <f>VLOOKUP(Table143611[[#This Row],[Shop Order]],'EB040-EB240'!A:AE,6,FALSE)</f>
        <v>0.9216965742251223</v>
      </c>
      <c r="E26" s="138">
        <f>VLOOKUP(Table143611[[#This Row],[Shop Order]],'EB040-EB240'!A:AE,7,FALSE)</f>
        <v>45258</v>
      </c>
      <c r="O26" s="24"/>
      <c r="P26" s="19"/>
      <c r="Q26" s="19"/>
      <c r="R26" s="20"/>
    </row>
    <row r="27" spans="1:18" ht="15" customHeight="1" x14ac:dyDescent="0.25">
      <c r="A27" s="460">
        <v>1504687</v>
      </c>
      <c r="B27" s="136">
        <f>VLOOKUP(Table143611[[#This Row],[Shop Order]],'EB040-EB240'!A:AE,4,FALSE)</f>
        <v>627</v>
      </c>
      <c r="C27" s="136">
        <f>VLOOKUP(Table143611[[#This Row],[Shop Order]],'EB040-EB240'!A:AE,5,FALSE)</f>
        <v>567</v>
      </c>
      <c r="D27" s="137">
        <f>VLOOKUP(Table143611[[#This Row],[Shop Order]],'EB040-EB240'!A:AE,6,FALSE)</f>
        <v>0.90430622009569372</v>
      </c>
      <c r="E27" s="138">
        <f>VLOOKUP(Table143611[[#This Row],[Shop Order]],'EB040-EB240'!A:AE,7,FALSE)</f>
        <v>45265</v>
      </c>
      <c r="O27" s="24"/>
      <c r="P27" s="19"/>
      <c r="Q27" s="19"/>
      <c r="R27" s="20"/>
    </row>
    <row r="28" spans="1:18" ht="15" customHeight="1" thickBot="1" x14ac:dyDescent="0.3">
      <c r="A28" s="460">
        <v>1500016</v>
      </c>
      <c r="B28" s="136">
        <f>VLOOKUP(Table143611[[#This Row],[Shop Order]],'EB040-EB240'!A:AE,4,FALSE)</f>
        <v>611</v>
      </c>
      <c r="C28" s="136">
        <f>VLOOKUP(Table143611[[#This Row],[Shop Order]],'EB040-EB240'!A:AE,5,FALSE)</f>
        <v>573</v>
      </c>
      <c r="D28" s="137">
        <f>VLOOKUP(Table143611[[#This Row],[Shop Order]],'EB040-EB240'!A:AE,6,FALSE)</f>
        <v>0.93780687397708673</v>
      </c>
      <c r="E28" s="308">
        <f>VLOOKUP(Table143611[[#This Row],[Shop Order]],'EB040-EB240'!A:AE,7,FALSE)</f>
        <v>45278</v>
      </c>
      <c r="O28" s="24"/>
      <c r="P28" s="19"/>
      <c r="Q28" s="19"/>
      <c r="R28" s="20"/>
    </row>
    <row r="29" spans="1:18" ht="15.75" thickBot="1" x14ac:dyDescent="0.3">
      <c r="A29" s="520" t="s">
        <v>51</v>
      </c>
      <c r="B29" s="521"/>
      <c r="C29" s="522"/>
      <c r="D29" s="80">
        <f>AVERAGE(D23:D28)</f>
        <v>0.90051550066830155</v>
      </c>
      <c r="E29" s="29"/>
      <c r="O29" s="24"/>
      <c r="P29" s="19"/>
      <c r="Q29" s="19"/>
      <c r="R29" s="20"/>
    </row>
    <row r="54" spans="15:15" x14ac:dyDescent="0.25">
      <c r="O54" s="19"/>
    </row>
  </sheetData>
  <autoFilter ref="O4:R4">
    <filterColumn colId="0" showButton="0"/>
    <filterColumn colId="1" showButton="0"/>
    <sortState ref="O5:R24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70" orientation="landscape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699"/>
  <sheetViews>
    <sheetView topLeftCell="A619" zoomScale="70" zoomScaleNormal="70" workbookViewId="0">
      <selection activeCell="T682" sqref="T682"/>
    </sheetView>
  </sheetViews>
  <sheetFormatPr defaultColWidth="9.140625" defaultRowHeight="15" x14ac:dyDescent="0.25"/>
  <cols>
    <col min="1" max="1" width="13.140625" style="11" bestFit="1" customWidth="1"/>
    <col min="2" max="2" width="11.7109375" style="11" customWidth="1"/>
    <col min="3" max="3" width="6.5703125" style="11" bestFit="1" customWidth="1"/>
    <col min="4" max="4" width="8.28515625" style="11" bestFit="1" customWidth="1"/>
    <col min="5" max="5" width="8" style="11" customWidth="1"/>
    <col min="6" max="6" width="11.140625" style="11" bestFit="1" customWidth="1"/>
    <col min="7" max="7" width="12.7109375" style="17" bestFit="1" customWidth="1"/>
    <col min="8" max="8" width="14.42578125" style="3" customWidth="1"/>
    <col min="9" max="9" width="15.140625" style="3" customWidth="1"/>
    <col min="10" max="11" width="10.7109375" style="3" customWidth="1"/>
    <col min="12" max="12" width="10.7109375" style="5" customWidth="1"/>
    <col min="13" max="14" width="10.7109375" style="11" customWidth="1"/>
    <col min="15" max="15" width="10.7109375" style="2" customWidth="1"/>
    <col min="16" max="19" width="10.7109375" style="11" customWidth="1"/>
    <col min="20" max="20" width="14.28515625" style="11" bestFit="1" customWidth="1"/>
    <col min="21" max="21" width="14.7109375" style="11" customWidth="1"/>
    <col min="22" max="22" width="8.42578125" style="11" customWidth="1"/>
    <col min="23" max="23" width="12" style="11" bestFit="1" customWidth="1"/>
    <col min="24" max="24" width="9.28515625" style="11" hidden="1" customWidth="1"/>
    <col min="25" max="25" width="40.28515625" style="11" bestFit="1" customWidth="1"/>
    <col min="26" max="26" width="8.28515625" style="11" hidden="1" customWidth="1"/>
    <col min="27" max="27" width="47" style="11" bestFit="1" customWidth="1"/>
    <col min="28" max="16384" width="9.140625" style="11"/>
  </cols>
  <sheetData>
    <row r="1" spans="1:27" ht="60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81" t="s">
        <v>69</v>
      </c>
      <c r="I1" s="50" t="s">
        <v>70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66</v>
      </c>
      <c r="R1" s="50" t="s">
        <v>59</v>
      </c>
      <c r="S1" s="50" t="s">
        <v>67</v>
      </c>
      <c r="T1" s="50" t="s">
        <v>126</v>
      </c>
      <c r="U1" s="50" t="s">
        <v>42</v>
      </c>
      <c r="V1" s="50" t="s">
        <v>5</v>
      </c>
      <c r="W1" s="46" t="s">
        <v>2</v>
      </c>
      <c r="X1" s="47" t="s">
        <v>117</v>
      </c>
      <c r="Y1" s="37" t="s">
        <v>21</v>
      </c>
      <c r="Z1" s="11" t="s">
        <v>5</v>
      </c>
      <c r="AA1" s="36" t="s">
        <v>7</v>
      </c>
    </row>
    <row r="2" spans="1:27" ht="15.75" thickBot="1" x14ac:dyDescent="0.3">
      <c r="A2" s="78">
        <v>1495264</v>
      </c>
      <c r="B2" s="78" t="s">
        <v>233</v>
      </c>
      <c r="C2" s="439">
        <v>576</v>
      </c>
      <c r="D2" s="439">
        <v>614</v>
      </c>
      <c r="E2" s="439">
        <v>561</v>
      </c>
      <c r="F2" s="440">
        <f>E2/D2</f>
        <v>0.91368078175895762</v>
      </c>
      <c r="G2" s="52">
        <v>45203</v>
      </c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405"/>
      <c r="U2" s="121"/>
      <c r="V2" s="121"/>
      <c r="W2" s="89"/>
      <c r="Y2" s="91" t="s">
        <v>78</v>
      </c>
      <c r="AA2" s="43" t="s">
        <v>73</v>
      </c>
    </row>
    <row r="3" spans="1:27" x14ac:dyDescent="0.25">
      <c r="A3" s="56"/>
      <c r="B3" s="347"/>
      <c r="C3" s="347"/>
      <c r="D3" s="347"/>
      <c r="E3" s="347"/>
      <c r="F3" s="347"/>
      <c r="G3" s="348"/>
      <c r="H3" s="343"/>
      <c r="I3" s="63">
        <v>8</v>
      </c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371">
        <f>SUM(H3,J3,L3,N3,P3,R3,U3,T3)</f>
        <v>0</v>
      </c>
      <c r="W3" s="303">
        <f>$V3/$D$2</f>
        <v>0</v>
      </c>
      <c r="X3" s="398">
        <f>E2</f>
        <v>561</v>
      </c>
      <c r="Y3" s="39" t="s">
        <v>19</v>
      </c>
      <c r="Z3" s="11">
        <f>V3</f>
        <v>0</v>
      </c>
      <c r="AA3" s="340"/>
    </row>
    <row r="4" spans="1:27" x14ac:dyDescent="0.25">
      <c r="A4" s="56"/>
      <c r="B4" s="347"/>
      <c r="C4" s="347"/>
      <c r="D4" s="347"/>
      <c r="E4" s="347"/>
      <c r="F4" s="347"/>
      <c r="G4" s="348"/>
      <c r="H4" s="349">
        <v>16</v>
      </c>
      <c r="I4" s="65"/>
      <c r="J4" s="65"/>
      <c r="K4" s="65"/>
      <c r="L4" s="65"/>
      <c r="M4" s="65"/>
      <c r="N4" s="70"/>
      <c r="O4" s="65"/>
      <c r="P4" s="65"/>
      <c r="Q4" s="65"/>
      <c r="R4" s="65"/>
      <c r="S4" s="65"/>
      <c r="T4" s="65"/>
      <c r="U4" s="65"/>
      <c r="V4" s="350">
        <f>SUM(H4,J4,L4,N4,P4,R4,U4,T4)</f>
        <v>16</v>
      </c>
      <c r="W4" s="305">
        <f t="shared" ref="W4:W37" si="0">$V4/$D$2</f>
        <v>2.6058631921824105E-2</v>
      </c>
      <c r="X4" s="398">
        <f>E2</f>
        <v>561</v>
      </c>
      <c r="Y4" s="254" t="s">
        <v>50</v>
      </c>
      <c r="Z4" s="11">
        <f t="shared" ref="Z4:Z36" si="1">V4</f>
        <v>16</v>
      </c>
      <c r="AA4" s="340"/>
    </row>
    <row r="5" spans="1:27" x14ac:dyDescent="0.25">
      <c r="A5" s="56"/>
      <c r="B5" s="347"/>
      <c r="C5" s="347"/>
      <c r="D5" s="347"/>
      <c r="E5" s="347"/>
      <c r="F5" s="347"/>
      <c r="G5" s="348"/>
      <c r="H5" s="349">
        <v>18</v>
      </c>
      <c r="I5" s="65"/>
      <c r="J5" s="65">
        <v>8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350">
        <f t="shared" ref="V5:V21" si="2">SUM(H5,J5,L5,N5,P5,R5,U5,T5)</f>
        <v>26</v>
      </c>
      <c r="W5" s="305">
        <f t="shared" si="0"/>
        <v>4.2345276872964167E-2</v>
      </c>
      <c r="X5" s="398">
        <f>E2</f>
        <v>561</v>
      </c>
      <c r="Y5" s="40" t="s">
        <v>16</v>
      </c>
      <c r="Z5" s="11">
        <f t="shared" si="1"/>
        <v>26</v>
      </c>
      <c r="AA5" s="366"/>
    </row>
    <row r="6" spans="1:27" x14ac:dyDescent="0.25">
      <c r="A6" s="56"/>
      <c r="B6" s="347"/>
      <c r="C6" s="347"/>
      <c r="D6" s="347"/>
      <c r="E6" s="347"/>
      <c r="F6" s="347"/>
      <c r="G6" s="348"/>
      <c r="H6" s="349"/>
      <c r="I6" s="65"/>
      <c r="J6" s="399"/>
      <c r="K6" s="399"/>
      <c r="L6" s="399"/>
      <c r="M6" s="65"/>
      <c r="N6" s="65"/>
      <c r="O6" s="65"/>
      <c r="P6" s="65"/>
      <c r="Q6" s="65"/>
      <c r="R6" s="65"/>
      <c r="S6" s="65"/>
      <c r="T6" s="65"/>
      <c r="U6" s="65"/>
      <c r="V6" s="350">
        <f t="shared" si="2"/>
        <v>0</v>
      </c>
      <c r="W6" s="305">
        <f t="shared" si="0"/>
        <v>0</v>
      </c>
      <c r="X6" s="398">
        <f>E2</f>
        <v>561</v>
      </c>
      <c r="Y6" s="40" t="s">
        <v>4</v>
      </c>
      <c r="Z6" s="11">
        <f t="shared" si="1"/>
        <v>0</v>
      </c>
      <c r="AA6" s="366"/>
    </row>
    <row r="7" spans="1:27" x14ac:dyDescent="0.25">
      <c r="A7" s="56"/>
      <c r="B7" s="347"/>
      <c r="C7" s="347"/>
      <c r="D7" s="347"/>
      <c r="E7" s="347"/>
      <c r="F7" s="347"/>
      <c r="G7" s="348"/>
      <c r="H7" s="349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350">
        <f t="shared" si="2"/>
        <v>0</v>
      </c>
      <c r="W7" s="305">
        <f t="shared" si="0"/>
        <v>0</v>
      </c>
      <c r="X7" s="398">
        <f>E2</f>
        <v>561</v>
      </c>
      <c r="Y7" s="40" t="s">
        <v>14</v>
      </c>
      <c r="Z7" s="11">
        <f t="shared" si="1"/>
        <v>0</v>
      </c>
      <c r="AA7" s="172"/>
    </row>
    <row r="8" spans="1:27" x14ac:dyDescent="0.25">
      <c r="A8" s="56"/>
      <c r="B8" s="347"/>
      <c r="C8" s="347"/>
      <c r="D8" s="347"/>
      <c r="E8" s="347"/>
      <c r="F8" s="347"/>
      <c r="G8" s="348"/>
      <c r="H8" s="349"/>
      <c r="I8" s="65">
        <v>1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350">
        <f t="shared" si="2"/>
        <v>0</v>
      </c>
      <c r="W8" s="305">
        <f t="shared" si="0"/>
        <v>0</v>
      </c>
      <c r="X8" s="398">
        <f>E2</f>
        <v>561</v>
      </c>
      <c r="Y8" s="40" t="s">
        <v>15</v>
      </c>
      <c r="Z8" s="11">
        <f t="shared" si="1"/>
        <v>0</v>
      </c>
      <c r="AA8" s="346"/>
    </row>
    <row r="9" spans="1:27" x14ac:dyDescent="0.25">
      <c r="A9" s="56" t="s">
        <v>172</v>
      </c>
      <c r="B9" s="347"/>
      <c r="C9" s="347"/>
      <c r="D9" s="347"/>
      <c r="E9" s="347"/>
      <c r="F9" s="347"/>
      <c r="G9" s="348"/>
      <c r="H9" s="349"/>
      <c r="I9" s="65">
        <v>1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350">
        <f t="shared" si="2"/>
        <v>0</v>
      </c>
      <c r="W9" s="305">
        <f t="shared" si="0"/>
        <v>0</v>
      </c>
      <c r="X9" s="398">
        <f>E2</f>
        <v>561</v>
      </c>
      <c r="Y9" s="40" t="s">
        <v>8</v>
      </c>
      <c r="Z9" s="11">
        <f t="shared" si="1"/>
        <v>0</v>
      </c>
      <c r="AA9" s="346"/>
    </row>
    <row r="10" spans="1:27" x14ac:dyDescent="0.25">
      <c r="A10" s="56"/>
      <c r="B10" s="347"/>
      <c r="C10" s="347"/>
      <c r="D10" s="347"/>
      <c r="E10" s="347"/>
      <c r="F10" s="347"/>
      <c r="G10" s="348"/>
      <c r="H10" s="349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350">
        <f t="shared" si="2"/>
        <v>0</v>
      </c>
      <c r="W10" s="305">
        <f t="shared" si="0"/>
        <v>0</v>
      </c>
      <c r="X10" s="398">
        <f>E2</f>
        <v>561</v>
      </c>
      <c r="Y10" s="40" t="s">
        <v>9</v>
      </c>
      <c r="Z10" s="11">
        <f t="shared" si="1"/>
        <v>0</v>
      </c>
      <c r="AA10" s="400"/>
    </row>
    <row r="11" spans="1:27" x14ac:dyDescent="0.25">
      <c r="A11" s="56"/>
      <c r="B11" s="347"/>
      <c r="C11" s="347"/>
      <c r="D11" s="347"/>
      <c r="E11" s="347"/>
      <c r="F11" s="347"/>
      <c r="G11" s="348"/>
      <c r="H11" s="369"/>
      <c r="I11" s="65">
        <v>1</v>
      </c>
      <c r="J11" s="65">
        <v>1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350">
        <f t="shared" si="2"/>
        <v>1</v>
      </c>
      <c r="W11" s="305">
        <f t="shared" si="0"/>
        <v>1.6286644951140066E-3</v>
      </c>
      <c r="X11" s="398">
        <f>E2</f>
        <v>561</v>
      </c>
      <c r="Y11" s="40" t="s">
        <v>71</v>
      </c>
      <c r="Z11" s="11">
        <f t="shared" si="1"/>
        <v>1</v>
      </c>
      <c r="AA11" s="400"/>
    </row>
    <row r="12" spans="1:27" x14ac:dyDescent="0.25">
      <c r="A12" s="56"/>
      <c r="B12" s="347"/>
      <c r="C12" s="347"/>
      <c r="D12" s="347"/>
      <c r="E12" s="347"/>
      <c r="F12" s="347"/>
      <c r="G12" s="348"/>
      <c r="H12" s="369"/>
      <c r="I12" s="65">
        <v>2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>
        <v>1</v>
      </c>
      <c r="V12" s="350">
        <f t="shared" si="2"/>
        <v>1</v>
      </c>
      <c r="W12" s="305">
        <f t="shared" si="0"/>
        <v>1.6286644951140066E-3</v>
      </c>
      <c r="X12" s="398">
        <f>E2</f>
        <v>561</v>
      </c>
      <c r="Y12" s="40" t="s">
        <v>0</v>
      </c>
      <c r="Z12" s="11">
        <f t="shared" si="1"/>
        <v>1</v>
      </c>
      <c r="AA12" s="401"/>
    </row>
    <row r="13" spans="1:27" x14ac:dyDescent="0.25">
      <c r="A13" s="56"/>
      <c r="B13" s="347"/>
      <c r="C13" s="347"/>
      <c r="D13" s="347"/>
      <c r="E13" s="347"/>
      <c r="F13" s="347"/>
      <c r="G13" s="348"/>
      <c r="H13" s="369"/>
      <c r="I13" s="65">
        <v>1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350">
        <f t="shared" si="2"/>
        <v>0</v>
      </c>
      <c r="W13" s="305">
        <f t="shared" si="0"/>
        <v>0</v>
      </c>
      <c r="X13" s="398">
        <f>E2</f>
        <v>561</v>
      </c>
      <c r="Y13" s="40" t="s">
        <v>20</v>
      </c>
      <c r="Z13" s="11">
        <f t="shared" si="1"/>
        <v>0</v>
      </c>
      <c r="AA13" s="401"/>
    </row>
    <row r="14" spans="1:27" x14ac:dyDescent="0.25">
      <c r="A14" s="56"/>
      <c r="B14" s="347"/>
      <c r="C14" s="347"/>
      <c r="D14" s="347"/>
      <c r="E14" s="347"/>
      <c r="F14" s="347" t="s">
        <v>108</v>
      </c>
      <c r="G14" s="348"/>
      <c r="H14" s="369"/>
      <c r="I14" s="65">
        <v>1</v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>
        <v>1</v>
      </c>
      <c r="V14" s="350">
        <f t="shared" si="2"/>
        <v>1</v>
      </c>
      <c r="W14" s="305">
        <f t="shared" si="0"/>
        <v>1.6286644951140066E-3</v>
      </c>
      <c r="X14" s="398">
        <f>E2</f>
        <v>561</v>
      </c>
      <c r="Y14" s="40" t="s">
        <v>3</v>
      </c>
      <c r="Z14" s="11">
        <f t="shared" si="1"/>
        <v>1</v>
      </c>
      <c r="AA14" s="401"/>
    </row>
    <row r="15" spans="1:27" x14ac:dyDescent="0.25">
      <c r="A15" s="420"/>
      <c r="B15" s="422"/>
      <c r="C15" s="422"/>
      <c r="D15" s="422"/>
      <c r="E15" s="422"/>
      <c r="F15" s="422"/>
      <c r="G15" s="421"/>
      <c r="H15" s="402"/>
      <c r="I15" s="65"/>
      <c r="J15" s="70">
        <v>1</v>
      </c>
      <c r="K15" s="70"/>
      <c r="L15" s="70"/>
      <c r="M15" s="65"/>
      <c r="N15" s="70"/>
      <c r="O15" s="70"/>
      <c r="P15" s="70"/>
      <c r="Q15" s="70"/>
      <c r="R15" s="70"/>
      <c r="S15" s="70"/>
      <c r="T15" s="70"/>
      <c r="U15" s="70"/>
      <c r="V15" s="350">
        <f t="shared" si="2"/>
        <v>1</v>
      </c>
      <c r="W15" s="305">
        <f t="shared" si="0"/>
        <v>1.6286644951140066E-3</v>
      </c>
      <c r="X15" s="398">
        <f>E2</f>
        <v>561</v>
      </c>
      <c r="Y15" s="40" t="s">
        <v>196</v>
      </c>
      <c r="Z15" s="11">
        <f t="shared" si="1"/>
        <v>1</v>
      </c>
      <c r="AA15" s="401"/>
    </row>
    <row r="16" spans="1:27" x14ac:dyDescent="0.25">
      <c r="A16" s="420"/>
      <c r="B16" s="422"/>
      <c r="C16" s="422"/>
      <c r="D16" s="422"/>
      <c r="E16" s="422"/>
      <c r="F16" s="422"/>
      <c r="G16" s="421"/>
      <c r="H16" s="394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350">
        <f t="shared" si="2"/>
        <v>0</v>
      </c>
      <c r="W16" s="305">
        <f t="shared" si="0"/>
        <v>0</v>
      </c>
      <c r="X16" s="398">
        <f>E2</f>
        <v>561</v>
      </c>
      <c r="Y16" s="254" t="s">
        <v>87</v>
      </c>
      <c r="Z16" s="11">
        <f t="shared" si="1"/>
        <v>0</v>
      </c>
      <c r="AA16" s="401"/>
    </row>
    <row r="17" spans="1:27" x14ac:dyDescent="0.25">
      <c r="A17" s="56"/>
      <c r="B17" s="347"/>
      <c r="C17" s="347"/>
      <c r="D17" s="347"/>
      <c r="E17" s="347"/>
      <c r="F17" s="347"/>
      <c r="G17" s="60"/>
      <c r="H17" s="358"/>
      <c r="I17" s="358">
        <v>1</v>
      </c>
      <c r="J17" s="65"/>
      <c r="K17" s="65"/>
      <c r="L17" s="65"/>
      <c r="M17" s="358"/>
      <c r="N17" s="65"/>
      <c r="O17" s="65"/>
      <c r="P17" s="65"/>
      <c r="Q17" s="65"/>
      <c r="R17" s="65"/>
      <c r="S17" s="65"/>
      <c r="T17" s="65"/>
      <c r="U17" s="65"/>
      <c r="V17" s="350">
        <f t="shared" si="2"/>
        <v>0</v>
      </c>
      <c r="W17" s="305">
        <f t="shared" si="0"/>
        <v>0</v>
      </c>
      <c r="X17" s="398">
        <f>E2</f>
        <v>561</v>
      </c>
      <c r="Y17" s="254" t="s">
        <v>13</v>
      </c>
      <c r="Z17" s="11">
        <f t="shared" si="1"/>
        <v>0</v>
      </c>
      <c r="AA17" s="403"/>
    </row>
    <row r="18" spans="1:27" x14ac:dyDescent="0.25">
      <c r="A18" s="56"/>
      <c r="B18" s="347"/>
      <c r="C18" s="347"/>
      <c r="D18" s="347"/>
      <c r="E18" s="347"/>
      <c r="F18" s="347"/>
      <c r="G18" s="60"/>
      <c r="H18" s="358"/>
      <c r="I18" s="65">
        <v>8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350">
        <f t="shared" si="2"/>
        <v>0</v>
      </c>
      <c r="W18" s="305">
        <f t="shared" si="0"/>
        <v>0</v>
      </c>
      <c r="X18" s="398">
        <f>E2</f>
        <v>561</v>
      </c>
      <c r="Y18" s="40" t="s">
        <v>99</v>
      </c>
      <c r="Z18" s="11">
        <f t="shared" si="1"/>
        <v>0</v>
      </c>
      <c r="AA18" s="173" t="s">
        <v>234</v>
      </c>
    </row>
    <row r="19" spans="1:27" x14ac:dyDescent="0.25">
      <c r="A19" s="56"/>
      <c r="B19" s="347"/>
      <c r="C19" s="347"/>
      <c r="D19" s="347"/>
      <c r="E19" s="347"/>
      <c r="F19" s="347"/>
      <c r="G19" s="348"/>
      <c r="H19" s="349"/>
      <c r="I19" s="65"/>
      <c r="J19" s="65">
        <v>3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350">
        <f t="shared" si="2"/>
        <v>3</v>
      </c>
      <c r="W19" s="305">
        <f t="shared" si="0"/>
        <v>4.8859934853420191E-3</v>
      </c>
      <c r="X19" s="398">
        <f>E2</f>
        <v>561</v>
      </c>
      <c r="Y19" s="255" t="s">
        <v>28</v>
      </c>
      <c r="Z19" s="11">
        <f t="shared" si="1"/>
        <v>3</v>
      </c>
      <c r="AA19" s="401"/>
    </row>
    <row r="20" spans="1:27" x14ac:dyDescent="0.25">
      <c r="A20" s="56"/>
      <c r="B20" s="347"/>
      <c r="C20" s="347"/>
      <c r="D20" s="347"/>
      <c r="E20" s="347"/>
      <c r="F20" s="347"/>
      <c r="G20" s="348"/>
      <c r="H20" s="349">
        <v>1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350">
        <f t="shared" si="2"/>
        <v>1</v>
      </c>
      <c r="W20" s="305">
        <f t="shared" si="0"/>
        <v>1.6286644951140066E-3</v>
      </c>
      <c r="X20" s="398">
        <f>E2</f>
        <v>561</v>
      </c>
      <c r="Y20" s="40" t="s">
        <v>235</v>
      </c>
      <c r="Z20" s="11">
        <f t="shared" si="1"/>
        <v>1</v>
      </c>
      <c r="AA20" s="403"/>
    </row>
    <row r="21" spans="1:27" x14ac:dyDescent="0.25">
      <c r="A21" s="56"/>
      <c r="B21" s="347"/>
      <c r="C21" s="347"/>
      <c r="D21" s="347"/>
      <c r="E21" s="347"/>
      <c r="F21" s="347" t="s">
        <v>108</v>
      </c>
      <c r="G21" s="348"/>
      <c r="H21" s="355"/>
      <c r="I21" s="70">
        <v>4</v>
      </c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350">
        <f t="shared" si="2"/>
        <v>0</v>
      </c>
      <c r="W21" s="305">
        <f t="shared" si="0"/>
        <v>0</v>
      </c>
      <c r="X21" s="398">
        <f>E2</f>
        <v>561</v>
      </c>
      <c r="Y21" s="255" t="s">
        <v>10</v>
      </c>
      <c r="Z21" s="11">
        <f t="shared" si="1"/>
        <v>0</v>
      </c>
      <c r="AA21" s="400"/>
    </row>
    <row r="22" spans="1:27" ht="15.75" thickBot="1" x14ac:dyDescent="0.3">
      <c r="A22" s="56"/>
      <c r="B22" s="347"/>
      <c r="C22" s="347"/>
      <c r="D22" s="347"/>
      <c r="E22" s="347"/>
      <c r="F22" s="347"/>
      <c r="G22" s="348"/>
      <c r="H22" s="355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350">
        <f>SUM(H22,J22,L22,N22,P22,R22,U22,T22)</f>
        <v>0</v>
      </c>
      <c r="W22" s="330">
        <f t="shared" si="0"/>
        <v>0</v>
      </c>
      <c r="X22" s="398">
        <f>E2</f>
        <v>561</v>
      </c>
      <c r="Y22" s="255" t="s">
        <v>83</v>
      </c>
      <c r="Z22" s="11">
        <f t="shared" si="1"/>
        <v>0</v>
      </c>
      <c r="AA22" s="401"/>
    </row>
    <row r="23" spans="1:27" ht="15.75" thickBot="1" x14ac:dyDescent="0.3">
      <c r="A23" s="56"/>
      <c r="B23" s="347"/>
      <c r="C23" s="347"/>
      <c r="D23" s="347"/>
      <c r="E23" s="347"/>
      <c r="F23" s="347"/>
      <c r="G23" s="348"/>
      <c r="H23" s="404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405"/>
      <c r="W23" s="197"/>
      <c r="X23" s="405"/>
      <c r="Y23" s="79" t="s">
        <v>22</v>
      </c>
      <c r="Z23" s="11">
        <f t="shared" si="1"/>
        <v>0</v>
      </c>
      <c r="AA23" s="401"/>
    </row>
    <row r="24" spans="1:27" x14ac:dyDescent="0.25">
      <c r="A24" s="56"/>
      <c r="B24" s="347"/>
      <c r="C24" s="347"/>
      <c r="D24" s="347"/>
      <c r="E24" s="347"/>
      <c r="F24" s="347"/>
      <c r="G24" s="348"/>
      <c r="H24" s="406"/>
      <c r="I24" s="66"/>
      <c r="J24" s="66"/>
      <c r="K24" s="66"/>
      <c r="L24" s="66"/>
      <c r="M24" s="66"/>
      <c r="N24" s="66"/>
      <c r="O24" s="66"/>
      <c r="P24" s="66"/>
      <c r="Q24" s="65"/>
      <c r="R24" s="66"/>
      <c r="S24" s="66"/>
      <c r="T24" s="66"/>
      <c r="U24" s="66"/>
      <c r="V24" s="350">
        <f t="shared" ref="V24:V37" si="3">SUM(H24,J24,L24,N24,P24,R24,U24)</f>
        <v>0</v>
      </c>
      <c r="W24" s="303">
        <f t="shared" si="0"/>
        <v>0</v>
      </c>
      <c r="X24" s="398">
        <f>E2</f>
        <v>561</v>
      </c>
      <c r="Y24" s="476" t="s">
        <v>74</v>
      </c>
      <c r="Z24" s="11">
        <f t="shared" si="1"/>
        <v>0</v>
      </c>
      <c r="AA24" s="401"/>
    </row>
    <row r="25" spans="1:27" x14ac:dyDescent="0.25">
      <c r="A25" s="56"/>
      <c r="B25" s="347"/>
      <c r="C25" s="347"/>
      <c r="D25" s="347"/>
      <c r="E25" s="347"/>
      <c r="F25" s="347"/>
      <c r="G25" s="348"/>
      <c r="H25" s="349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350">
        <f t="shared" si="3"/>
        <v>0</v>
      </c>
      <c r="W25" s="305">
        <f t="shared" si="0"/>
        <v>0</v>
      </c>
      <c r="X25" s="398">
        <f>E2</f>
        <v>561</v>
      </c>
      <c r="Y25" s="107" t="s">
        <v>27</v>
      </c>
      <c r="Z25" s="11">
        <f t="shared" si="1"/>
        <v>0</v>
      </c>
      <c r="AA25" s="172"/>
    </row>
    <row r="26" spans="1:27" x14ac:dyDescent="0.25">
      <c r="A26" s="56"/>
      <c r="B26" s="347"/>
      <c r="C26" s="347"/>
      <c r="D26" s="347"/>
      <c r="E26" s="347"/>
      <c r="F26" s="347"/>
      <c r="G26" s="348"/>
      <c r="H26" s="349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350">
        <f t="shared" si="3"/>
        <v>0</v>
      </c>
      <c r="W26" s="305">
        <f t="shared" si="0"/>
        <v>0</v>
      </c>
      <c r="X26" s="398">
        <f>E2</f>
        <v>561</v>
      </c>
      <c r="Y26" s="469" t="s">
        <v>198</v>
      </c>
      <c r="Z26" s="11">
        <f t="shared" si="1"/>
        <v>0</v>
      </c>
      <c r="AA26" s="401"/>
    </row>
    <row r="27" spans="1:27" x14ac:dyDescent="0.25">
      <c r="A27" s="56"/>
      <c r="B27" s="347"/>
      <c r="C27" s="347"/>
      <c r="D27" s="347"/>
      <c r="E27" s="347"/>
      <c r="F27" s="347"/>
      <c r="G27" s="348"/>
      <c r="H27" s="349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350">
        <f t="shared" si="3"/>
        <v>0</v>
      </c>
      <c r="W27" s="305">
        <f t="shared" si="0"/>
        <v>0</v>
      </c>
      <c r="X27" s="398">
        <f>E2</f>
        <v>561</v>
      </c>
      <c r="Y27" s="470" t="s">
        <v>26</v>
      </c>
      <c r="Z27" s="11">
        <f t="shared" si="1"/>
        <v>0</v>
      </c>
      <c r="AA27" s="172"/>
    </row>
    <row r="28" spans="1:27" x14ac:dyDescent="0.25">
      <c r="A28" s="56"/>
      <c r="B28" s="347"/>
      <c r="C28" s="347"/>
      <c r="D28" s="347"/>
      <c r="E28" s="347"/>
      <c r="F28" s="347" t="s">
        <v>108</v>
      </c>
      <c r="G28" s="348"/>
      <c r="H28" s="349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350">
        <f t="shared" si="3"/>
        <v>0</v>
      </c>
      <c r="W28" s="305">
        <f t="shared" si="0"/>
        <v>0</v>
      </c>
      <c r="X28" s="398">
        <f>E2</f>
        <v>561</v>
      </c>
      <c r="Y28" s="469" t="s">
        <v>194</v>
      </c>
      <c r="Z28" s="11">
        <f t="shared" si="1"/>
        <v>0</v>
      </c>
      <c r="AA28" s="172"/>
    </row>
    <row r="29" spans="1:27" x14ac:dyDescent="0.25">
      <c r="A29" s="56"/>
      <c r="B29" s="347"/>
      <c r="C29" s="347"/>
      <c r="D29" s="347"/>
      <c r="E29" s="347"/>
      <c r="F29" s="347"/>
      <c r="G29" s="348"/>
      <c r="H29" s="349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350">
        <f t="shared" si="3"/>
        <v>0</v>
      </c>
      <c r="W29" s="305">
        <f t="shared" si="0"/>
        <v>0</v>
      </c>
      <c r="X29" s="398">
        <f>E2</f>
        <v>561</v>
      </c>
      <c r="Y29" s="470" t="s">
        <v>182</v>
      </c>
      <c r="Z29" s="11">
        <f t="shared" si="1"/>
        <v>0</v>
      </c>
      <c r="AA29" s="416"/>
    </row>
    <row r="30" spans="1:27" x14ac:dyDescent="0.25">
      <c r="A30" s="56"/>
      <c r="B30" s="347"/>
      <c r="C30" s="347"/>
      <c r="D30" s="347"/>
      <c r="E30" s="347"/>
      <c r="F30" s="347"/>
      <c r="G30" s="348"/>
      <c r="H30" s="349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350">
        <f t="shared" si="3"/>
        <v>0</v>
      </c>
      <c r="W30" s="305">
        <f t="shared" si="0"/>
        <v>0</v>
      </c>
      <c r="X30" s="398">
        <f>E2</f>
        <v>561</v>
      </c>
      <c r="Y30" s="468" t="s">
        <v>178</v>
      </c>
      <c r="Z30" s="11">
        <f t="shared" si="1"/>
        <v>0</v>
      </c>
      <c r="AA30" s="400" t="s">
        <v>236</v>
      </c>
    </row>
    <row r="31" spans="1:27" x14ac:dyDescent="0.25">
      <c r="A31" s="56"/>
      <c r="B31" s="347"/>
      <c r="C31" s="347"/>
      <c r="D31" s="347"/>
      <c r="E31" s="347"/>
      <c r="F31" s="347"/>
      <c r="G31" s="348"/>
      <c r="H31" s="349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350">
        <f t="shared" si="3"/>
        <v>0</v>
      </c>
      <c r="W31" s="305">
        <f t="shared" si="0"/>
        <v>0</v>
      </c>
      <c r="X31" s="398">
        <f>E2</f>
        <v>561</v>
      </c>
      <c r="Y31" s="470" t="s">
        <v>188</v>
      </c>
      <c r="Z31" s="11">
        <f t="shared" si="1"/>
        <v>0</v>
      </c>
      <c r="AA31" s="400" t="s">
        <v>237</v>
      </c>
    </row>
    <row r="32" spans="1:27" x14ac:dyDescent="0.25">
      <c r="A32" s="56"/>
      <c r="B32" s="347"/>
      <c r="C32" s="347"/>
      <c r="D32" s="347"/>
      <c r="E32" s="347"/>
      <c r="F32" s="347"/>
      <c r="G32" s="348"/>
      <c r="H32" s="349">
        <v>2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350">
        <f t="shared" si="3"/>
        <v>2</v>
      </c>
      <c r="W32" s="305">
        <f t="shared" si="0"/>
        <v>3.2573289902280132E-3</v>
      </c>
      <c r="X32" s="398">
        <f>E2</f>
        <v>561</v>
      </c>
      <c r="Y32" s="470" t="s">
        <v>53</v>
      </c>
      <c r="Z32" s="11">
        <f t="shared" si="1"/>
        <v>2</v>
      </c>
      <c r="AA32" s="400" t="s">
        <v>238</v>
      </c>
    </row>
    <row r="33" spans="1:27" x14ac:dyDescent="0.25">
      <c r="A33" s="56"/>
      <c r="B33" s="347"/>
      <c r="C33" s="347"/>
      <c r="D33" s="347"/>
      <c r="E33" s="347"/>
      <c r="F33" s="347"/>
      <c r="G33" s="348"/>
      <c r="H33" s="349">
        <v>1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350">
        <f t="shared" si="3"/>
        <v>1</v>
      </c>
      <c r="W33" s="305">
        <f t="shared" si="0"/>
        <v>1.6286644951140066E-3</v>
      </c>
      <c r="X33" s="398">
        <f>E2</f>
        <v>561</v>
      </c>
      <c r="Y33" s="470" t="s">
        <v>109</v>
      </c>
      <c r="Z33" s="11">
        <f t="shared" si="1"/>
        <v>1</v>
      </c>
      <c r="AA33" s="400"/>
    </row>
    <row r="34" spans="1:27" x14ac:dyDescent="0.25">
      <c r="A34" s="56"/>
      <c r="B34" s="347"/>
      <c r="C34" s="347"/>
      <c r="D34" s="347"/>
      <c r="E34" s="347"/>
      <c r="F34" s="347"/>
      <c r="G34" s="348"/>
      <c r="H34" s="349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350">
        <f t="shared" si="3"/>
        <v>0</v>
      </c>
      <c r="W34" s="305">
        <f t="shared" si="0"/>
        <v>0</v>
      </c>
      <c r="X34" s="398">
        <f>E2</f>
        <v>561</v>
      </c>
      <c r="Y34" s="41" t="s">
        <v>71</v>
      </c>
      <c r="Z34" s="11">
        <f t="shared" si="1"/>
        <v>0</v>
      </c>
      <c r="AA34" s="400"/>
    </row>
    <row r="35" spans="1:27" x14ac:dyDescent="0.25">
      <c r="A35" s="56"/>
      <c r="B35" s="347"/>
      <c r="C35" s="347"/>
      <c r="D35" s="347"/>
      <c r="E35" s="347"/>
      <c r="F35" s="347"/>
      <c r="G35" s="348"/>
      <c r="H35" s="349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350">
        <f t="shared" si="3"/>
        <v>0</v>
      </c>
      <c r="W35" s="305">
        <f t="shared" si="0"/>
        <v>0</v>
      </c>
      <c r="X35" s="398">
        <f>E2</f>
        <v>561</v>
      </c>
      <c r="Y35" s="41" t="s">
        <v>192</v>
      </c>
      <c r="Z35" s="11">
        <f t="shared" si="1"/>
        <v>0</v>
      </c>
      <c r="AA35" s="400"/>
    </row>
    <row r="36" spans="1:27" ht="15.75" thickBot="1" x14ac:dyDescent="0.3">
      <c r="A36" s="186"/>
      <c r="B36" s="187"/>
      <c r="C36" s="187"/>
      <c r="D36" s="187"/>
      <c r="E36" s="187"/>
      <c r="F36" s="187"/>
      <c r="G36" s="348"/>
      <c r="H36" s="349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350">
        <f t="shared" si="3"/>
        <v>0</v>
      </c>
      <c r="W36" s="302">
        <f t="shared" si="0"/>
        <v>0</v>
      </c>
      <c r="X36" s="398">
        <f>E2</f>
        <v>561</v>
      </c>
      <c r="Y36" s="42" t="s">
        <v>95</v>
      </c>
      <c r="Z36" s="11">
        <f t="shared" si="1"/>
        <v>0</v>
      </c>
      <c r="AA36" s="407"/>
    </row>
    <row r="37" spans="1:27" ht="15.75" thickBot="1" x14ac:dyDescent="0.3">
      <c r="A37" s="45"/>
      <c r="B37" s="45"/>
      <c r="C37" s="45"/>
      <c r="D37" s="45"/>
      <c r="E37" s="45"/>
      <c r="F37" s="45"/>
      <c r="G37" s="51" t="s">
        <v>5</v>
      </c>
      <c r="H37" s="61">
        <f t="shared" ref="H37:U37" si="4">SUM(H3:H36)</f>
        <v>38</v>
      </c>
      <c r="I37" s="61">
        <f t="shared" si="4"/>
        <v>28</v>
      </c>
      <c r="J37" s="61">
        <f t="shared" si="4"/>
        <v>13</v>
      </c>
      <c r="K37" s="61">
        <f t="shared" si="4"/>
        <v>0</v>
      </c>
      <c r="L37" s="61">
        <f t="shared" si="4"/>
        <v>0</v>
      </c>
      <c r="M37" s="61">
        <f t="shared" si="4"/>
        <v>0</v>
      </c>
      <c r="N37" s="61">
        <f t="shared" si="4"/>
        <v>0</v>
      </c>
      <c r="O37" s="61">
        <f t="shared" si="4"/>
        <v>0</v>
      </c>
      <c r="P37" s="61">
        <f t="shared" si="4"/>
        <v>0</v>
      </c>
      <c r="Q37" s="61">
        <f t="shared" si="4"/>
        <v>0</v>
      </c>
      <c r="R37" s="61">
        <f t="shared" si="4"/>
        <v>0</v>
      </c>
      <c r="S37" s="61">
        <f t="shared" si="4"/>
        <v>0</v>
      </c>
      <c r="T37" s="61">
        <f t="shared" si="4"/>
        <v>0</v>
      </c>
      <c r="U37" s="61">
        <f t="shared" si="4"/>
        <v>2</v>
      </c>
      <c r="V37" s="375">
        <f t="shared" si="3"/>
        <v>53</v>
      </c>
      <c r="W37" s="459">
        <f t="shared" si="0"/>
        <v>8.6319218241042342E-2</v>
      </c>
      <c r="X37" s="458">
        <f>E2</f>
        <v>561</v>
      </c>
    </row>
    <row r="39" spans="1:27" ht="15.75" thickBot="1" x14ac:dyDescent="0.3"/>
    <row r="40" spans="1:27" ht="60.75" thickBot="1" x14ac:dyDescent="0.3">
      <c r="A40" s="47" t="s">
        <v>23</v>
      </c>
      <c r="B40" s="47" t="s">
        <v>49</v>
      </c>
      <c r="C40" s="47" t="s">
        <v>54</v>
      </c>
      <c r="D40" s="47" t="s">
        <v>18</v>
      </c>
      <c r="E40" s="46" t="s">
        <v>17</v>
      </c>
      <c r="F40" s="48" t="s">
        <v>1</v>
      </c>
      <c r="G40" s="49" t="s">
        <v>24</v>
      </c>
      <c r="H40" s="81" t="s">
        <v>69</v>
      </c>
      <c r="I40" s="50" t="s">
        <v>70</v>
      </c>
      <c r="J40" s="50" t="s">
        <v>55</v>
      </c>
      <c r="K40" s="50" t="s">
        <v>60</v>
      </c>
      <c r="L40" s="50" t="s">
        <v>56</v>
      </c>
      <c r="M40" s="50" t="s">
        <v>61</v>
      </c>
      <c r="N40" s="50" t="s">
        <v>57</v>
      </c>
      <c r="O40" s="50" t="s">
        <v>62</v>
      </c>
      <c r="P40" s="50" t="s">
        <v>58</v>
      </c>
      <c r="Q40" s="50" t="s">
        <v>66</v>
      </c>
      <c r="R40" s="50" t="s">
        <v>59</v>
      </c>
      <c r="S40" s="50" t="s">
        <v>67</v>
      </c>
      <c r="T40" s="50" t="s">
        <v>126</v>
      </c>
      <c r="U40" s="50" t="s">
        <v>42</v>
      </c>
      <c r="V40" s="50" t="s">
        <v>5</v>
      </c>
      <c r="W40" s="46" t="s">
        <v>2</v>
      </c>
      <c r="X40" s="47" t="s">
        <v>117</v>
      </c>
      <c r="Y40" s="37" t="s">
        <v>21</v>
      </c>
      <c r="Z40" s="11" t="s">
        <v>5</v>
      </c>
      <c r="AA40" s="36" t="s">
        <v>7</v>
      </c>
    </row>
    <row r="41" spans="1:27" ht="15.75" thickBot="1" x14ac:dyDescent="0.3">
      <c r="A41" s="78">
        <v>1501575</v>
      </c>
      <c r="B41" s="78" t="s">
        <v>233</v>
      </c>
      <c r="C41" s="439">
        <v>576</v>
      </c>
      <c r="D41" s="439">
        <v>631</v>
      </c>
      <c r="E41" s="439">
        <v>571</v>
      </c>
      <c r="F41" s="440">
        <f>E41/D41</f>
        <v>0.90491283676703649</v>
      </c>
      <c r="G41" s="52">
        <v>45205</v>
      </c>
      <c r="H41" s="87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9"/>
      <c r="T41" s="405"/>
      <c r="U41" s="121"/>
      <c r="V41" s="121"/>
      <c r="W41" s="89"/>
      <c r="Y41" s="91" t="s">
        <v>78</v>
      </c>
      <c r="AA41" s="43" t="s">
        <v>73</v>
      </c>
    </row>
    <row r="42" spans="1:27" x14ac:dyDescent="0.25">
      <c r="A42" s="56"/>
      <c r="B42" s="347"/>
      <c r="C42" s="347"/>
      <c r="D42" s="347"/>
      <c r="E42" s="347"/>
      <c r="F42" s="347"/>
      <c r="G42" s="348"/>
      <c r="H42" s="343"/>
      <c r="I42" s="63">
        <v>4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371">
        <f>SUM(H42,J42,L42,N42,P42,R42,U42,T42)</f>
        <v>0</v>
      </c>
      <c r="W42" s="303">
        <f>$V42/$D$41</f>
        <v>0</v>
      </c>
      <c r="X42" s="398">
        <f>E41</f>
        <v>571</v>
      </c>
      <c r="Y42" s="39" t="s">
        <v>19</v>
      </c>
      <c r="Z42" s="11">
        <f>V42</f>
        <v>0</v>
      </c>
      <c r="AA42" s="340"/>
    </row>
    <row r="43" spans="1:27" x14ac:dyDescent="0.25">
      <c r="A43" s="56"/>
      <c r="B43" s="347"/>
      <c r="C43" s="347"/>
      <c r="D43" s="347"/>
      <c r="E43" s="347"/>
      <c r="F43" s="347"/>
      <c r="G43" s="348"/>
      <c r="H43" s="349">
        <v>3</v>
      </c>
      <c r="I43" s="65"/>
      <c r="J43" s="65">
        <v>1</v>
      </c>
      <c r="K43" s="65"/>
      <c r="L43" s="65"/>
      <c r="M43" s="65"/>
      <c r="N43" s="70"/>
      <c r="O43" s="65"/>
      <c r="P43" s="65"/>
      <c r="Q43" s="65"/>
      <c r="R43" s="65"/>
      <c r="S43" s="65"/>
      <c r="T43" s="65"/>
      <c r="U43" s="65"/>
      <c r="V43" s="350">
        <f>SUM(H43,J43,L43,N43,P43,R43,U43,T43)</f>
        <v>4</v>
      </c>
      <c r="W43" s="305">
        <f t="shared" ref="W43:W76" si="5">$V43/$D$41</f>
        <v>6.3391442155309036E-3</v>
      </c>
      <c r="X43" s="398">
        <f>E41</f>
        <v>571</v>
      </c>
      <c r="Y43" s="254" t="s">
        <v>50</v>
      </c>
      <c r="Z43" s="11">
        <f t="shared" ref="Z43:Z75" si="6">V43</f>
        <v>4</v>
      </c>
      <c r="AA43" s="340"/>
    </row>
    <row r="44" spans="1:27" x14ac:dyDescent="0.25">
      <c r="A44" s="56"/>
      <c r="B44" s="347"/>
      <c r="C44" s="347"/>
      <c r="D44" s="347"/>
      <c r="E44" s="347"/>
      <c r="F44" s="347"/>
      <c r="G44" s="348"/>
      <c r="H44" s="349">
        <v>22</v>
      </c>
      <c r="I44" s="65"/>
      <c r="J44" s="65">
        <v>4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350">
        <f t="shared" ref="V44:V60" si="7">SUM(H44,J44,L44,N44,P44,R44,U44,T44)</f>
        <v>26</v>
      </c>
      <c r="W44" s="305">
        <f t="shared" si="5"/>
        <v>4.1204437400950873E-2</v>
      </c>
      <c r="X44" s="398">
        <f>E41</f>
        <v>571</v>
      </c>
      <c r="Y44" s="40" t="s">
        <v>16</v>
      </c>
      <c r="Z44" s="11">
        <f t="shared" si="6"/>
        <v>26</v>
      </c>
      <c r="AA44" s="366"/>
    </row>
    <row r="45" spans="1:27" x14ac:dyDescent="0.25">
      <c r="A45" s="56"/>
      <c r="B45" s="347"/>
      <c r="C45" s="347"/>
      <c r="D45" s="347"/>
      <c r="E45" s="347"/>
      <c r="F45" s="347"/>
      <c r="G45" s="348"/>
      <c r="H45" s="349"/>
      <c r="I45" s="65"/>
      <c r="J45" s="399"/>
      <c r="K45" s="399"/>
      <c r="L45" s="399"/>
      <c r="M45" s="65"/>
      <c r="N45" s="65"/>
      <c r="O45" s="65"/>
      <c r="P45" s="65"/>
      <c r="Q45" s="65"/>
      <c r="R45" s="65"/>
      <c r="S45" s="65"/>
      <c r="T45" s="65"/>
      <c r="U45" s="65"/>
      <c r="V45" s="350">
        <f t="shared" si="7"/>
        <v>0</v>
      </c>
      <c r="W45" s="305">
        <f t="shared" si="5"/>
        <v>0</v>
      </c>
      <c r="X45" s="398">
        <f>E41</f>
        <v>571</v>
      </c>
      <c r="Y45" s="40" t="s">
        <v>4</v>
      </c>
      <c r="Z45" s="11">
        <f t="shared" si="6"/>
        <v>0</v>
      </c>
      <c r="AA45" s="366"/>
    </row>
    <row r="46" spans="1:27" x14ac:dyDescent="0.25">
      <c r="A46" s="56"/>
      <c r="B46" s="347"/>
      <c r="C46" s="347"/>
      <c r="D46" s="347"/>
      <c r="E46" s="347"/>
      <c r="F46" s="347"/>
      <c r="G46" s="348"/>
      <c r="H46" s="349"/>
      <c r="I46" s="65">
        <v>1</v>
      </c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>
        <v>1</v>
      </c>
      <c r="V46" s="350">
        <f t="shared" si="7"/>
        <v>1</v>
      </c>
      <c r="W46" s="305">
        <f t="shared" si="5"/>
        <v>1.5847860538827259E-3</v>
      </c>
      <c r="X46" s="398">
        <f>E41</f>
        <v>571</v>
      </c>
      <c r="Y46" s="40" t="s">
        <v>14</v>
      </c>
      <c r="Z46" s="11">
        <f t="shared" si="6"/>
        <v>1</v>
      </c>
      <c r="AA46" s="172"/>
    </row>
    <row r="47" spans="1:27" x14ac:dyDescent="0.25">
      <c r="A47" s="56"/>
      <c r="B47" s="347"/>
      <c r="C47" s="347"/>
      <c r="D47" s="347"/>
      <c r="E47" s="347"/>
      <c r="F47" s="347"/>
      <c r="G47" s="348"/>
      <c r="H47" s="349"/>
      <c r="I47" s="65">
        <v>11</v>
      </c>
      <c r="J47" s="65">
        <v>7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1</v>
      </c>
      <c r="V47" s="350">
        <f t="shared" si="7"/>
        <v>8</v>
      </c>
      <c r="W47" s="305">
        <f t="shared" si="5"/>
        <v>1.2678288431061807E-2</v>
      </c>
      <c r="X47" s="398">
        <f>E41</f>
        <v>571</v>
      </c>
      <c r="Y47" s="40" t="s">
        <v>15</v>
      </c>
      <c r="Z47" s="11">
        <f t="shared" si="6"/>
        <v>8</v>
      </c>
      <c r="AA47" s="346"/>
    </row>
    <row r="48" spans="1:27" x14ac:dyDescent="0.25">
      <c r="A48" s="56" t="s">
        <v>172</v>
      </c>
      <c r="B48" s="347"/>
      <c r="C48" s="347"/>
      <c r="D48" s="347"/>
      <c r="E48" s="347"/>
      <c r="F48" s="347"/>
      <c r="G48" s="348"/>
      <c r="H48" s="349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350">
        <f t="shared" si="7"/>
        <v>0</v>
      </c>
      <c r="W48" s="305">
        <f t="shared" si="5"/>
        <v>0</v>
      </c>
      <c r="X48" s="398">
        <f>E41</f>
        <v>571</v>
      </c>
      <c r="Y48" s="40" t="s">
        <v>8</v>
      </c>
      <c r="Z48" s="11">
        <f t="shared" si="6"/>
        <v>0</v>
      </c>
      <c r="AA48" s="346"/>
    </row>
    <row r="49" spans="1:27" x14ac:dyDescent="0.25">
      <c r="A49" s="56"/>
      <c r="B49" s="347"/>
      <c r="C49" s="347"/>
      <c r="D49" s="347"/>
      <c r="E49" s="347"/>
      <c r="F49" s="347"/>
      <c r="G49" s="348"/>
      <c r="H49" s="349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350">
        <f t="shared" si="7"/>
        <v>0</v>
      </c>
      <c r="W49" s="305">
        <f t="shared" si="5"/>
        <v>0</v>
      </c>
      <c r="X49" s="398">
        <f>E41</f>
        <v>571</v>
      </c>
      <c r="Y49" s="40" t="s">
        <v>9</v>
      </c>
      <c r="Z49" s="11">
        <f t="shared" si="6"/>
        <v>0</v>
      </c>
      <c r="AA49" s="400"/>
    </row>
    <row r="50" spans="1:27" x14ac:dyDescent="0.25">
      <c r="A50" s="56"/>
      <c r="B50" s="347"/>
      <c r="C50" s="347"/>
      <c r="D50" s="347"/>
      <c r="E50" s="347"/>
      <c r="F50" s="347"/>
      <c r="G50" s="348"/>
      <c r="H50" s="369"/>
      <c r="I50" s="65"/>
      <c r="J50" s="65">
        <v>2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350">
        <f t="shared" si="7"/>
        <v>2</v>
      </c>
      <c r="W50" s="305">
        <f t="shared" si="5"/>
        <v>3.1695721077654518E-3</v>
      </c>
      <c r="X50" s="398">
        <f>E41</f>
        <v>571</v>
      </c>
      <c r="Y50" s="40" t="s">
        <v>71</v>
      </c>
      <c r="Z50" s="11">
        <f t="shared" si="6"/>
        <v>2</v>
      </c>
      <c r="AA50" s="400"/>
    </row>
    <row r="51" spans="1:27" x14ac:dyDescent="0.25">
      <c r="A51" s="56"/>
      <c r="B51" s="347"/>
      <c r="C51" s="347"/>
      <c r="D51" s="347"/>
      <c r="E51" s="347"/>
      <c r="F51" s="347"/>
      <c r="G51" s="348"/>
      <c r="H51" s="369"/>
      <c r="I51" s="65">
        <v>1</v>
      </c>
      <c r="J51" s="65">
        <v>1</v>
      </c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350">
        <f t="shared" si="7"/>
        <v>1</v>
      </c>
      <c r="W51" s="305">
        <f t="shared" si="5"/>
        <v>1.5847860538827259E-3</v>
      </c>
      <c r="X51" s="398">
        <f>E41</f>
        <v>571</v>
      </c>
      <c r="Y51" s="40" t="s">
        <v>0</v>
      </c>
      <c r="Z51" s="11">
        <f t="shared" si="6"/>
        <v>1</v>
      </c>
      <c r="AA51" s="401"/>
    </row>
    <row r="52" spans="1:27" x14ac:dyDescent="0.25">
      <c r="A52" s="56"/>
      <c r="B52" s="347"/>
      <c r="C52" s="347"/>
      <c r="D52" s="347"/>
      <c r="E52" s="347"/>
      <c r="F52" s="347"/>
      <c r="G52" s="348"/>
      <c r="H52" s="369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350">
        <f t="shared" si="7"/>
        <v>0</v>
      </c>
      <c r="W52" s="305">
        <f t="shared" si="5"/>
        <v>0</v>
      </c>
      <c r="X52" s="398">
        <f>E41</f>
        <v>571</v>
      </c>
      <c r="Y52" s="40" t="s">
        <v>20</v>
      </c>
      <c r="Z52" s="11">
        <f t="shared" si="6"/>
        <v>0</v>
      </c>
      <c r="AA52" s="401"/>
    </row>
    <row r="53" spans="1:27" x14ac:dyDescent="0.25">
      <c r="A53" s="56"/>
      <c r="B53" s="347"/>
      <c r="C53" s="347"/>
      <c r="D53" s="347"/>
      <c r="E53" s="347"/>
      <c r="F53" s="347" t="s">
        <v>108</v>
      </c>
      <c r="G53" s="348"/>
      <c r="H53" s="369"/>
      <c r="I53" s="65">
        <v>3</v>
      </c>
      <c r="J53" s="65">
        <v>1</v>
      </c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350">
        <f t="shared" si="7"/>
        <v>1</v>
      </c>
      <c r="W53" s="305">
        <f t="shared" si="5"/>
        <v>1.5847860538827259E-3</v>
      </c>
      <c r="X53" s="398">
        <f>E41</f>
        <v>571</v>
      </c>
      <c r="Y53" s="40" t="s">
        <v>3</v>
      </c>
      <c r="Z53" s="11">
        <f t="shared" si="6"/>
        <v>1</v>
      </c>
      <c r="AA53" s="401"/>
    </row>
    <row r="54" spans="1:27" x14ac:dyDescent="0.25">
      <c r="A54" s="420"/>
      <c r="B54" s="422"/>
      <c r="C54" s="422"/>
      <c r="D54" s="422"/>
      <c r="E54" s="422"/>
      <c r="F54" s="422"/>
      <c r="G54" s="421"/>
      <c r="H54" s="402"/>
      <c r="I54" s="65"/>
      <c r="J54" s="70"/>
      <c r="K54" s="70"/>
      <c r="L54" s="70"/>
      <c r="M54" s="65"/>
      <c r="N54" s="70"/>
      <c r="O54" s="70"/>
      <c r="P54" s="70"/>
      <c r="Q54" s="70"/>
      <c r="R54" s="70"/>
      <c r="S54" s="70"/>
      <c r="T54" s="70"/>
      <c r="U54" s="70"/>
      <c r="V54" s="350">
        <f t="shared" si="7"/>
        <v>0</v>
      </c>
      <c r="W54" s="305">
        <f t="shared" si="5"/>
        <v>0</v>
      </c>
      <c r="X54" s="398">
        <f>E41</f>
        <v>571</v>
      </c>
      <c r="Y54" s="40" t="s">
        <v>196</v>
      </c>
      <c r="Z54" s="11">
        <f t="shared" si="6"/>
        <v>0</v>
      </c>
      <c r="AA54" s="401"/>
    </row>
    <row r="55" spans="1:27" x14ac:dyDescent="0.25">
      <c r="A55" s="420"/>
      <c r="B55" s="422"/>
      <c r="C55" s="422"/>
      <c r="D55" s="422"/>
      <c r="E55" s="422"/>
      <c r="F55" s="422"/>
      <c r="G55" s="421"/>
      <c r="H55" s="394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350">
        <f t="shared" si="7"/>
        <v>0</v>
      </c>
      <c r="W55" s="305">
        <f t="shared" si="5"/>
        <v>0</v>
      </c>
      <c r="X55" s="398">
        <f>E41</f>
        <v>571</v>
      </c>
      <c r="Y55" s="254" t="s">
        <v>87</v>
      </c>
      <c r="Z55" s="11">
        <f t="shared" si="6"/>
        <v>0</v>
      </c>
      <c r="AA55" s="401"/>
    </row>
    <row r="56" spans="1:27" x14ac:dyDescent="0.25">
      <c r="A56" s="56"/>
      <c r="B56" s="347"/>
      <c r="C56" s="347"/>
      <c r="D56" s="347"/>
      <c r="E56" s="347"/>
      <c r="F56" s="347"/>
      <c r="G56" s="60"/>
      <c r="H56" s="358"/>
      <c r="I56" s="358">
        <v>6</v>
      </c>
      <c r="J56" s="65"/>
      <c r="K56" s="65"/>
      <c r="L56" s="65"/>
      <c r="M56" s="358"/>
      <c r="N56" s="65"/>
      <c r="O56" s="65"/>
      <c r="P56" s="65"/>
      <c r="Q56" s="65"/>
      <c r="R56" s="65"/>
      <c r="S56" s="65"/>
      <c r="T56" s="65"/>
      <c r="U56" s="65"/>
      <c r="V56" s="350">
        <f t="shared" si="7"/>
        <v>0</v>
      </c>
      <c r="W56" s="305">
        <f t="shared" si="5"/>
        <v>0</v>
      </c>
      <c r="X56" s="398">
        <f>E41</f>
        <v>571</v>
      </c>
      <c r="Y56" s="254" t="s">
        <v>13</v>
      </c>
      <c r="Z56" s="11">
        <f t="shared" si="6"/>
        <v>0</v>
      </c>
      <c r="AA56" s="403"/>
    </row>
    <row r="57" spans="1:27" x14ac:dyDescent="0.25">
      <c r="A57" s="56"/>
      <c r="B57" s="347"/>
      <c r="C57" s="347"/>
      <c r="D57" s="347"/>
      <c r="E57" s="347"/>
      <c r="F57" s="347"/>
      <c r="G57" s="60"/>
      <c r="H57" s="358"/>
      <c r="I57" s="65">
        <v>7</v>
      </c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350">
        <f t="shared" si="7"/>
        <v>0</v>
      </c>
      <c r="W57" s="305">
        <f t="shared" si="5"/>
        <v>0</v>
      </c>
      <c r="X57" s="398">
        <f>E41</f>
        <v>571</v>
      </c>
      <c r="Y57" s="40" t="s">
        <v>99</v>
      </c>
      <c r="Z57" s="11">
        <f t="shared" si="6"/>
        <v>0</v>
      </c>
      <c r="AA57" s="173" t="s">
        <v>256</v>
      </c>
    </row>
    <row r="58" spans="1:27" x14ac:dyDescent="0.25">
      <c r="A58" s="56"/>
      <c r="B58" s="347"/>
      <c r="C58" s="347"/>
      <c r="D58" s="347"/>
      <c r="E58" s="347"/>
      <c r="F58" s="347"/>
      <c r="G58" s="348"/>
      <c r="H58" s="349"/>
      <c r="I58" s="65"/>
      <c r="J58" s="65"/>
      <c r="K58" s="65"/>
      <c r="L58" s="65">
        <v>1</v>
      </c>
      <c r="M58" s="65"/>
      <c r="N58" s="65"/>
      <c r="O58" s="65"/>
      <c r="P58" s="65"/>
      <c r="Q58" s="65"/>
      <c r="R58" s="65"/>
      <c r="S58" s="65"/>
      <c r="T58" s="65"/>
      <c r="U58" s="65">
        <v>1</v>
      </c>
      <c r="V58" s="350">
        <f t="shared" si="7"/>
        <v>2</v>
      </c>
      <c r="W58" s="305">
        <f t="shared" si="5"/>
        <v>3.1695721077654518E-3</v>
      </c>
      <c r="X58" s="398">
        <f>E41</f>
        <v>571</v>
      </c>
      <c r="Y58" s="255" t="s">
        <v>28</v>
      </c>
      <c r="Z58" s="11">
        <f t="shared" si="6"/>
        <v>2</v>
      </c>
      <c r="AA58" s="401"/>
    </row>
    <row r="59" spans="1:27" x14ac:dyDescent="0.25">
      <c r="A59" s="56"/>
      <c r="B59" s="347"/>
      <c r="C59" s="347"/>
      <c r="D59" s="347"/>
      <c r="E59" s="347"/>
      <c r="F59" s="347"/>
      <c r="G59" s="348"/>
      <c r="H59" s="349"/>
      <c r="I59" s="65">
        <v>3</v>
      </c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>
        <v>1</v>
      </c>
      <c r="V59" s="350">
        <f t="shared" si="7"/>
        <v>1</v>
      </c>
      <c r="W59" s="305">
        <f t="shared" si="5"/>
        <v>1.5847860538827259E-3</v>
      </c>
      <c r="X59" s="398">
        <f>E41</f>
        <v>571</v>
      </c>
      <c r="Y59" s="40" t="s">
        <v>270</v>
      </c>
      <c r="Z59" s="11">
        <f t="shared" si="6"/>
        <v>1</v>
      </c>
      <c r="AA59" s="403"/>
    </row>
    <row r="60" spans="1:27" x14ac:dyDescent="0.25">
      <c r="A60" s="56"/>
      <c r="B60" s="347"/>
      <c r="C60" s="347"/>
      <c r="D60" s="347"/>
      <c r="E60" s="347"/>
      <c r="F60" s="347" t="s">
        <v>108</v>
      </c>
      <c r="G60" s="348"/>
      <c r="H60" s="355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350">
        <f t="shared" si="7"/>
        <v>0</v>
      </c>
      <c r="W60" s="305">
        <f t="shared" si="5"/>
        <v>0</v>
      </c>
      <c r="X60" s="398">
        <f>E41</f>
        <v>571</v>
      </c>
      <c r="Y60" s="255" t="s">
        <v>10</v>
      </c>
      <c r="Z60" s="11">
        <f t="shared" si="6"/>
        <v>0</v>
      </c>
      <c r="AA60" s="400"/>
    </row>
    <row r="61" spans="1:27" ht="15.75" thickBot="1" x14ac:dyDescent="0.3">
      <c r="A61" s="56"/>
      <c r="B61" s="347"/>
      <c r="C61" s="347"/>
      <c r="D61" s="347"/>
      <c r="E61" s="347"/>
      <c r="F61" s="347"/>
      <c r="G61" s="348"/>
      <c r="H61" s="355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350">
        <f>SUM(H61,J61,L61,N61,P61,R61,U61,T61)</f>
        <v>0</v>
      </c>
      <c r="W61" s="330">
        <f t="shared" si="5"/>
        <v>0</v>
      </c>
      <c r="X61" s="398">
        <f>E41</f>
        <v>571</v>
      </c>
      <c r="Y61" s="255" t="s">
        <v>83</v>
      </c>
      <c r="Z61" s="11">
        <f t="shared" si="6"/>
        <v>0</v>
      </c>
      <c r="AA61" s="401"/>
    </row>
    <row r="62" spans="1:27" ht="15.75" thickBot="1" x14ac:dyDescent="0.3">
      <c r="A62" s="56"/>
      <c r="B62" s="347"/>
      <c r="C62" s="347"/>
      <c r="D62" s="347"/>
      <c r="E62" s="347"/>
      <c r="F62" s="347"/>
      <c r="G62" s="348"/>
      <c r="H62" s="404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405"/>
      <c r="W62" s="197"/>
      <c r="X62" s="405"/>
      <c r="Y62" s="79" t="s">
        <v>22</v>
      </c>
      <c r="Z62" s="11">
        <f t="shared" si="6"/>
        <v>0</v>
      </c>
      <c r="AA62" s="401"/>
    </row>
    <row r="63" spans="1:27" x14ac:dyDescent="0.25">
      <c r="A63" s="56"/>
      <c r="B63" s="347"/>
      <c r="C63" s="347"/>
      <c r="D63" s="347"/>
      <c r="E63" s="347"/>
      <c r="F63" s="347"/>
      <c r="G63" s="348"/>
      <c r="H63" s="406">
        <v>1</v>
      </c>
      <c r="I63" s="66"/>
      <c r="J63" s="66"/>
      <c r="K63" s="66"/>
      <c r="L63" s="66"/>
      <c r="M63" s="66"/>
      <c r="N63" s="66"/>
      <c r="O63" s="66"/>
      <c r="P63" s="66"/>
      <c r="Q63" s="65"/>
      <c r="R63" s="66"/>
      <c r="S63" s="66"/>
      <c r="T63" s="66"/>
      <c r="U63" s="66"/>
      <c r="V63" s="350">
        <f t="shared" ref="V63:V76" si="8">SUM(H63,J63,L63,N63,P63,R63,U63)</f>
        <v>1</v>
      </c>
      <c r="W63" s="303">
        <f t="shared" si="5"/>
        <v>1.5847860538827259E-3</v>
      </c>
      <c r="X63" s="398">
        <f>E41</f>
        <v>571</v>
      </c>
      <c r="Y63" s="476" t="s">
        <v>74</v>
      </c>
      <c r="Z63" s="11">
        <f t="shared" si="6"/>
        <v>1</v>
      </c>
      <c r="AA63" s="401"/>
    </row>
    <row r="64" spans="1:27" x14ac:dyDescent="0.25">
      <c r="A64" s="56"/>
      <c r="B64" s="347"/>
      <c r="C64" s="347"/>
      <c r="D64" s="347"/>
      <c r="E64" s="347"/>
      <c r="F64" s="347"/>
      <c r="G64" s="348"/>
      <c r="H64" s="349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350">
        <f t="shared" si="8"/>
        <v>0</v>
      </c>
      <c r="W64" s="305">
        <f t="shared" si="5"/>
        <v>0</v>
      </c>
      <c r="X64" s="398">
        <f>E41</f>
        <v>571</v>
      </c>
      <c r="Y64" s="107" t="s">
        <v>27</v>
      </c>
      <c r="Z64" s="11">
        <f t="shared" si="6"/>
        <v>0</v>
      </c>
      <c r="AA64" s="172"/>
    </row>
    <row r="65" spans="1:27" x14ac:dyDescent="0.25">
      <c r="A65" s="56"/>
      <c r="B65" s="347"/>
      <c r="C65" s="347"/>
      <c r="D65" s="347"/>
      <c r="E65" s="347"/>
      <c r="F65" s="347"/>
      <c r="G65" s="348"/>
      <c r="H65" s="349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350">
        <f t="shared" si="8"/>
        <v>0</v>
      </c>
      <c r="W65" s="305">
        <f t="shared" si="5"/>
        <v>0</v>
      </c>
      <c r="X65" s="398">
        <f>E41</f>
        <v>571</v>
      </c>
      <c r="Y65" s="469" t="s">
        <v>198</v>
      </c>
      <c r="Z65" s="11">
        <f t="shared" si="6"/>
        <v>0</v>
      </c>
      <c r="AA65" s="401"/>
    </row>
    <row r="66" spans="1:27" x14ac:dyDescent="0.25">
      <c r="A66" s="56"/>
      <c r="B66" s="347"/>
      <c r="C66" s="347"/>
      <c r="D66" s="347"/>
      <c r="E66" s="347"/>
      <c r="F66" s="347"/>
      <c r="G66" s="348"/>
      <c r="H66" s="349">
        <v>1</v>
      </c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350">
        <f t="shared" si="8"/>
        <v>1</v>
      </c>
      <c r="W66" s="305">
        <f t="shared" si="5"/>
        <v>1.5847860538827259E-3</v>
      </c>
      <c r="X66" s="398">
        <f>E41</f>
        <v>571</v>
      </c>
      <c r="Y66" s="470" t="s">
        <v>26</v>
      </c>
      <c r="Z66" s="11">
        <f t="shared" si="6"/>
        <v>1</v>
      </c>
      <c r="AA66" s="172"/>
    </row>
    <row r="67" spans="1:27" x14ac:dyDescent="0.25">
      <c r="A67" s="56"/>
      <c r="B67" s="347"/>
      <c r="C67" s="347"/>
      <c r="D67" s="347"/>
      <c r="E67" s="347"/>
      <c r="F67" s="347" t="s">
        <v>108</v>
      </c>
      <c r="G67" s="348"/>
      <c r="H67" s="349">
        <v>10</v>
      </c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350">
        <f t="shared" si="8"/>
        <v>10</v>
      </c>
      <c r="W67" s="305">
        <f t="shared" si="5"/>
        <v>1.5847860538827259E-2</v>
      </c>
      <c r="X67" s="398">
        <f>E41</f>
        <v>571</v>
      </c>
      <c r="Y67" s="469" t="s">
        <v>194</v>
      </c>
      <c r="Z67" s="11">
        <f t="shared" si="6"/>
        <v>10</v>
      </c>
      <c r="AA67" s="172"/>
    </row>
    <row r="68" spans="1:27" x14ac:dyDescent="0.25">
      <c r="A68" s="56"/>
      <c r="B68" s="347"/>
      <c r="C68" s="347"/>
      <c r="D68" s="347"/>
      <c r="E68" s="347"/>
      <c r="F68" s="347"/>
      <c r="G68" s="348"/>
      <c r="H68" s="349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350">
        <f t="shared" si="8"/>
        <v>0</v>
      </c>
      <c r="W68" s="305">
        <f t="shared" si="5"/>
        <v>0</v>
      </c>
      <c r="X68" s="398">
        <f>E41</f>
        <v>571</v>
      </c>
      <c r="Y68" s="470" t="s">
        <v>182</v>
      </c>
      <c r="Z68" s="11">
        <f t="shared" si="6"/>
        <v>0</v>
      </c>
      <c r="AA68" s="416"/>
    </row>
    <row r="69" spans="1:27" x14ac:dyDescent="0.25">
      <c r="A69" s="56"/>
      <c r="B69" s="347"/>
      <c r="C69" s="347"/>
      <c r="D69" s="347"/>
      <c r="E69" s="347"/>
      <c r="F69" s="347"/>
      <c r="G69" s="348"/>
      <c r="H69" s="349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350">
        <f t="shared" si="8"/>
        <v>0</v>
      </c>
      <c r="W69" s="305">
        <f t="shared" si="5"/>
        <v>0</v>
      </c>
      <c r="X69" s="398">
        <f>E41</f>
        <v>571</v>
      </c>
      <c r="Y69" s="468" t="s">
        <v>178</v>
      </c>
      <c r="Z69" s="11">
        <f t="shared" si="6"/>
        <v>0</v>
      </c>
      <c r="AA69" s="400" t="s">
        <v>257</v>
      </c>
    </row>
    <row r="70" spans="1:27" x14ac:dyDescent="0.25">
      <c r="A70" s="56"/>
      <c r="B70" s="347"/>
      <c r="C70" s="347"/>
      <c r="D70" s="347"/>
      <c r="E70" s="347"/>
      <c r="F70" s="347"/>
      <c r="G70" s="348"/>
      <c r="H70" s="349">
        <v>1</v>
      </c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350">
        <f t="shared" si="8"/>
        <v>1</v>
      </c>
      <c r="W70" s="305">
        <f t="shared" si="5"/>
        <v>1.5847860538827259E-3</v>
      </c>
      <c r="X70" s="398">
        <f>E41</f>
        <v>571</v>
      </c>
      <c r="Y70" s="470" t="s">
        <v>188</v>
      </c>
      <c r="Z70" s="11">
        <f t="shared" si="6"/>
        <v>1</v>
      </c>
      <c r="AA70" s="400" t="s">
        <v>258</v>
      </c>
    </row>
    <row r="71" spans="1:27" x14ac:dyDescent="0.25">
      <c r="A71" s="56"/>
      <c r="B71" s="347"/>
      <c r="C71" s="347"/>
      <c r="D71" s="347"/>
      <c r="E71" s="347"/>
      <c r="F71" s="347"/>
      <c r="G71" s="348"/>
      <c r="H71" s="349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350">
        <f t="shared" si="8"/>
        <v>0</v>
      </c>
      <c r="W71" s="305">
        <f t="shared" si="5"/>
        <v>0</v>
      </c>
      <c r="X71" s="398">
        <f>E41</f>
        <v>571</v>
      </c>
      <c r="Y71" s="470" t="s">
        <v>53</v>
      </c>
      <c r="Z71" s="11">
        <f t="shared" si="6"/>
        <v>0</v>
      </c>
      <c r="AA71" s="400"/>
    </row>
    <row r="72" spans="1:27" x14ac:dyDescent="0.25">
      <c r="A72" s="56"/>
      <c r="B72" s="347"/>
      <c r="C72" s="347"/>
      <c r="D72" s="347"/>
      <c r="E72" s="347"/>
      <c r="F72" s="347"/>
      <c r="G72" s="348"/>
      <c r="H72" s="349">
        <v>1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350">
        <f t="shared" si="8"/>
        <v>1</v>
      </c>
      <c r="W72" s="305">
        <f t="shared" si="5"/>
        <v>1.5847860538827259E-3</v>
      </c>
      <c r="X72" s="398">
        <f>E41</f>
        <v>571</v>
      </c>
      <c r="Y72" s="470" t="s">
        <v>109</v>
      </c>
      <c r="Z72" s="11">
        <f t="shared" si="6"/>
        <v>1</v>
      </c>
      <c r="AA72" s="400"/>
    </row>
    <row r="73" spans="1:27" x14ac:dyDescent="0.25">
      <c r="A73" s="56"/>
      <c r="B73" s="347"/>
      <c r="C73" s="347"/>
      <c r="D73" s="347"/>
      <c r="E73" s="347"/>
      <c r="F73" s="347"/>
      <c r="G73" s="348"/>
      <c r="H73" s="349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350">
        <f t="shared" si="8"/>
        <v>0</v>
      </c>
      <c r="W73" s="305">
        <f t="shared" si="5"/>
        <v>0</v>
      </c>
      <c r="X73" s="398">
        <f>E41</f>
        <v>571</v>
      </c>
      <c r="Y73" s="41" t="s">
        <v>71</v>
      </c>
      <c r="Z73" s="11">
        <f t="shared" si="6"/>
        <v>0</v>
      </c>
      <c r="AA73" s="400"/>
    </row>
    <row r="74" spans="1:27" x14ac:dyDescent="0.25">
      <c r="A74" s="56"/>
      <c r="B74" s="347"/>
      <c r="C74" s="347"/>
      <c r="D74" s="347"/>
      <c r="E74" s="347"/>
      <c r="F74" s="347"/>
      <c r="G74" s="348"/>
      <c r="H74" s="349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350">
        <f t="shared" si="8"/>
        <v>0</v>
      </c>
      <c r="W74" s="305">
        <f t="shared" si="5"/>
        <v>0</v>
      </c>
      <c r="X74" s="398">
        <f>E41</f>
        <v>571</v>
      </c>
      <c r="Y74" s="41" t="s">
        <v>192</v>
      </c>
      <c r="Z74" s="11">
        <f t="shared" si="6"/>
        <v>0</v>
      </c>
      <c r="AA74" s="400"/>
    </row>
    <row r="75" spans="1:27" ht="15.75" thickBot="1" x14ac:dyDescent="0.3">
      <c r="A75" s="186"/>
      <c r="B75" s="187"/>
      <c r="C75" s="187"/>
      <c r="D75" s="187"/>
      <c r="E75" s="187"/>
      <c r="F75" s="187"/>
      <c r="G75" s="348"/>
      <c r="H75" s="349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350">
        <f t="shared" si="8"/>
        <v>0</v>
      </c>
      <c r="W75" s="302">
        <f t="shared" si="5"/>
        <v>0</v>
      </c>
      <c r="X75" s="398">
        <f>E41</f>
        <v>571</v>
      </c>
      <c r="Y75" s="42" t="s">
        <v>95</v>
      </c>
      <c r="Z75" s="11">
        <f t="shared" si="6"/>
        <v>0</v>
      </c>
      <c r="AA75" s="407"/>
    </row>
    <row r="76" spans="1:27" ht="15.75" thickBot="1" x14ac:dyDescent="0.3">
      <c r="A76" s="45"/>
      <c r="B76" s="45"/>
      <c r="C76" s="45"/>
      <c r="D76" s="45"/>
      <c r="E76" s="45"/>
      <c r="F76" s="45"/>
      <c r="G76" s="51" t="s">
        <v>5</v>
      </c>
      <c r="H76" s="61">
        <f t="shared" ref="H76:U76" si="9">SUM(H42:H75)</f>
        <v>39</v>
      </c>
      <c r="I76" s="61">
        <f t="shared" si="9"/>
        <v>36</v>
      </c>
      <c r="J76" s="61">
        <f t="shared" si="9"/>
        <v>16</v>
      </c>
      <c r="K76" s="61">
        <f t="shared" si="9"/>
        <v>0</v>
      </c>
      <c r="L76" s="61">
        <f t="shared" si="9"/>
        <v>1</v>
      </c>
      <c r="M76" s="61">
        <f t="shared" si="9"/>
        <v>0</v>
      </c>
      <c r="N76" s="61">
        <f t="shared" si="9"/>
        <v>0</v>
      </c>
      <c r="O76" s="61">
        <f t="shared" si="9"/>
        <v>0</v>
      </c>
      <c r="P76" s="61">
        <f t="shared" si="9"/>
        <v>0</v>
      </c>
      <c r="Q76" s="61">
        <f t="shared" si="9"/>
        <v>0</v>
      </c>
      <c r="R76" s="61">
        <f t="shared" si="9"/>
        <v>0</v>
      </c>
      <c r="S76" s="61">
        <f t="shared" si="9"/>
        <v>0</v>
      </c>
      <c r="T76" s="61">
        <f t="shared" si="9"/>
        <v>0</v>
      </c>
      <c r="U76" s="61">
        <f t="shared" si="9"/>
        <v>4</v>
      </c>
      <c r="V76" s="375">
        <f t="shared" si="8"/>
        <v>60</v>
      </c>
      <c r="W76" s="459">
        <f t="shared" si="5"/>
        <v>9.5087163232963554E-2</v>
      </c>
      <c r="X76" s="458">
        <f>E41</f>
        <v>571</v>
      </c>
    </row>
    <row r="79" spans="1:27" ht="60.75" thickBot="1" x14ac:dyDescent="0.3">
      <c r="A79" s="47" t="s">
        <v>23</v>
      </c>
      <c r="B79" s="47" t="s">
        <v>49</v>
      </c>
      <c r="C79" s="47" t="s">
        <v>54</v>
      </c>
      <c r="D79" s="47" t="s">
        <v>18</v>
      </c>
      <c r="E79" s="46" t="s">
        <v>17</v>
      </c>
      <c r="F79" s="48" t="s">
        <v>1</v>
      </c>
      <c r="G79" s="49" t="s">
        <v>24</v>
      </c>
      <c r="H79" s="81" t="s">
        <v>69</v>
      </c>
      <c r="I79" s="50" t="s">
        <v>70</v>
      </c>
      <c r="J79" s="50" t="s">
        <v>55</v>
      </c>
      <c r="K79" s="50" t="s">
        <v>60</v>
      </c>
      <c r="L79" s="50" t="s">
        <v>56</v>
      </c>
      <c r="M79" s="50" t="s">
        <v>61</v>
      </c>
      <c r="N79" s="50" t="s">
        <v>57</v>
      </c>
      <c r="O79" s="50" t="s">
        <v>62</v>
      </c>
      <c r="P79" s="50" t="s">
        <v>58</v>
      </c>
      <c r="Q79" s="50" t="s">
        <v>66</v>
      </c>
      <c r="R79" s="50" t="s">
        <v>59</v>
      </c>
      <c r="S79" s="50" t="s">
        <v>67</v>
      </c>
      <c r="T79" s="50" t="s">
        <v>126</v>
      </c>
      <c r="U79" s="50" t="s">
        <v>42</v>
      </c>
      <c r="V79" s="50" t="s">
        <v>5</v>
      </c>
      <c r="W79" s="46" t="s">
        <v>2</v>
      </c>
      <c r="X79" s="47" t="s">
        <v>117</v>
      </c>
      <c r="Y79" s="37" t="s">
        <v>21</v>
      </c>
      <c r="Z79" s="11" t="s">
        <v>5</v>
      </c>
      <c r="AA79" s="36" t="s">
        <v>7</v>
      </c>
    </row>
    <row r="80" spans="1:27" ht="15.75" thickBot="1" x14ac:dyDescent="0.3">
      <c r="A80" s="78">
        <v>1500013</v>
      </c>
      <c r="B80" s="78" t="s">
        <v>233</v>
      </c>
      <c r="C80" s="439">
        <v>576</v>
      </c>
      <c r="D80" s="439">
        <v>615</v>
      </c>
      <c r="E80" s="439">
        <v>555</v>
      </c>
      <c r="F80" s="440">
        <f>E80/D80</f>
        <v>0.90243902439024393</v>
      </c>
      <c r="G80" s="52">
        <v>45211</v>
      </c>
      <c r="H80" s="87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9"/>
      <c r="T80" s="405"/>
      <c r="U80" s="121"/>
      <c r="V80" s="121"/>
      <c r="W80" s="89"/>
      <c r="Y80" s="91" t="s">
        <v>78</v>
      </c>
      <c r="AA80" s="43" t="s">
        <v>73</v>
      </c>
    </row>
    <row r="81" spans="1:27" x14ac:dyDescent="0.25">
      <c r="A81" s="56"/>
      <c r="B81" s="347"/>
      <c r="C81" s="347"/>
      <c r="D81" s="347"/>
      <c r="E81" s="347"/>
      <c r="F81" s="347"/>
      <c r="G81" s="348"/>
      <c r="H81" s="343"/>
      <c r="I81" s="63">
        <v>7</v>
      </c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371">
        <f>SUM(H81,J81,L81,N81,P81,R81,U81,T81)</f>
        <v>0</v>
      </c>
      <c r="W81" s="303">
        <f>$V81/$D$80</f>
        <v>0</v>
      </c>
      <c r="X81" s="398">
        <f>E80</f>
        <v>555</v>
      </c>
      <c r="Y81" s="39" t="s">
        <v>19</v>
      </c>
      <c r="Z81" s="11">
        <f>V81</f>
        <v>0</v>
      </c>
      <c r="AA81" s="340"/>
    </row>
    <row r="82" spans="1:27" x14ac:dyDescent="0.25">
      <c r="A82" s="56"/>
      <c r="B82" s="347"/>
      <c r="C82" s="347"/>
      <c r="D82" s="347"/>
      <c r="E82" s="347"/>
      <c r="F82" s="347"/>
      <c r="G82" s="348"/>
      <c r="H82" s="349">
        <v>7</v>
      </c>
      <c r="I82" s="65"/>
      <c r="J82" s="65"/>
      <c r="K82" s="65"/>
      <c r="L82" s="65"/>
      <c r="M82" s="65"/>
      <c r="N82" s="70"/>
      <c r="O82" s="65"/>
      <c r="P82" s="65"/>
      <c r="Q82" s="65"/>
      <c r="R82" s="65"/>
      <c r="S82" s="65"/>
      <c r="T82" s="65"/>
      <c r="U82" s="65"/>
      <c r="V82" s="350">
        <f>SUM(H82,J82,L82,N82,P82,R82,U82,T82)</f>
        <v>7</v>
      </c>
      <c r="W82" s="305">
        <f t="shared" ref="W82:W115" si="10">$V82/$D$80</f>
        <v>1.1382113821138212E-2</v>
      </c>
      <c r="X82" s="398">
        <f>E80</f>
        <v>555</v>
      </c>
      <c r="Y82" s="254" t="s">
        <v>50</v>
      </c>
      <c r="Z82" s="11">
        <f t="shared" ref="Z82:Z114" si="11">V82</f>
        <v>7</v>
      </c>
      <c r="AA82" s="340"/>
    </row>
    <row r="83" spans="1:27" x14ac:dyDescent="0.25">
      <c r="A83" s="56"/>
      <c r="B83" s="347"/>
      <c r="C83" s="347"/>
      <c r="D83" s="347"/>
      <c r="E83" s="347"/>
      <c r="F83" s="347"/>
      <c r="G83" s="348"/>
      <c r="H83" s="349">
        <v>14</v>
      </c>
      <c r="I83" s="65"/>
      <c r="J83" s="65">
        <v>5</v>
      </c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350">
        <f t="shared" ref="V83:V99" si="12">SUM(H83,J83,L83,N83,P83,R83,U83,T83)</f>
        <v>19</v>
      </c>
      <c r="W83" s="305">
        <f t="shared" si="10"/>
        <v>3.0894308943089432E-2</v>
      </c>
      <c r="X83" s="398">
        <f>E80</f>
        <v>555</v>
      </c>
      <c r="Y83" s="40" t="s">
        <v>16</v>
      </c>
      <c r="Z83" s="11">
        <f t="shared" si="11"/>
        <v>19</v>
      </c>
      <c r="AA83" s="366"/>
    </row>
    <row r="84" spans="1:27" x14ac:dyDescent="0.25">
      <c r="A84" s="56"/>
      <c r="B84" s="347"/>
      <c r="C84" s="347"/>
      <c r="D84" s="347"/>
      <c r="E84" s="347"/>
      <c r="F84" s="347"/>
      <c r="G84" s="348"/>
      <c r="H84" s="349"/>
      <c r="I84" s="65"/>
      <c r="J84" s="399"/>
      <c r="K84" s="399"/>
      <c r="L84" s="399"/>
      <c r="M84" s="65"/>
      <c r="N84" s="65"/>
      <c r="O84" s="65"/>
      <c r="P84" s="65"/>
      <c r="Q84" s="65"/>
      <c r="R84" s="65"/>
      <c r="S84" s="65"/>
      <c r="T84" s="65"/>
      <c r="U84" s="65"/>
      <c r="V84" s="350">
        <f t="shared" si="12"/>
        <v>0</v>
      </c>
      <c r="W84" s="305">
        <f t="shared" si="10"/>
        <v>0</v>
      </c>
      <c r="X84" s="398">
        <f>E80</f>
        <v>555</v>
      </c>
      <c r="Y84" s="40" t="s">
        <v>4</v>
      </c>
      <c r="Z84" s="11">
        <f t="shared" si="11"/>
        <v>0</v>
      </c>
      <c r="AA84" s="366"/>
    </row>
    <row r="85" spans="1:27" x14ac:dyDescent="0.25">
      <c r="A85" s="56"/>
      <c r="B85" s="347"/>
      <c r="C85" s="347"/>
      <c r="D85" s="347"/>
      <c r="E85" s="347"/>
      <c r="F85" s="347"/>
      <c r="G85" s="348"/>
      <c r="H85" s="349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350">
        <f t="shared" si="12"/>
        <v>0</v>
      </c>
      <c r="W85" s="305">
        <f t="shared" si="10"/>
        <v>0</v>
      </c>
      <c r="X85" s="398">
        <f>E80</f>
        <v>555</v>
      </c>
      <c r="Y85" s="40" t="s">
        <v>14</v>
      </c>
      <c r="Z85" s="11">
        <f t="shared" si="11"/>
        <v>0</v>
      </c>
      <c r="AA85" s="172"/>
    </row>
    <row r="86" spans="1:27" x14ac:dyDescent="0.25">
      <c r="A86" s="56"/>
      <c r="B86" s="347"/>
      <c r="C86" s="347"/>
      <c r="D86" s="347"/>
      <c r="E86" s="347"/>
      <c r="F86" s="347"/>
      <c r="G86" s="348"/>
      <c r="H86" s="349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350">
        <f t="shared" si="12"/>
        <v>0</v>
      </c>
      <c r="W86" s="305">
        <f t="shared" si="10"/>
        <v>0</v>
      </c>
      <c r="X86" s="398">
        <f>E80</f>
        <v>555</v>
      </c>
      <c r="Y86" s="40" t="s">
        <v>15</v>
      </c>
      <c r="Z86" s="11">
        <f t="shared" si="11"/>
        <v>0</v>
      </c>
      <c r="AA86" s="346"/>
    </row>
    <row r="87" spans="1:27" x14ac:dyDescent="0.25">
      <c r="A87" s="56" t="s">
        <v>172</v>
      </c>
      <c r="B87" s="347"/>
      <c r="C87" s="347"/>
      <c r="D87" s="347"/>
      <c r="E87" s="347"/>
      <c r="F87" s="347"/>
      <c r="G87" s="348"/>
      <c r="H87" s="349"/>
      <c r="I87" s="65">
        <v>1</v>
      </c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350">
        <f t="shared" si="12"/>
        <v>0</v>
      </c>
      <c r="W87" s="305">
        <f t="shared" si="10"/>
        <v>0</v>
      </c>
      <c r="X87" s="398">
        <f>E80</f>
        <v>555</v>
      </c>
      <c r="Y87" s="40" t="s">
        <v>8</v>
      </c>
      <c r="Z87" s="11">
        <f t="shared" si="11"/>
        <v>0</v>
      </c>
      <c r="AA87" s="346"/>
    </row>
    <row r="88" spans="1:27" x14ac:dyDescent="0.25">
      <c r="A88" s="56"/>
      <c r="B88" s="347"/>
      <c r="C88" s="347"/>
      <c r="D88" s="347"/>
      <c r="E88" s="347"/>
      <c r="F88" s="347"/>
      <c r="G88" s="348"/>
      <c r="H88" s="349"/>
      <c r="I88" s="65"/>
      <c r="J88" s="65"/>
      <c r="K88" s="65">
        <v>1</v>
      </c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350">
        <f t="shared" si="12"/>
        <v>0</v>
      </c>
      <c r="W88" s="305">
        <f t="shared" si="10"/>
        <v>0</v>
      </c>
      <c r="X88" s="398">
        <f>E80</f>
        <v>555</v>
      </c>
      <c r="Y88" s="40" t="s">
        <v>9</v>
      </c>
      <c r="Z88" s="11">
        <f t="shared" si="11"/>
        <v>0</v>
      </c>
      <c r="AA88" s="400"/>
    </row>
    <row r="89" spans="1:27" x14ac:dyDescent="0.25">
      <c r="A89" s="56"/>
      <c r="B89" s="347"/>
      <c r="C89" s="347"/>
      <c r="D89" s="347"/>
      <c r="E89" s="347"/>
      <c r="F89" s="347"/>
      <c r="G89" s="348"/>
      <c r="H89" s="369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350">
        <f t="shared" si="12"/>
        <v>0</v>
      </c>
      <c r="W89" s="305">
        <f t="shared" si="10"/>
        <v>0</v>
      </c>
      <c r="X89" s="398">
        <f>E80</f>
        <v>555</v>
      </c>
      <c r="Y89" s="40" t="s">
        <v>71</v>
      </c>
      <c r="Z89" s="11">
        <f t="shared" si="11"/>
        <v>0</v>
      </c>
      <c r="AA89" s="400"/>
    </row>
    <row r="90" spans="1:27" x14ac:dyDescent="0.25">
      <c r="A90" s="56"/>
      <c r="B90" s="347"/>
      <c r="C90" s="347"/>
      <c r="D90" s="347"/>
      <c r="E90" s="347"/>
      <c r="F90" s="347"/>
      <c r="G90" s="348"/>
      <c r="H90" s="369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350">
        <f t="shared" si="12"/>
        <v>0</v>
      </c>
      <c r="W90" s="305">
        <f t="shared" si="10"/>
        <v>0</v>
      </c>
      <c r="X90" s="398">
        <f>E80</f>
        <v>555</v>
      </c>
      <c r="Y90" s="40" t="s">
        <v>0</v>
      </c>
      <c r="Z90" s="11">
        <f t="shared" si="11"/>
        <v>0</v>
      </c>
      <c r="AA90" s="401"/>
    </row>
    <row r="91" spans="1:27" x14ac:dyDescent="0.25">
      <c r="A91" s="56"/>
      <c r="B91" s="347"/>
      <c r="C91" s="347"/>
      <c r="D91" s="347"/>
      <c r="E91" s="347"/>
      <c r="F91" s="347"/>
      <c r="G91" s="348"/>
      <c r="H91" s="369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350">
        <f t="shared" si="12"/>
        <v>0</v>
      </c>
      <c r="W91" s="305">
        <f t="shared" si="10"/>
        <v>0</v>
      </c>
      <c r="X91" s="398">
        <f>E80</f>
        <v>555</v>
      </c>
      <c r="Y91" s="40" t="s">
        <v>20</v>
      </c>
      <c r="Z91" s="11">
        <f t="shared" si="11"/>
        <v>0</v>
      </c>
      <c r="AA91" s="401"/>
    </row>
    <row r="92" spans="1:27" x14ac:dyDescent="0.25">
      <c r="A92" s="56"/>
      <c r="B92" s="347"/>
      <c r="C92" s="347"/>
      <c r="D92" s="347"/>
      <c r="E92" s="347"/>
      <c r="F92" s="347" t="s">
        <v>108</v>
      </c>
      <c r="G92" s="348"/>
      <c r="H92" s="369"/>
      <c r="I92" s="65">
        <v>6</v>
      </c>
      <c r="J92" s="65"/>
      <c r="K92" s="65">
        <v>1</v>
      </c>
      <c r="L92" s="65">
        <v>4</v>
      </c>
      <c r="M92" s="65"/>
      <c r="N92" s="65"/>
      <c r="O92" s="65"/>
      <c r="P92" s="65"/>
      <c r="Q92" s="65"/>
      <c r="R92" s="65"/>
      <c r="S92" s="65"/>
      <c r="T92" s="65"/>
      <c r="U92" s="65"/>
      <c r="V92" s="350">
        <f t="shared" si="12"/>
        <v>4</v>
      </c>
      <c r="W92" s="305">
        <f t="shared" si="10"/>
        <v>6.5040650406504065E-3</v>
      </c>
      <c r="X92" s="398">
        <f>E80</f>
        <v>555</v>
      </c>
      <c r="Y92" s="40" t="s">
        <v>3</v>
      </c>
      <c r="Z92" s="11">
        <f t="shared" si="11"/>
        <v>4</v>
      </c>
      <c r="AA92" s="401"/>
    </row>
    <row r="93" spans="1:27" x14ac:dyDescent="0.25">
      <c r="A93" s="420"/>
      <c r="B93" s="422"/>
      <c r="C93" s="422"/>
      <c r="D93" s="422"/>
      <c r="E93" s="422"/>
      <c r="F93" s="422"/>
      <c r="G93" s="421"/>
      <c r="H93" s="402"/>
      <c r="I93" s="65"/>
      <c r="J93" s="70"/>
      <c r="K93" s="70"/>
      <c r="L93" s="70"/>
      <c r="M93" s="65"/>
      <c r="N93" s="70"/>
      <c r="O93" s="70"/>
      <c r="P93" s="70"/>
      <c r="Q93" s="70"/>
      <c r="R93" s="70"/>
      <c r="S93" s="70"/>
      <c r="T93" s="70"/>
      <c r="U93" s="70"/>
      <c r="V93" s="350">
        <f t="shared" si="12"/>
        <v>0</v>
      </c>
      <c r="W93" s="305">
        <f t="shared" si="10"/>
        <v>0</v>
      </c>
      <c r="X93" s="398">
        <f>E80</f>
        <v>555</v>
      </c>
      <c r="Y93" s="40" t="s">
        <v>196</v>
      </c>
      <c r="Z93" s="11">
        <f t="shared" si="11"/>
        <v>0</v>
      </c>
      <c r="AA93" s="401"/>
    </row>
    <row r="94" spans="1:27" x14ac:dyDescent="0.25">
      <c r="A94" s="420"/>
      <c r="B94" s="422"/>
      <c r="C94" s="422"/>
      <c r="D94" s="422"/>
      <c r="E94" s="422"/>
      <c r="F94" s="422"/>
      <c r="G94" s="421"/>
      <c r="H94" s="394"/>
      <c r="I94" s="65"/>
      <c r="J94" s="65"/>
      <c r="K94" s="65"/>
      <c r="L94" s="65">
        <v>15</v>
      </c>
      <c r="M94" s="65"/>
      <c r="N94" s="65"/>
      <c r="O94" s="65"/>
      <c r="P94" s="65"/>
      <c r="Q94" s="65"/>
      <c r="R94" s="65"/>
      <c r="S94" s="65"/>
      <c r="T94" s="65"/>
      <c r="U94" s="65"/>
      <c r="V94" s="350">
        <f t="shared" si="12"/>
        <v>15</v>
      </c>
      <c r="W94" s="305">
        <f t="shared" si="10"/>
        <v>2.4390243902439025E-2</v>
      </c>
      <c r="X94" s="398">
        <f>E80</f>
        <v>555</v>
      </c>
      <c r="Y94" s="254" t="s">
        <v>190</v>
      </c>
      <c r="Z94" s="11">
        <f t="shared" si="11"/>
        <v>15</v>
      </c>
      <c r="AA94" s="401" t="s">
        <v>301</v>
      </c>
    </row>
    <row r="95" spans="1:27" x14ac:dyDescent="0.25">
      <c r="A95" s="56"/>
      <c r="B95" s="347"/>
      <c r="C95" s="347"/>
      <c r="D95" s="347"/>
      <c r="E95" s="347"/>
      <c r="F95" s="347"/>
      <c r="G95" s="60"/>
      <c r="H95" s="358"/>
      <c r="I95" s="358">
        <v>5</v>
      </c>
      <c r="J95" s="65"/>
      <c r="K95" s="65"/>
      <c r="L95" s="65"/>
      <c r="M95" s="358"/>
      <c r="N95" s="65"/>
      <c r="O95" s="65"/>
      <c r="P95" s="65"/>
      <c r="Q95" s="65"/>
      <c r="R95" s="65"/>
      <c r="S95" s="65"/>
      <c r="T95" s="65"/>
      <c r="U95" s="65"/>
      <c r="V95" s="350">
        <f t="shared" si="12"/>
        <v>0</v>
      </c>
      <c r="W95" s="305">
        <f t="shared" si="10"/>
        <v>0</v>
      </c>
      <c r="X95" s="398">
        <f>E80</f>
        <v>555</v>
      </c>
      <c r="Y95" s="254" t="s">
        <v>13</v>
      </c>
      <c r="Z95" s="11">
        <f t="shared" si="11"/>
        <v>0</v>
      </c>
      <c r="AA95" s="403"/>
    </row>
    <row r="96" spans="1:27" x14ac:dyDescent="0.25">
      <c r="A96" s="56"/>
      <c r="B96" s="347"/>
      <c r="C96" s="347"/>
      <c r="D96" s="347"/>
      <c r="E96" s="347"/>
      <c r="F96" s="347"/>
      <c r="G96" s="60"/>
      <c r="H96" s="358"/>
      <c r="I96" s="65">
        <v>4</v>
      </c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350">
        <f t="shared" si="12"/>
        <v>0</v>
      </c>
      <c r="W96" s="305">
        <f t="shared" si="10"/>
        <v>0</v>
      </c>
      <c r="X96" s="398">
        <f>E80</f>
        <v>555</v>
      </c>
      <c r="Y96" s="40" t="s">
        <v>99</v>
      </c>
      <c r="Z96" s="11">
        <f t="shared" si="11"/>
        <v>0</v>
      </c>
      <c r="AA96" s="173"/>
    </row>
    <row r="97" spans="1:27" x14ac:dyDescent="0.25">
      <c r="A97" s="56"/>
      <c r="B97" s="347"/>
      <c r="C97" s="347"/>
      <c r="D97" s="347"/>
      <c r="E97" s="347"/>
      <c r="F97" s="347"/>
      <c r="G97" s="348"/>
      <c r="H97" s="349"/>
      <c r="I97" s="65"/>
      <c r="J97" s="65"/>
      <c r="K97" s="65"/>
      <c r="L97" s="65">
        <v>2</v>
      </c>
      <c r="M97" s="65"/>
      <c r="N97" s="65"/>
      <c r="O97" s="65"/>
      <c r="P97" s="65"/>
      <c r="Q97" s="65"/>
      <c r="R97" s="65"/>
      <c r="S97" s="65"/>
      <c r="T97" s="65"/>
      <c r="U97" s="65"/>
      <c r="V97" s="350">
        <f t="shared" si="12"/>
        <v>2</v>
      </c>
      <c r="W97" s="305">
        <f t="shared" si="10"/>
        <v>3.2520325203252032E-3</v>
      </c>
      <c r="X97" s="398">
        <f>E80</f>
        <v>555</v>
      </c>
      <c r="Y97" s="255" t="s">
        <v>28</v>
      </c>
      <c r="Z97" s="11">
        <f t="shared" si="11"/>
        <v>2</v>
      </c>
      <c r="AA97" s="401"/>
    </row>
    <row r="98" spans="1:27" x14ac:dyDescent="0.25">
      <c r="A98" s="56"/>
      <c r="B98" s="347"/>
      <c r="C98" s="347"/>
      <c r="D98" s="347"/>
      <c r="E98" s="347"/>
      <c r="F98" s="347"/>
      <c r="G98" s="348"/>
      <c r="H98" s="349"/>
      <c r="I98" s="65">
        <v>3</v>
      </c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350">
        <f t="shared" si="12"/>
        <v>0</v>
      </c>
      <c r="W98" s="305">
        <f t="shared" si="10"/>
        <v>0</v>
      </c>
      <c r="X98" s="398">
        <f>E80</f>
        <v>555</v>
      </c>
      <c r="Y98" s="40" t="s">
        <v>279</v>
      </c>
      <c r="Z98" s="11">
        <f t="shared" si="11"/>
        <v>0</v>
      </c>
      <c r="AA98" s="403"/>
    </row>
    <row r="99" spans="1:27" x14ac:dyDescent="0.25">
      <c r="A99" s="56"/>
      <c r="B99" s="347"/>
      <c r="C99" s="347"/>
      <c r="D99" s="347"/>
      <c r="E99" s="347"/>
      <c r="F99" s="347" t="s">
        <v>108</v>
      </c>
      <c r="G99" s="348"/>
      <c r="H99" s="355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350">
        <f t="shared" si="12"/>
        <v>0</v>
      </c>
      <c r="W99" s="305">
        <f t="shared" si="10"/>
        <v>0</v>
      </c>
      <c r="X99" s="398">
        <f>E80</f>
        <v>555</v>
      </c>
      <c r="Y99" s="255" t="s">
        <v>10</v>
      </c>
      <c r="Z99" s="11">
        <f t="shared" si="11"/>
        <v>0</v>
      </c>
      <c r="AA99" s="400"/>
    </row>
    <row r="100" spans="1:27" ht="15.75" thickBot="1" x14ac:dyDescent="0.3">
      <c r="A100" s="56"/>
      <c r="B100" s="347"/>
      <c r="C100" s="347"/>
      <c r="D100" s="347"/>
      <c r="E100" s="347"/>
      <c r="F100" s="347"/>
      <c r="G100" s="348"/>
      <c r="H100" s="355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350">
        <f>SUM(H100,J100,L100,N100,P100,R100,U100,T100)</f>
        <v>0</v>
      </c>
      <c r="W100" s="330">
        <f t="shared" si="10"/>
        <v>0</v>
      </c>
      <c r="X100" s="398">
        <f>E80</f>
        <v>555</v>
      </c>
      <c r="Y100" s="255" t="s">
        <v>83</v>
      </c>
      <c r="Z100" s="11">
        <f t="shared" si="11"/>
        <v>0</v>
      </c>
      <c r="AA100" s="401"/>
    </row>
    <row r="101" spans="1:27" ht="15.75" thickBot="1" x14ac:dyDescent="0.3">
      <c r="A101" s="56"/>
      <c r="B101" s="347"/>
      <c r="C101" s="347"/>
      <c r="D101" s="347"/>
      <c r="E101" s="347"/>
      <c r="F101" s="347"/>
      <c r="G101" s="348"/>
      <c r="H101" s="404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405"/>
      <c r="W101" s="197"/>
      <c r="X101" s="405"/>
      <c r="Y101" s="79" t="s">
        <v>22</v>
      </c>
      <c r="Z101" s="11">
        <f t="shared" si="11"/>
        <v>0</v>
      </c>
      <c r="AA101" s="401"/>
    </row>
    <row r="102" spans="1:27" x14ac:dyDescent="0.25">
      <c r="A102" s="56"/>
      <c r="B102" s="347"/>
      <c r="C102" s="347"/>
      <c r="D102" s="347"/>
      <c r="E102" s="347"/>
      <c r="F102" s="347"/>
      <c r="G102" s="348"/>
      <c r="H102" s="406">
        <v>1</v>
      </c>
      <c r="I102" s="66"/>
      <c r="J102" s="66"/>
      <c r="K102" s="66"/>
      <c r="L102" s="66"/>
      <c r="M102" s="66"/>
      <c r="N102" s="66"/>
      <c r="O102" s="66"/>
      <c r="P102" s="66"/>
      <c r="Q102" s="65"/>
      <c r="R102" s="66"/>
      <c r="S102" s="66"/>
      <c r="T102" s="66"/>
      <c r="U102" s="66"/>
      <c r="V102" s="350">
        <f t="shared" ref="V102:V115" si="13">SUM(H102,J102,L102,N102,P102,R102,U102)</f>
        <v>1</v>
      </c>
      <c r="W102" s="303">
        <f t="shared" si="10"/>
        <v>1.6260162601626016E-3</v>
      </c>
      <c r="X102" s="398">
        <f>E80</f>
        <v>555</v>
      </c>
      <c r="Y102" s="476" t="s">
        <v>74</v>
      </c>
      <c r="Z102" s="11">
        <f t="shared" si="11"/>
        <v>1</v>
      </c>
      <c r="AA102" s="401"/>
    </row>
    <row r="103" spans="1:27" x14ac:dyDescent="0.25">
      <c r="A103" s="56"/>
      <c r="B103" s="347"/>
      <c r="C103" s="347"/>
      <c r="D103" s="347"/>
      <c r="E103" s="347"/>
      <c r="F103" s="347"/>
      <c r="G103" s="348"/>
      <c r="H103" s="349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350">
        <f t="shared" si="13"/>
        <v>0</v>
      </c>
      <c r="W103" s="305">
        <f t="shared" si="10"/>
        <v>0</v>
      </c>
      <c r="X103" s="398">
        <f>E80</f>
        <v>555</v>
      </c>
      <c r="Y103" s="107" t="s">
        <v>27</v>
      </c>
      <c r="Z103" s="11">
        <f t="shared" si="11"/>
        <v>0</v>
      </c>
      <c r="AA103" s="172"/>
    </row>
    <row r="104" spans="1:27" x14ac:dyDescent="0.25">
      <c r="A104" s="56"/>
      <c r="B104" s="347"/>
      <c r="C104" s="347"/>
      <c r="D104" s="347"/>
      <c r="E104" s="347"/>
      <c r="F104" s="347"/>
      <c r="G104" s="348"/>
      <c r="H104" s="349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350">
        <f t="shared" si="13"/>
        <v>0</v>
      </c>
      <c r="W104" s="305">
        <f t="shared" si="10"/>
        <v>0</v>
      </c>
      <c r="X104" s="398">
        <f>E80</f>
        <v>555</v>
      </c>
      <c r="Y104" s="469" t="s">
        <v>198</v>
      </c>
      <c r="Z104" s="11">
        <f t="shared" si="11"/>
        <v>0</v>
      </c>
      <c r="AA104" s="401"/>
    </row>
    <row r="105" spans="1:27" x14ac:dyDescent="0.25">
      <c r="A105" s="56"/>
      <c r="B105" s="347"/>
      <c r="C105" s="347"/>
      <c r="D105" s="347"/>
      <c r="E105" s="347"/>
      <c r="F105" s="347"/>
      <c r="G105" s="348"/>
      <c r="H105" s="349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350">
        <f t="shared" si="13"/>
        <v>0</v>
      </c>
      <c r="W105" s="305">
        <f t="shared" si="10"/>
        <v>0</v>
      </c>
      <c r="X105" s="398">
        <f>E80</f>
        <v>555</v>
      </c>
      <c r="Y105" s="470" t="s">
        <v>26</v>
      </c>
      <c r="Z105" s="11">
        <f t="shared" si="11"/>
        <v>0</v>
      </c>
      <c r="AA105" s="172"/>
    </row>
    <row r="106" spans="1:27" x14ac:dyDescent="0.25">
      <c r="A106" s="56"/>
      <c r="B106" s="347"/>
      <c r="C106" s="347"/>
      <c r="D106" s="347"/>
      <c r="E106" s="347"/>
      <c r="F106" s="347" t="s">
        <v>108</v>
      </c>
      <c r="G106" s="348"/>
      <c r="H106" s="349">
        <v>1</v>
      </c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350">
        <f t="shared" si="13"/>
        <v>1</v>
      </c>
      <c r="W106" s="305">
        <f t="shared" si="10"/>
        <v>1.6260162601626016E-3</v>
      </c>
      <c r="X106" s="398">
        <f>E80</f>
        <v>555</v>
      </c>
      <c r="Y106" s="469" t="s">
        <v>194</v>
      </c>
      <c r="Z106" s="11">
        <f t="shared" si="11"/>
        <v>1</v>
      </c>
      <c r="AA106" s="172"/>
    </row>
    <row r="107" spans="1:27" x14ac:dyDescent="0.25">
      <c r="A107" s="56"/>
      <c r="B107" s="347"/>
      <c r="C107" s="347"/>
      <c r="D107" s="347"/>
      <c r="E107" s="347"/>
      <c r="F107" s="347"/>
      <c r="G107" s="348"/>
      <c r="H107" s="349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350">
        <f t="shared" si="13"/>
        <v>0</v>
      </c>
      <c r="W107" s="305">
        <f t="shared" si="10"/>
        <v>0</v>
      </c>
      <c r="X107" s="398">
        <f>E80</f>
        <v>555</v>
      </c>
      <c r="Y107" s="470" t="s">
        <v>182</v>
      </c>
      <c r="Z107" s="11">
        <f t="shared" si="11"/>
        <v>0</v>
      </c>
      <c r="AA107" s="416"/>
    </row>
    <row r="108" spans="1:27" x14ac:dyDescent="0.25">
      <c r="A108" s="56"/>
      <c r="B108" s="347"/>
      <c r="C108" s="347"/>
      <c r="D108" s="347"/>
      <c r="E108" s="347"/>
      <c r="F108" s="347"/>
      <c r="G108" s="348"/>
      <c r="H108" s="349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350">
        <f t="shared" si="13"/>
        <v>0</v>
      </c>
      <c r="W108" s="305">
        <f t="shared" si="10"/>
        <v>0</v>
      </c>
      <c r="X108" s="398">
        <f>E80</f>
        <v>555</v>
      </c>
      <c r="Y108" s="468" t="s">
        <v>178</v>
      </c>
      <c r="Z108" s="11">
        <f t="shared" si="11"/>
        <v>0</v>
      </c>
      <c r="AA108" s="400" t="s">
        <v>281</v>
      </c>
    </row>
    <row r="109" spans="1:27" x14ac:dyDescent="0.25">
      <c r="A109" s="56"/>
      <c r="B109" s="347"/>
      <c r="C109" s="347"/>
      <c r="D109" s="347"/>
      <c r="E109" s="347"/>
      <c r="F109" s="347"/>
      <c r="G109" s="348"/>
      <c r="H109" s="349">
        <v>1</v>
      </c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350">
        <f t="shared" si="13"/>
        <v>1</v>
      </c>
      <c r="W109" s="305">
        <f t="shared" si="10"/>
        <v>1.6260162601626016E-3</v>
      </c>
      <c r="X109" s="398">
        <f>E80</f>
        <v>555</v>
      </c>
      <c r="Y109" s="470" t="s">
        <v>188</v>
      </c>
      <c r="Z109" s="11">
        <f t="shared" si="11"/>
        <v>1</v>
      </c>
      <c r="AA109" s="400" t="s">
        <v>280</v>
      </c>
    </row>
    <row r="110" spans="1:27" x14ac:dyDescent="0.25">
      <c r="A110" s="56"/>
      <c r="B110" s="347"/>
      <c r="C110" s="347"/>
      <c r="D110" s="347"/>
      <c r="E110" s="347"/>
      <c r="F110" s="347"/>
      <c r="G110" s="348"/>
      <c r="H110" s="349">
        <v>5</v>
      </c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350">
        <f t="shared" si="13"/>
        <v>5</v>
      </c>
      <c r="W110" s="305">
        <f t="shared" si="10"/>
        <v>8.130081300813009E-3</v>
      </c>
      <c r="X110" s="398">
        <f>E80</f>
        <v>555</v>
      </c>
      <c r="Y110" s="470" t="s">
        <v>53</v>
      </c>
      <c r="Z110" s="11">
        <f t="shared" si="11"/>
        <v>5</v>
      </c>
      <c r="AA110" s="400"/>
    </row>
    <row r="111" spans="1:27" x14ac:dyDescent="0.25">
      <c r="A111" s="56"/>
      <c r="B111" s="347"/>
      <c r="C111" s="347"/>
      <c r="D111" s="347"/>
      <c r="E111" s="347"/>
      <c r="F111" s="347"/>
      <c r="G111" s="348"/>
      <c r="H111" s="349">
        <v>4</v>
      </c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350">
        <f t="shared" si="13"/>
        <v>4</v>
      </c>
      <c r="W111" s="305">
        <f t="shared" si="10"/>
        <v>6.5040650406504065E-3</v>
      </c>
      <c r="X111" s="398">
        <f>E80</f>
        <v>555</v>
      </c>
      <c r="Y111" s="470" t="s">
        <v>109</v>
      </c>
      <c r="Z111" s="11">
        <f t="shared" si="11"/>
        <v>4</v>
      </c>
      <c r="AA111" s="400"/>
    </row>
    <row r="112" spans="1:27" x14ac:dyDescent="0.25">
      <c r="A112" s="56"/>
      <c r="B112" s="347"/>
      <c r="C112" s="347"/>
      <c r="D112" s="347"/>
      <c r="E112" s="347"/>
      <c r="F112" s="347"/>
      <c r="G112" s="348"/>
      <c r="H112" s="349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350">
        <f t="shared" si="13"/>
        <v>0</v>
      </c>
      <c r="W112" s="305">
        <f t="shared" si="10"/>
        <v>0</v>
      </c>
      <c r="X112" s="398">
        <f>E80</f>
        <v>555</v>
      </c>
      <c r="Y112" s="41" t="s">
        <v>71</v>
      </c>
      <c r="Z112" s="11">
        <f t="shared" si="11"/>
        <v>0</v>
      </c>
      <c r="AA112" s="400"/>
    </row>
    <row r="113" spans="1:27" x14ac:dyDescent="0.25">
      <c r="A113" s="56"/>
      <c r="B113" s="347"/>
      <c r="C113" s="347"/>
      <c r="D113" s="347"/>
      <c r="E113" s="347"/>
      <c r="F113" s="347"/>
      <c r="G113" s="348"/>
      <c r="H113" s="349">
        <v>1</v>
      </c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350">
        <f t="shared" si="13"/>
        <v>1</v>
      </c>
      <c r="W113" s="305">
        <f t="shared" si="10"/>
        <v>1.6260162601626016E-3</v>
      </c>
      <c r="X113" s="398">
        <f>E80</f>
        <v>555</v>
      </c>
      <c r="Y113" s="41" t="s">
        <v>159</v>
      </c>
      <c r="Z113" s="11">
        <f t="shared" si="11"/>
        <v>1</v>
      </c>
      <c r="AA113" s="400"/>
    </row>
    <row r="114" spans="1:27" ht="15.75" thickBot="1" x14ac:dyDescent="0.3">
      <c r="A114" s="186"/>
      <c r="B114" s="187"/>
      <c r="C114" s="187"/>
      <c r="D114" s="187"/>
      <c r="E114" s="187"/>
      <c r="F114" s="187"/>
      <c r="G114" s="348"/>
      <c r="H114" s="349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350">
        <f t="shared" si="13"/>
        <v>0</v>
      </c>
      <c r="W114" s="302">
        <f t="shared" si="10"/>
        <v>0</v>
      </c>
      <c r="X114" s="398">
        <f>E80</f>
        <v>555</v>
      </c>
      <c r="Y114" s="42" t="s">
        <v>95</v>
      </c>
      <c r="Z114" s="11">
        <f t="shared" si="11"/>
        <v>0</v>
      </c>
      <c r="AA114" s="407"/>
    </row>
    <row r="115" spans="1:27" ht="15.75" thickBot="1" x14ac:dyDescent="0.3">
      <c r="A115" s="45"/>
      <c r="B115" s="45"/>
      <c r="C115" s="45"/>
      <c r="D115" s="45"/>
      <c r="E115" s="45"/>
      <c r="F115" s="45"/>
      <c r="G115" s="51" t="s">
        <v>5</v>
      </c>
      <c r="H115" s="61">
        <f t="shared" ref="H115:U115" si="14">SUM(H81:H114)</f>
        <v>34</v>
      </c>
      <c r="I115" s="61">
        <f t="shared" si="14"/>
        <v>26</v>
      </c>
      <c r="J115" s="61">
        <f t="shared" si="14"/>
        <v>5</v>
      </c>
      <c r="K115" s="61">
        <f t="shared" si="14"/>
        <v>2</v>
      </c>
      <c r="L115" s="61">
        <f t="shared" si="14"/>
        <v>21</v>
      </c>
      <c r="M115" s="61">
        <f t="shared" si="14"/>
        <v>0</v>
      </c>
      <c r="N115" s="61">
        <f t="shared" si="14"/>
        <v>0</v>
      </c>
      <c r="O115" s="61">
        <f t="shared" si="14"/>
        <v>0</v>
      </c>
      <c r="P115" s="61">
        <f t="shared" si="14"/>
        <v>0</v>
      </c>
      <c r="Q115" s="61">
        <f t="shared" si="14"/>
        <v>0</v>
      </c>
      <c r="R115" s="61">
        <f t="shared" si="14"/>
        <v>0</v>
      </c>
      <c r="S115" s="61">
        <f t="shared" si="14"/>
        <v>0</v>
      </c>
      <c r="T115" s="61">
        <f t="shared" si="14"/>
        <v>0</v>
      </c>
      <c r="U115" s="61">
        <f t="shared" si="14"/>
        <v>0</v>
      </c>
      <c r="V115" s="375">
        <f t="shared" si="13"/>
        <v>60</v>
      </c>
      <c r="W115" s="459">
        <f t="shared" si="10"/>
        <v>9.7560975609756101E-2</v>
      </c>
      <c r="X115" s="458">
        <f>E80</f>
        <v>555</v>
      </c>
    </row>
    <row r="117" spans="1:27" ht="15.75" thickBot="1" x14ac:dyDescent="0.3"/>
    <row r="118" spans="1:27" ht="60.75" thickBot="1" x14ac:dyDescent="0.3">
      <c r="A118" s="47" t="s">
        <v>23</v>
      </c>
      <c r="B118" s="47" t="s">
        <v>49</v>
      </c>
      <c r="C118" s="47" t="s">
        <v>54</v>
      </c>
      <c r="D118" s="47" t="s">
        <v>18</v>
      </c>
      <c r="E118" s="46" t="s">
        <v>17</v>
      </c>
      <c r="F118" s="48" t="s">
        <v>1</v>
      </c>
      <c r="G118" s="49" t="s">
        <v>24</v>
      </c>
      <c r="H118" s="81" t="s">
        <v>69</v>
      </c>
      <c r="I118" s="50" t="s">
        <v>70</v>
      </c>
      <c r="J118" s="50" t="s">
        <v>55</v>
      </c>
      <c r="K118" s="50" t="s">
        <v>60</v>
      </c>
      <c r="L118" s="50" t="s">
        <v>56</v>
      </c>
      <c r="M118" s="50" t="s">
        <v>61</v>
      </c>
      <c r="N118" s="50" t="s">
        <v>57</v>
      </c>
      <c r="O118" s="50" t="s">
        <v>62</v>
      </c>
      <c r="P118" s="50" t="s">
        <v>58</v>
      </c>
      <c r="Q118" s="50" t="s">
        <v>66</v>
      </c>
      <c r="R118" s="50" t="s">
        <v>59</v>
      </c>
      <c r="S118" s="50" t="s">
        <v>67</v>
      </c>
      <c r="T118" s="50" t="s">
        <v>126</v>
      </c>
      <c r="U118" s="50" t="s">
        <v>42</v>
      </c>
      <c r="V118" s="50" t="s">
        <v>5</v>
      </c>
      <c r="W118" s="46" t="s">
        <v>2</v>
      </c>
      <c r="X118" s="47" t="s">
        <v>117</v>
      </c>
      <c r="Y118" s="37" t="s">
        <v>21</v>
      </c>
      <c r="Z118" s="11" t="s">
        <v>5</v>
      </c>
      <c r="AA118" s="36" t="s">
        <v>7</v>
      </c>
    </row>
    <row r="119" spans="1:27" ht="15.75" thickBot="1" x14ac:dyDescent="0.3">
      <c r="A119" s="78">
        <v>1503799</v>
      </c>
      <c r="B119" s="78" t="s">
        <v>233</v>
      </c>
      <c r="C119" s="439">
        <v>576</v>
      </c>
      <c r="D119" s="439">
        <v>637</v>
      </c>
      <c r="E119" s="439">
        <v>563</v>
      </c>
      <c r="F119" s="440">
        <f>E119/D119</f>
        <v>0.8838304552590267</v>
      </c>
      <c r="G119" s="52">
        <v>45223</v>
      </c>
      <c r="H119" s="87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9"/>
      <c r="T119" s="405"/>
      <c r="U119" s="121"/>
      <c r="V119" s="121"/>
      <c r="W119" s="89"/>
      <c r="Y119" s="91" t="s">
        <v>78</v>
      </c>
      <c r="AA119" s="43" t="s">
        <v>73</v>
      </c>
    </row>
    <row r="120" spans="1:27" x14ac:dyDescent="0.25">
      <c r="A120" s="56"/>
      <c r="B120" s="347"/>
      <c r="C120" s="347"/>
      <c r="D120" s="347"/>
      <c r="E120" s="347"/>
      <c r="F120" s="347"/>
      <c r="G120" s="348"/>
      <c r="H120" s="343"/>
      <c r="I120" s="63">
        <v>16</v>
      </c>
      <c r="J120" s="63"/>
      <c r="K120" s="63">
        <v>1</v>
      </c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371">
        <f>SUM(H120,J120,L120,N120,P120,R120,U120,T120)</f>
        <v>0</v>
      </c>
      <c r="W120" s="303">
        <f>$V120/$D$119</f>
        <v>0</v>
      </c>
      <c r="X120" s="398">
        <f>E119</f>
        <v>563</v>
      </c>
      <c r="Y120" s="39" t="s">
        <v>19</v>
      </c>
      <c r="Z120" s="11">
        <f>V120</f>
        <v>0</v>
      </c>
      <c r="AA120" s="340"/>
    </row>
    <row r="121" spans="1:27" x14ac:dyDescent="0.25">
      <c r="A121" s="56"/>
      <c r="B121" s="347"/>
      <c r="C121" s="347"/>
      <c r="D121" s="347"/>
      <c r="E121" s="347"/>
      <c r="F121" s="347"/>
      <c r="G121" s="348"/>
      <c r="H121" s="349">
        <v>2</v>
      </c>
      <c r="I121" s="65"/>
      <c r="J121" s="65">
        <v>1</v>
      </c>
      <c r="K121" s="65"/>
      <c r="L121" s="65"/>
      <c r="M121" s="65"/>
      <c r="N121" s="70"/>
      <c r="O121" s="65"/>
      <c r="P121" s="65"/>
      <c r="Q121" s="65"/>
      <c r="R121" s="65"/>
      <c r="S121" s="65"/>
      <c r="T121" s="65"/>
      <c r="U121" s="65"/>
      <c r="V121" s="350">
        <f>SUM(H121,J121,L121,N121,P121,R121,U121,T121)</f>
        <v>3</v>
      </c>
      <c r="W121" s="305">
        <f t="shared" ref="W121:W154" si="15">$V121/$D$119</f>
        <v>4.7095761381475663E-3</v>
      </c>
      <c r="X121" s="398">
        <f>E119</f>
        <v>563</v>
      </c>
      <c r="Y121" s="254" t="s">
        <v>50</v>
      </c>
      <c r="Z121" s="11">
        <f t="shared" ref="Z121:Z153" si="16">V121</f>
        <v>3</v>
      </c>
      <c r="AA121" s="340"/>
    </row>
    <row r="122" spans="1:27" x14ac:dyDescent="0.25">
      <c r="A122" s="56"/>
      <c r="B122" s="347"/>
      <c r="C122" s="347"/>
      <c r="D122" s="347"/>
      <c r="E122" s="347"/>
      <c r="F122" s="347"/>
      <c r="G122" s="348"/>
      <c r="H122" s="349">
        <v>43</v>
      </c>
      <c r="I122" s="65"/>
      <c r="J122" s="65">
        <v>1</v>
      </c>
      <c r="K122" s="65"/>
      <c r="L122" s="65">
        <v>1</v>
      </c>
      <c r="M122" s="65"/>
      <c r="N122" s="65"/>
      <c r="O122" s="65"/>
      <c r="P122" s="65"/>
      <c r="Q122" s="65"/>
      <c r="R122" s="65"/>
      <c r="S122" s="65"/>
      <c r="T122" s="65"/>
      <c r="U122" s="65"/>
      <c r="V122" s="350">
        <f t="shared" ref="V122:V138" si="17">SUM(H122,J122,L122,N122,P122,R122,U122,T122)</f>
        <v>45</v>
      </c>
      <c r="W122" s="305">
        <f t="shared" si="15"/>
        <v>7.0643642072213506E-2</v>
      </c>
      <c r="X122" s="398">
        <f>E119</f>
        <v>563</v>
      </c>
      <c r="Y122" s="40" t="s">
        <v>16</v>
      </c>
      <c r="Z122" s="11">
        <f t="shared" si="16"/>
        <v>45</v>
      </c>
      <c r="AA122" s="366"/>
    </row>
    <row r="123" spans="1:27" x14ac:dyDescent="0.25">
      <c r="A123" s="56"/>
      <c r="B123" s="347"/>
      <c r="C123" s="347"/>
      <c r="D123" s="347"/>
      <c r="E123" s="347"/>
      <c r="F123" s="347"/>
      <c r="G123" s="348"/>
      <c r="H123" s="349"/>
      <c r="I123" s="65"/>
      <c r="J123" s="399"/>
      <c r="K123" s="399"/>
      <c r="L123" s="399"/>
      <c r="M123" s="65"/>
      <c r="N123" s="65"/>
      <c r="O123" s="65"/>
      <c r="P123" s="65"/>
      <c r="Q123" s="65"/>
      <c r="R123" s="65"/>
      <c r="S123" s="65"/>
      <c r="T123" s="65"/>
      <c r="U123" s="65"/>
      <c r="V123" s="350">
        <f t="shared" si="17"/>
        <v>0</v>
      </c>
      <c r="W123" s="305">
        <f t="shared" si="15"/>
        <v>0</v>
      </c>
      <c r="X123" s="398">
        <f>E119</f>
        <v>563</v>
      </c>
      <c r="Y123" s="40" t="s">
        <v>4</v>
      </c>
      <c r="Z123" s="11">
        <f t="shared" si="16"/>
        <v>0</v>
      </c>
      <c r="AA123" s="366"/>
    </row>
    <row r="124" spans="1:27" x14ac:dyDescent="0.25">
      <c r="A124" s="56"/>
      <c r="B124" s="347"/>
      <c r="C124" s="347"/>
      <c r="D124" s="347"/>
      <c r="E124" s="347"/>
      <c r="F124" s="347"/>
      <c r="G124" s="348"/>
      <c r="H124" s="349"/>
      <c r="I124" s="65">
        <v>2</v>
      </c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>
        <v>3</v>
      </c>
      <c r="V124" s="350">
        <f t="shared" si="17"/>
        <v>3</v>
      </c>
      <c r="W124" s="305">
        <f t="shared" si="15"/>
        <v>4.7095761381475663E-3</v>
      </c>
      <c r="X124" s="398">
        <f>E119</f>
        <v>563</v>
      </c>
      <c r="Y124" s="40" t="s">
        <v>14</v>
      </c>
      <c r="Z124" s="11">
        <f t="shared" si="16"/>
        <v>3</v>
      </c>
      <c r="AA124" s="172"/>
    </row>
    <row r="125" spans="1:27" x14ac:dyDescent="0.25">
      <c r="A125" s="56"/>
      <c r="B125" s="347"/>
      <c r="C125" s="347"/>
      <c r="D125" s="347"/>
      <c r="E125" s="347"/>
      <c r="F125" s="347"/>
      <c r="G125" s="348"/>
      <c r="H125" s="349"/>
      <c r="I125" s="65">
        <v>2</v>
      </c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350">
        <f t="shared" si="17"/>
        <v>0</v>
      </c>
      <c r="W125" s="305">
        <f t="shared" si="15"/>
        <v>0</v>
      </c>
      <c r="X125" s="398">
        <f>E119</f>
        <v>563</v>
      </c>
      <c r="Y125" s="40" t="s">
        <v>15</v>
      </c>
      <c r="Z125" s="11">
        <f t="shared" si="16"/>
        <v>0</v>
      </c>
      <c r="AA125" s="346"/>
    </row>
    <row r="126" spans="1:27" x14ac:dyDescent="0.25">
      <c r="A126" s="56" t="s">
        <v>172</v>
      </c>
      <c r="B126" s="347"/>
      <c r="C126" s="347"/>
      <c r="D126" s="347"/>
      <c r="E126" s="347"/>
      <c r="F126" s="347"/>
      <c r="G126" s="348"/>
      <c r="H126" s="349"/>
      <c r="I126" s="65">
        <v>2</v>
      </c>
      <c r="J126" s="65"/>
      <c r="K126" s="65">
        <v>3</v>
      </c>
      <c r="L126" s="65">
        <v>1</v>
      </c>
      <c r="M126" s="65"/>
      <c r="N126" s="65"/>
      <c r="O126" s="65"/>
      <c r="P126" s="65"/>
      <c r="Q126" s="65"/>
      <c r="R126" s="65"/>
      <c r="S126" s="65"/>
      <c r="T126" s="65"/>
      <c r="U126" s="65"/>
      <c r="V126" s="350">
        <f t="shared" si="17"/>
        <v>1</v>
      </c>
      <c r="W126" s="305">
        <f t="shared" si="15"/>
        <v>1.5698587127158557E-3</v>
      </c>
      <c r="X126" s="398">
        <f>E119</f>
        <v>563</v>
      </c>
      <c r="Y126" s="40" t="s">
        <v>8</v>
      </c>
      <c r="Z126" s="11">
        <f t="shared" si="16"/>
        <v>1</v>
      </c>
      <c r="AA126" s="346"/>
    </row>
    <row r="127" spans="1:27" x14ac:dyDescent="0.25">
      <c r="A127" s="56"/>
      <c r="B127" s="347"/>
      <c r="C127" s="347"/>
      <c r="D127" s="347"/>
      <c r="E127" s="347"/>
      <c r="F127" s="347"/>
      <c r="G127" s="348"/>
      <c r="H127" s="349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350">
        <f t="shared" si="17"/>
        <v>0</v>
      </c>
      <c r="W127" s="305">
        <f t="shared" si="15"/>
        <v>0</v>
      </c>
      <c r="X127" s="398">
        <f>E119</f>
        <v>563</v>
      </c>
      <c r="Y127" s="40" t="s">
        <v>9</v>
      </c>
      <c r="Z127" s="11">
        <f t="shared" si="16"/>
        <v>0</v>
      </c>
      <c r="AA127" s="400"/>
    </row>
    <row r="128" spans="1:27" x14ac:dyDescent="0.25">
      <c r="A128" s="56"/>
      <c r="B128" s="347"/>
      <c r="C128" s="347"/>
      <c r="D128" s="347"/>
      <c r="E128" s="347"/>
      <c r="F128" s="347"/>
      <c r="G128" s="348"/>
      <c r="H128" s="369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350">
        <f t="shared" si="17"/>
        <v>0</v>
      </c>
      <c r="W128" s="305">
        <f t="shared" si="15"/>
        <v>0</v>
      </c>
      <c r="X128" s="398">
        <f>E119</f>
        <v>563</v>
      </c>
      <c r="Y128" s="40" t="s">
        <v>71</v>
      </c>
      <c r="Z128" s="11">
        <f t="shared" si="16"/>
        <v>0</v>
      </c>
      <c r="AA128" s="400"/>
    </row>
    <row r="129" spans="1:27" x14ac:dyDescent="0.25">
      <c r="A129" s="56"/>
      <c r="B129" s="347"/>
      <c r="C129" s="347"/>
      <c r="D129" s="347"/>
      <c r="E129" s="347"/>
      <c r="F129" s="347"/>
      <c r="G129" s="348"/>
      <c r="H129" s="369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350">
        <f t="shared" si="17"/>
        <v>0</v>
      </c>
      <c r="W129" s="305">
        <f t="shared" si="15"/>
        <v>0</v>
      </c>
      <c r="X129" s="398">
        <f>E119</f>
        <v>563</v>
      </c>
      <c r="Y129" s="40" t="s">
        <v>0</v>
      </c>
      <c r="Z129" s="11">
        <f t="shared" si="16"/>
        <v>0</v>
      </c>
      <c r="AA129" s="401"/>
    </row>
    <row r="130" spans="1:27" x14ac:dyDescent="0.25">
      <c r="A130" s="56"/>
      <c r="B130" s="347"/>
      <c r="C130" s="347"/>
      <c r="D130" s="347"/>
      <c r="E130" s="347"/>
      <c r="F130" s="347"/>
      <c r="G130" s="348"/>
      <c r="H130" s="369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>
        <v>1</v>
      </c>
      <c r="V130" s="350">
        <f t="shared" si="17"/>
        <v>1</v>
      </c>
      <c r="W130" s="305">
        <f t="shared" si="15"/>
        <v>1.5698587127158557E-3</v>
      </c>
      <c r="X130" s="398">
        <f>E119</f>
        <v>563</v>
      </c>
      <c r="Y130" s="40" t="s">
        <v>20</v>
      </c>
      <c r="Z130" s="11">
        <f t="shared" si="16"/>
        <v>1</v>
      </c>
      <c r="AA130" s="401"/>
    </row>
    <row r="131" spans="1:27" x14ac:dyDescent="0.25">
      <c r="A131" s="56"/>
      <c r="B131" s="347"/>
      <c r="C131" s="347"/>
      <c r="D131" s="347"/>
      <c r="E131" s="347"/>
      <c r="F131" s="347" t="s">
        <v>108</v>
      </c>
      <c r="G131" s="348"/>
      <c r="H131" s="369"/>
      <c r="I131" s="65">
        <v>4</v>
      </c>
      <c r="J131" s="65">
        <v>2</v>
      </c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350">
        <f t="shared" si="17"/>
        <v>2</v>
      </c>
      <c r="W131" s="305">
        <f t="shared" si="15"/>
        <v>3.1397174254317113E-3</v>
      </c>
      <c r="X131" s="398">
        <f>E119</f>
        <v>563</v>
      </c>
      <c r="Y131" s="40" t="s">
        <v>3</v>
      </c>
      <c r="Z131" s="11">
        <f t="shared" si="16"/>
        <v>2</v>
      </c>
      <c r="AA131" s="401"/>
    </row>
    <row r="132" spans="1:27" x14ac:dyDescent="0.25">
      <c r="A132" s="420"/>
      <c r="B132" s="422"/>
      <c r="C132" s="422"/>
      <c r="D132" s="422"/>
      <c r="E132" s="422"/>
      <c r="F132" s="422"/>
      <c r="G132" s="421"/>
      <c r="H132" s="402"/>
      <c r="I132" s="65">
        <v>4</v>
      </c>
      <c r="J132" s="70" t="s">
        <v>319</v>
      </c>
      <c r="K132" s="70"/>
      <c r="L132" s="70">
        <v>2</v>
      </c>
      <c r="M132" s="65"/>
      <c r="N132" s="70"/>
      <c r="O132" s="70"/>
      <c r="P132" s="70"/>
      <c r="Q132" s="70"/>
      <c r="R132" s="70"/>
      <c r="S132" s="70"/>
      <c r="T132" s="70"/>
      <c r="U132" s="70"/>
      <c r="V132" s="350">
        <f t="shared" si="17"/>
        <v>2</v>
      </c>
      <c r="W132" s="305">
        <f t="shared" si="15"/>
        <v>3.1397174254317113E-3</v>
      </c>
      <c r="X132" s="398">
        <f>E119</f>
        <v>563</v>
      </c>
      <c r="Y132" s="40" t="s">
        <v>196</v>
      </c>
      <c r="Z132" s="11">
        <f t="shared" si="16"/>
        <v>2</v>
      </c>
      <c r="AA132" s="401"/>
    </row>
    <row r="133" spans="1:27" x14ac:dyDescent="0.25">
      <c r="A133" s="420"/>
      <c r="B133" s="422"/>
      <c r="C133" s="422"/>
      <c r="D133" s="422"/>
      <c r="E133" s="422"/>
      <c r="F133" s="422"/>
      <c r="G133" s="421"/>
      <c r="H133" s="394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350">
        <f t="shared" si="17"/>
        <v>0</v>
      </c>
      <c r="W133" s="305">
        <f t="shared" si="15"/>
        <v>0</v>
      </c>
      <c r="X133" s="398">
        <f>E119</f>
        <v>563</v>
      </c>
      <c r="Y133" s="254" t="s">
        <v>190</v>
      </c>
      <c r="Z133" s="11">
        <f t="shared" si="16"/>
        <v>0</v>
      </c>
      <c r="AA133" s="401"/>
    </row>
    <row r="134" spans="1:27" x14ac:dyDescent="0.25">
      <c r="A134" s="56"/>
      <c r="B134" s="347"/>
      <c r="C134" s="347"/>
      <c r="D134" s="347"/>
      <c r="E134" s="347"/>
      <c r="F134" s="347"/>
      <c r="G134" s="60"/>
      <c r="H134" s="358"/>
      <c r="I134" s="358">
        <v>6</v>
      </c>
      <c r="J134" s="65"/>
      <c r="K134" s="65">
        <v>2</v>
      </c>
      <c r="L134" s="65"/>
      <c r="M134" s="358"/>
      <c r="N134" s="65"/>
      <c r="O134" s="65"/>
      <c r="P134" s="65"/>
      <c r="Q134" s="65"/>
      <c r="R134" s="65"/>
      <c r="S134" s="65"/>
      <c r="T134" s="65"/>
      <c r="U134" s="65"/>
      <c r="V134" s="350">
        <f t="shared" si="17"/>
        <v>0</v>
      </c>
      <c r="W134" s="305">
        <f t="shared" si="15"/>
        <v>0</v>
      </c>
      <c r="X134" s="398">
        <f>E119</f>
        <v>563</v>
      </c>
      <c r="Y134" s="254" t="s">
        <v>13</v>
      </c>
      <c r="Z134" s="11">
        <f t="shared" si="16"/>
        <v>0</v>
      </c>
      <c r="AA134" s="403" t="s">
        <v>320</v>
      </c>
    </row>
    <row r="135" spans="1:27" x14ac:dyDescent="0.25">
      <c r="A135" s="56"/>
      <c r="B135" s="347"/>
      <c r="C135" s="347"/>
      <c r="D135" s="347"/>
      <c r="E135" s="347"/>
      <c r="F135" s="347"/>
      <c r="G135" s="60"/>
      <c r="H135" s="358"/>
      <c r="I135" s="65">
        <v>5</v>
      </c>
      <c r="J135" s="65"/>
      <c r="K135" s="65"/>
      <c r="L135" s="65">
        <v>1</v>
      </c>
      <c r="M135" s="65"/>
      <c r="N135" s="65"/>
      <c r="O135" s="65"/>
      <c r="P135" s="65"/>
      <c r="Q135" s="65"/>
      <c r="R135" s="65"/>
      <c r="S135" s="65"/>
      <c r="T135" s="65"/>
      <c r="U135" s="65"/>
      <c r="V135" s="350">
        <f t="shared" si="17"/>
        <v>1</v>
      </c>
      <c r="W135" s="305">
        <f t="shared" si="15"/>
        <v>1.5698587127158557E-3</v>
      </c>
      <c r="X135" s="398">
        <f>E119</f>
        <v>563</v>
      </c>
      <c r="Y135" s="40" t="s">
        <v>177</v>
      </c>
      <c r="Z135" s="11">
        <f t="shared" si="16"/>
        <v>1</v>
      </c>
      <c r="AA135" s="173"/>
    </row>
    <row r="136" spans="1:27" x14ac:dyDescent="0.25">
      <c r="A136" s="56"/>
      <c r="B136" s="347"/>
      <c r="C136" s="347"/>
      <c r="D136" s="347"/>
      <c r="E136" s="347"/>
      <c r="F136" s="347"/>
      <c r="G136" s="348"/>
      <c r="H136" s="349"/>
      <c r="I136" s="65"/>
      <c r="J136" s="65"/>
      <c r="K136" s="65"/>
      <c r="L136" s="65">
        <v>2</v>
      </c>
      <c r="M136" s="65"/>
      <c r="N136" s="65"/>
      <c r="O136" s="65"/>
      <c r="P136" s="65"/>
      <c r="Q136" s="65"/>
      <c r="R136" s="65"/>
      <c r="S136" s="65"/>
      <c r="T136" s="65"/>
      <c r="U136" s="65"/>
      <c r="V136" s="350">
        <f t="shared" si="17"/>
        <v>2</v>
      </c>
      <c r="W136" s="305">
        <f t="shared" si="15"/>
        <v>3.1397174254317113E-3</v>
      </c>
      <c r="X136" s="398">
        <f>E119</f>
        <v>563</v>
      </c>
      <c r="Y136" s="255" t="s">
        <v>28</v>
      </c>
      <c r="Z136" s="11">
        <f t="shared" si="16"/>
        <v>2</v>
      </c>
      <c r="AA136" s="401"/>
    </row>
    <row r="137" spans="1:27" x14ac:dyDescent="0.25">
      <c r="A137" s="56"/>
      <c r="B137" s="347"/>
      <c r="C137" s="347"/>
      <c r="D137" s="347"/>
      <c r="E137" s="347"/>
      <c r="F137" s="347"/>
      <c r="G137" s="348"/>
      <c r="H137" s="349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>
        <v>1</v>
      </c>
      <c r="U137" s="65"/>
      <c r="V137" s="350">
        <f t="shared" si="17"/>
        <v>1</v>
      </c>
      <c r="W137" s="305">
        <f t="shared" si="15"/>
        <v>1.5698587127158557E-3</v>
      </c>
      <c r="X137" s="398">
        <f>E119</f>
        <v>563</v>
      </c>
      <c r="Y137" s="40" t="s">
        <v>101</v>
      </c>
      <c r="Z137" s="11">
        <f t="shared" si="16"/>
        <v>1</v>
      </c>
      <c r="AA137" s="403"/>
    </row>
    <row r="138" spans="1:27" x14ac:dyDescent="0.25">
      <c r="A138" s="56"/>
      <c r="B138" s="347"/>
      <c r="C138" s="347"/>
      <c r="D138" s="347"/>
      <c r="E138" s="347"/>
      <c r="F138" s="347" t="s">
        <v>108</v>
      </c>
      <c r="G138" s="348"/>
      <c r="H138" s="355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350">
        <f t="shared" si="17"/>
        <v>0</v>
      </c>
      <c r="W138" s="305">
        <f t="shared" si="15"/>
        <v>0</v>
      </c>
      <c r="X138" s="398">
        <f>E119</f>
        <v>563</v>
      </c>
      <c r="Y138" s="255" t="s">
        <v>10</v>
      </c>
      <c r="Z138" s="11">
        <f t="shared" si="16"/>
        <v>0</v>
      </c>
      <c r="AA138" s="400"/>
    </row>
    <row r="139" spans="1:27" ht="15.75" thickBot="1" x14ac:dyDescent="0.3">
      <c r="A139" s="56"/>
      <c r="B139" s="347"/>
      <c r="C139" s="347"/>
      <c r="D139" s="347"/>
      <c r="E139" s="347"/>
      <c r="F139" s="347"/>
      <c r="G139" s="348"/>
      <c r="H139" s="355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>
        <v>1</v>
      </c>
      <c r="V139" s="350">
        <f>SUM(H139,J139,L139,N139,P139,R139,U139,T139)</f>
        <v>1</v>
      </c>
      <c r="W139" s="330">
        <f t="shared" si="15"/>
        <v>1.5698587127158557E-3</v>
      </c>
      <c r="X139" s="398">
        <f>E119</f>
        <v>563</v>
      </c>
      <c r="Y139" s="255" t="s">
        <v>83</v>
      </c>
      <c r="Z139" s="11">
        <f t="shared" si="16"/>
        <v>1</v>
      </c>
      <c r="AA139" s="401"/>
    </row>
    <row r="140" spans="1:27" ht="15.75" thickBot="1" x14ac:dyDescent="0.3">
      <c r="A140" s="56"/>
      <c r="B140" s="347"/>
      <c r="C140" s="347"/>
      <c r="D140" s="347"/>
      <c r="E140" s="347"/>
      <c r="F140" s="347"/>
      <c r="G140" s="348"/>
      <c r="H140" s="404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405"/>
      <c r="W140" s="197"/>
      <c r="X140" s="405"/>
      <c r="Y140" s="79" t="s">
        <v>22</v>
      </c>
      <c r="Z140" s="11">
        <f t="shared" si="16"/>
        <v>0</v>
      </c>
      <c r="AA140" s="401"/>
    </row>
    <row r="141" spans="1:27" x14ac:dyDescent="0.25">
      <c r="A141" s="56"/>
      <c r="B141" s="347"/>
      <c r="C141" s="347"/>
      <c r="D141" s="347"/>
      <c r="E141" s="347"/>
      <c r="F141" s="347"/>
      <c r="G141" s="348"/>
      <c r="H141" s="406">
        <v>1</v>
      </c>
      <c r="I141" s="66"/>
      <c r="J141" s="66"/>
      <c r="K141" s="66"/>
      <c r="L141" s="66"/>
      <c r="M141" s="66"/>
      <c r="N141" s="66"/>
      <c r="O141" s="66"/>
      <c r="P141" s="66"/>
      <c r="Q141" s="65"/>
      <c r="R141" s="66"/>
      <c r="S141" s="66"/>
      <c r="T141" s="66"/>
      <c r="U141" s="66"/>
      <c r="V141" s="350">
        <f t="shared" ref="V141:V154" si="18">SUM(H141,J141,L141,N141,P141,R141,U141)</f>
        <v>1</v>
      </c>
      <c r="W141" s="303">
        <f t="shared" si="15"/>
        <v>1.5698587127158557E-3</v>
      </c>
      <c r="X141" s="398">
        <f>E119</f>
        <v>563</v>
      </c>
      <c r="Y141" s="476" t="s">
        <v>74</v>
      </c>
      <c r="Z141" s="11">
        <f t="shared" si="16"/>
        <v>1</v>
      </c>
      <c r="AA141" s="401"/>
    </row>
    <row r="142" spans="1:27" x14ac:dyDescent="0.25">
      <c r="A142" s="56"/>
      <c r="B142" s="347"/>
      <c r="C142" s="347"/>
      <c r="D142" s="347"/>
      <c r="E142" s="347"/>
      <c r="F142" s="347"/>
      <c r="G142" s="348"/>
      <c r="H142" s="349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350">
        <f t="shared" si="18"/>
        <v>0</v>
      </c>
      <c r="W142" s="305">
        <f t="shared" si="15"/>
        <v>0</v>
      </c>
      <c r="X142" s="398">
        <f>E119</f>
        <v>563</v>
      </c>
      <c r="Y142" s="107" t="s">
        <v>27</v>
      </c>
      <c r="Z142" s="11">
        <f t="shared" si="16"/>
        <v>0</v>
      </c>
      <c r="AA142" s="172"/>
    </row>
    <row r="143" spans="1:27" x14ac:dyDescent="0.25">
      <c r="A143" s="56"/>
      <c r="B143" s="347"/>
      <c r="C143" s="347"/>
      <c r="D143" s="347"/>
      <c r="E143" s="347"/>
      <c r="F143" s="347"/>
      <c r="G143" s="348"/>
      <c r="H143" s="349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350">
        <f t="shared" si="18"/>
        <v>0</v>
      </c>
      <c r="W143" s="305">
        <f t="shared" si="15"/>
        <v>0</v>
      </c>
      <c r="X143" s="398">
        <f>E119</f>
        <v>563</v>
      </c>
      <c r="Y143" s="469" t="s">
        <v>198</v>
      </c>
      <c r="Z143" s="11">
        <f t="shared" si="16"/>
        <v>0</v>
      </c>
      <c r="AA143" s="401"/>
    </row>
    <row r="144" spans="1:27" x14ac:dyDescent="0.25">
      <c r="A144" s="56"/>
      <c r="B144" s="347"/>
      <c r="C144" s="347"/>
      <c r="D144" s="347"/>
      <c r="E144" s="347"/>
      <c r="F144" s="347"/>
      <c r="G144" s="348"/>
      <c r="H144" s="349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350">
        <f t="shared" si="18"/>
        <v>0</v>
      </c>
      <c r="W144" s="305">
        <f t="shared" si="15"/>
        <v>0</v>
      </c>
      <c r="X144" s="398">
        <f>E119</f>
        <v>563</v>
      </c>
      <c r="Y144" s="470" t="s">
        <v>26</v>
      </c>
      <c r="Z144" s="11">
        <f t="shared" si="16"/>
        <v>0</v>
      </c>
      <c r="AA144" s="172"/>
    </row>
    <row r="145" spans="1:27" x14ac:dyDescent="0.25">
      <c r="A145" s="56"/>
      <c r="B145" s="347"/>
      <c r="C145" s="347"/>
      <c r="D145" s="347"/>
      <c r="E145" s="347"/>
      <c r="F145" s="347" t="s">
        <v>108</v>
      </c>
      <c r="G145" s="348"/>
      <c r="H145" s="349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350">
        <f t="shared" si="18"/>
        <v>0</v>
      </c>
      <c r="W145" s="305">
        <f t="shared" si="15"/>
        <v>0</v>
      </c>
      <c r="X145" s="398">
        <f>E119</f>
        <v>563</v>
      </c>
      <c r="Y145" s="469" t="s">
        <v>194</v>
      </c>
      <c r="Z145" s="11">
        <f t="shared" si="16"/>
        <v>0</v>
      </c>
      <c r="AA145" s="172"/>
    </row>
    <row r="146" spans="1:27" x14ac:dyDescent="0.25">
      <c r="A146" s="56"/>
      <c r="B146" s="347"/>
      <c r="C146" s="347"/>
      <c r="D146" s="347"/>
      <c r="E146" s="347"/>
      <c r="F146" s="347"/>
      <c r="G146" s="348"/>
      <c r="H146" s="349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350">
        <f t="shared" si="18"/>
        <v>0</v>
      </c>
      <c r="W146" s="305">
        <f t="shared" si="15"/>
        <v>0</v>
      </c>
      <c r="X146" s="398">
        <f>E119</f>
        <v>563</v>
      </c>
      <c r="Y146" s="470" t="s">
        <v>182</v>
      </c>
      <c r="Z146" s="11">
        <f t="shared" si="16"/>
        <v>0</v>
      </c>
      <c r="AA146" s="416"/>
    </row>
    <row r="147" spans="1:27" x14ac:dyDescent="0.25">
      <c r="A147" s="56"/>
      <c r="B147" s="347"/>
      <c r="C147" s="347"/>
      <c r="D147" s="347"/>
      <c r="E147" s="347"/>
      <c r="F147" s="347"/>
      <c r="G147" s="348"/>
      <c r="H147" s="349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350">
        <f t="shared" si="18"/>
        <v>0</v>
      </c>
      <c r="W147" s="305">
        <f t="shared" si="15"/>
        <v>0</v>
      </c>
      <c r="X147" s="398">
        <f>E119</f>
        <v>563</v>
      </c>
      <c r="Y147" s="468" t="s">
        <v>178</v>
      </c>
      <c r="Z147" s="11">
        <f t="shared" si="16"/>
        <v>0</v>
      </c>
      <c r="AA147" s="400"/>
    </row>
    <row r="148" spans="1:27" x14ac:dyDescent="0.25">
      <c r="A148" s="56"/>
      <c r="B148" s="347"/>
      <c r="C148" s="347"/>
      <c r="D148" s="347"/>
      <c r="E148" s="347"/>
      <c r="F148" s="347"/>
      <c r="G148" s="348"/>
      <c r="H148" s="349">
        <v>4</v>
      </c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350">
        <f t="shared" si="18"/>
        <v>4</v>
      </c>
      <c r="W148" s="305">
        <f t="shared" si="15"/>
        <v>6.2794348508634227E-3</v>
      </c>
      <c r="X148" s="398">
        <f>E119</f>
        <v>563</v>
      </c>
      <c r="Y148" s="470" t="s">
        <v>188</v>
      </c>
      <c r="Z148" s="11">
        <f t="shared" si="16"/>
        <v>4</v>
      </c>
      <c r="AA148" s="400" t="s">
        <v>321</v>
      </c>
    </row>
    <row r="149" spans="1:27" x14ac:dyDescent="0.25">
      <c r="A149" s="56"/>
      <c r="B149" s="347"/>
      <c r="C149" s="347"/>
      <c r="D149" s="347"/>
      <c r="E149" s="347"/>
      <c r="F149" s="347"/>
      <c r="G149" s="348"/>
      <c r="H149" s="349">
        <v>3</v>
      </c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350">
        <f t="shared" si="18"/>
        <v>3</v>
      </c>
      <c r="W149" s="305">
        <f t="shared" si="15"/>
        <v>4.7095761381475663E-3</v>
      </c>
      <c r="X149" s="398">
        <f>E119</f>
        <v>563</v>
      </c>
      <c r="Y149" s="470" t="s">
        <v>53</v>
      </c>
      <c r="Z149" s="11">
        <f t="shared" si="16"/>
        <v>3</v>
      </c>
      <c r="AA149" s="400"/>
    </row>
    <row r="150" spans="1:27" x14ac:dyDescent="0.25">
      <c r="A150" s="56"/>
      <c r="B150" s="347"/>
      <c r="C150" s="347"/>
      <c r="D150" s="347"/>
      <c r="E150" s="347"/>
      <c r="F150" s="347"/>
      <c r="G150" s="348"/>
      <c r="H150" s="349">
        <v>2</v>
      </c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350">
        <f t="shared" si="18"/>
        <v>2</v>
      </c>
      <c r="W150" s="305">
        <f t="shared" si="15"/>
        <v>3.1397174254317113E-3</v>
      </c>
      <c r="X150" s="398">
        <f>E119</f>
        <v>563</v>
      </c>
      <c r="Y150" s="470" t="s">
        <v>109</v>
      </c>
      <c r="Z150" s="11">
        <f t="shared" si="16"/>
        <v>2</v>
      </c>
      <c r="AA150" s="400"/>
    </row>
    <row r="151" spans="1:27" x14ac:dyDescent="0.25">
      <c r="A151" s="56"/>
      <c r="B151" s="347"/>
      <c r="C151" s="347"/>
      <c r="D151" s="347"/>
      <c r="E151" s="347"/>
      <c r="F151" s="347"/>
      <c r="G151" s="348"/>
      <c r="H151" s="349">
        <v>2</v>
      </c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350">
        <f t="shared" si="18"/>
        <v>2</v>
      </c>
      <c r="W151" s="305">
        <f t="shared" si="15"/>
        <v>3.1397174254317113E-3</v>
      </c>
      <c r="X151" s="398">
        <f>E119</f>
        <v>563</v>
      </c>
      <c r="Y151" s="254" t="s">
        <v>13</v>
      </c>
      <c r="Z151" s="11">
        <f t="shared" si="16"/>
        <v>2</v>
      </c>
      <c r="AA151" s="400"/>
    </row>
    <row r="152" spans="1:27" x14ac:dyDescent="0.25">
      <c r="A152" s="56"/>
      <c r="B152" s="347"/>
      <c r="C152" s="347"/>
      <c r="D152" s="347"/>
      <c r="E152" s="347"/>
      <c r="F152" s="347"/>
      <c r="G152" s="348"/>
      <c r="H152" s="349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350">
        <f t="shared" si="18"/>
        <v>0</v>
      </c>
      <c r="W152" s="305">
        <f t="shared" si="15"/>
        <v>0</v>
      </c>
      <c r="X152" s="398">
        <f>E119</f>
        <v>563</v>
      </c>
      <c r="Y152" s="41" t="s">
        <v>159</v>
      </c>
      <c r="Z152" s="11">
        <f t="shared" si="16"/>
        <v>0</v>
      </c>
      <c r="AA152" s="400"/>
    </row>
    <row r="153" spans="1:27" ht="15.75" thickBot="1" x14ac:dyDescent="0.3">
      <c r="A153" s="186"/>
      <c r="B153" s="187"/>
      <c r="C153" s="187"/>
      <c r="D153" s="187"/>
      <c r="E153" s="187"/>
      <c r="F153" s="187"/>
      <c r="G153" s="348"/>
      <c r="H153" s="349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350">
        <f t="shared" si="18"/>
        <v>0</v>
      </c>
      <c r="W153" s="302">
        <f t="shared" si="15"/>
        <v>0</v>
      </c>
      <c r="X153" s="398">
        <f>E119</f>
        <v>563</v>
      </c>
      <c r="Y153" s="42" t="s">
        <v>95</v>
      </c>
      <c r="Z153" s="11">
        <f t="shared" si="16"/>
        <v>0</v>
      </c>
      <c r="AA153" s="407"/>
    </row>
    <row r="154" spans="1:27" ht="15.75" thickBot="1" x14ac:dyDescent="0.3">
      <c r="A154" s="45"/>
      <c r="B154" s="45"/>
      <c r="C154" s="45"/>
      <c r="D154" s="45"/>
      <c r="E154" s="45"/>
      <c r="F154" s="45"/>
      <c r="G154" s="51" t="s">
        <v>5</v>
      </c>
      <c r="H154" s="61">
        <f t="shared" ref="H154:U154" si="19">SUM(H120:H153)</f>
        <v>57</v>
      </c>
      <c r="I154" s="61">
        <f t="shared" si="19"/>
        <v>41</v>
      </c>
      <c r="J154" s="61">
        <f t="shared" si="19"/>
        <v>4</v>
      </c>
      <c r="K154" s="61">
        <f t="shared" si="19"/>
        <v>6</v>
      </c>
      <c r="L154" s="61">
        <f t="shared" si="19"/>
        <v>7</v>
      </c>
      <c r="M154" s="61">
        <f t="shared" si="19"/>
        <v>0</v>
      </c>
      <c r="N154" s="61">
        <f t="shared" si="19"/>
        <v>0</v>
      </c>
      <c r="O154" s="61">
        <f t="shared" si="19"/>
        <v>0</v>
      </c>
      <c r="P154" s="61">
        <f t="shared" si="19"/>
        <v>0</v>
      </c>
      <c r="Q154" s="61">
        <f t="shared" si="19"/>
        <v>0</v>
      </c>
      <c r="R154" s="61">
        <f t="shared" si="19"/>
        <v>0</v>
      </c>
      <c r="S154" s="61">
        <f t="shared" si="19"/>
        <v>0</v>
      </c>
      <c r="T154" s="61">
        <f t="shared" si="19"/>
        <v>1</v>
      </c>
      <c r="U154" s="61">
        <f t="shared" si="19"/>
        <v>5</v>
      </c>
      <c r="V154" s="375">
        <f t="shared" si="18"/>
        <v>73</v>
      </c>
      <c r="W154" s="459">
        <f t="shared" si="15"/>
        <v>0.11459968602825746</v>
      </c>
      <c r="X154" s="458">
        <f>E119</f>
        <v>563</v>
      </c>
    </row>
    <row r="157" spans="1:27" ht="60.75" thickBot="1" x14ac:dyDescent="0.3">
      <c r="A157" s="47" t="s">
        <v>23</v>
      </c>
      <c r="B157" s="47" t="s">
        <v>49</v>
      </c>
      <c r="C157" s="47" t="s">
        <v>54</v>
      </c>
      <c r="D157" s="47" t="s">
        <v>18</v>
      </c>
      <c r="E157" s="46" t="s">
        <v>17</v>
      </c>
      <c r="F157" s="48" t="s">
        <v>1</v>
      </c>
      <c r="G157" s="49" t="s">
        <v>24</v>
      </c>
      <c r="H157" s="81" t="s">
        <v>69</v>
      </c>
      <c r="I157" s="50" t="s">
        <v>70</v>
      </c>
      <c r="J157" s="50" t="s">
        <v>55</v>
      </c>
      <c r="K157" s="50" t="s">
        <v>60</v>
      </c>
      <c r="L157" s="50" t="s">
        <v>56</v>
      </c>
      <c r="M157" s="50" t="s">
        <v>61</v>
      </c>
      <c r="N157" s="50" t="s">
        <v>57</v>
      </c>
      <c r="O157" s="50" t="s">
        <v>62</v>
      </c>
      <c r="P157" s="50" t="s">
        <v>58</v>
      </c>
      <c r="Q157" s="50" t="s">
        <v>66</v>
      </c>
      <c r="R157" s="50" t="s">
        <v>59</v>
      </c>
      <c r="S157" s="50" t="s">
        <v>67</v>
      </c>
      <c r="T157" s="50" t="s">
        <v>126</v>
      </c>
      <c r="U157" s="50" t="s">
        <v>42</v>
      </c>
      <c r="V157" s="50" t="s">
        <v>5</v>
      </c>
      <c r="W157" s="46" t="s">
        <v>2</v>
      </c>
      <c r="X157" s="47" t="s">
        <v>117</v>
      </c>
      <c r="Y157" s="37" t="s">
        <v>21</v>
      </c>
      <c r="Z157" s="11" t="s">
        <v>5</v>
      </c>
      <c r="AA157" s="36" t="s">
        <v>7</v>
      </c>
    </row>
    <row r="158" spans="1:27" ht="15.75" thickBot="1" x14ac:dyDescent="0.3">
      <c r="A158" s="78">
        <v>1500014</v>
      </c>
      <c r="B158" s="78" t="s">
        <v>233</v>
      </c>
      <c r="C158" s="439">
        <v>576</v>
      </c>
      <c r="D158" s="439">
        <v>619</v>
      </c>
      <c r="E158" s="439">
        <v>574</v>
      </c>
      <c r="F158" s="440">
        <f>E158/D158</f>
        <v>0.9273021001615509</v>
      </c>
      <c r="G158" s="52">
        <v>45225</v>
      </c>
      <c r="H158" s="87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9"/>
      <c r="T158" s="405"/>
      <c r="U158" s="121"/>
      <c r="V158" s="121"/>
      <c r="W158" s="89"/>
      <c r="Y158" s="91" t="s">
        <v>78</v>
      </c>
      <c r="AA158" s="43" t="s">
        <v>73</v>
      </c>
    </row>
    <row r="159" spans="1:27" x14ac:dyDescent="0.25">
      <c r="A159" s="56"/>
      <c r="B159" s="347"/>
      <c r="C159" s="347"/>
      <c r="D159" s="347"/>
      <c r="E159" s="347"/>
      <c r="F159" s="347"/>
      <c r="G159" s="348"/>
      <c r="H159" s="343"/>
      <c r="I159" s="63">
        <v>18</v>
      </c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371">
        <f>SUM(H159,J159,L159,N159,P159,R159,U159,T159)</f>
        <v>0</v>
      </c>
      <c r="W159" s="303">
        <f>$V159/$D$158</f>
        <v>0</v>
      </c>
      <c r="X159" s="398">
        <f>E158</f>
        <v>574</v>
      </c>
      <c r="Y159" s="39" t="s">
        <v>19</v>
      </c>
      <c r="Z159" s="11">
        <f>V159</f>
        <v>0</v>
      </c>
      <c r="AA159" s="340"/>
    </row>
    <row r="160" spans="1:27" x14ac:dyDescent="0.25">
      <c r="A160" s="56"/>
      <c r="B160" s="347"/>
      <c r="C160" s="347"/>
      <c r="D160" s="347"/>
      <c r="E160" s="347"/>
      <c r="F160" s="347"/>
      <c r="G160" s="348"/>
      <c r="H160" s="349">
        <v>1</v>
      </c>
      <c r="I160" s="65"/>
      <c r="J160" s="65"/>
      <c r="K160" s="65"/>
      <c r="L160" s="65"/>
      <c r="M160" s="65"/>
      <c r="N160" s="70"/>
      <c r="O160" s="65"/>
      <c r="P160" s="65"/>
      <c r="Q160" s="65"/>
      <c r="R160" s="65"/>
      <c r="S160" s="65"/>
      <c r="T160" s="65"/>
      <c r="U160" s="65"/>
      <c r="V160" s="350">
        <f>SUM(H160,J160,L160,N160,P160,R160,U160,T160)</f>
        <v>1</v>
      </c>
      <c r="W160" s="305">
        <f t="shared" ref="W160:W193" si="20">$V160/$D$158</f>
        <v>1.6155088852988692E-3</v>
      </c>
      <c r="X160" s="398">
        <f>E158</f>
        <v>574</v>
      </c>
      <c r="Y160" s="254" t="s">
        <v>50</v>
      </c>
      <c r="Z160" s="11">
        <f t="shared" ref="Z160:Z192" si="21">V160</f>
        <v>1</v>
      </c>
      <c r="AA160" s="340"/>
    </row>
    <row r="161" spans="1:27" x14ac:dyDescent="0.25">
      <c r="A161" s="56"/>
      <c r="B161" s="347"/>
      <c r="C161" s="347"/>
      <c r="D161" s="347"/>
      <c r="E161" s="347"/>
      <c r="F161" s="347"/>
      <c r="G161" s="348"/>
      <c r="H161" s="349">
        <v>25</v>
      </c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350">
        <f t="shared" ref="V161:V177" si="22">SUM(H161,J161,L161,N161,P161,R161,U161,T161)</f>
        <v>25</v>
      </c>
      <c r="W161" s="305">
        <f t="shared" si="20"/>
        <v>4.0387722132471729E-2</v>
      </c>
      <c r="X161" s="398">
        <f>E158</f>
        <v>574</v>
      </c>
      <c r="Y161" s="40" t="s">
        <v>16</v>
      </c>
      <c r="Z161" s="11">
        <f t="shared" si="21"/>
        <v>25</v>
      </c>
      <c r="AA161" s="366"/>
    </row>
    <row r="162" spans="1:27" x14ac:dyDescent="0.25">
      <c r="A162" s="56"/>
      <c r="B162" s="347"/>
      <c r="C162" s="347"/>
      <c r="D162" s="347"/>
      <c r="E162" s="347"/>
      <c r="F162" s="347"/>
      <c r="G162" s="348"/>
      <c r="H162" s="349"/>
      <c r="I162" s="65"/>
      <c r="J162" s="399"/>
      <c r="K162" s="399"/>
      <c r="L162" s="399"/>
      <c r="M162" s="65"/>
      <c r="N162" s="65"/>
      <c r="O162" s="65"/>
      <c r="P162" s="65"/>
      <c r="Q162" s="65"/>
      <c r="R162" s="65"/>
      <c r="S162" s="65"/>
      <c r="T162" s="65"/>
      <c r="U162" s="65"/>
      <c r="V162" s="350">
        <f t="shared" si="22"/>
        <v>0</v>
      </c>
      <c r="W162" s="305">
        <f t="shared" si="20"/>
        <v>0</v>
      </c>
      <c r="X162" s="398">
        <f>E158</f>
        <v>574</v>
      </c>
      <c r="Y162" s="40" t="s">
        <v>4</v>
      </c>
      <c r="Z162" s="11">
        <f t="shared" si="21"/>
        <v>0</v>
      </c>
      <c r="AA162" s="366"/>
    </row>
    <row r="163" spans="1:27" x14ac:dyDescent="0.25">
      <c r="A163" s="56"/>
      <c r="B163" s="347"/>
      <c r="C163" s="347"/>
      <c r="D163" s="347"/>
      <c r="E163" s="347"/>
      <c r="F163" s="347"/>
      <c r="G163" s="348"/>
      <c r="H163" s="349"/>
      <c r="I163" s="65">
        <v>1</v>
      </c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>
        <v>1</v>
      </c>
      <c r="V163" s="350">
        <f t="shared" si="22"/>
        <v>1</v>
      </c>
      <c r="W163" s="305">
        <f t="shared" si="20"/>
        <v>1.6155088852988692E-3</v>
      </c>
      <c r="X163" s="398">
        <f>E158</f>
        <v>574</v>
      </c>
      <c r="Y163" s="40" t="s">
        <v>14</v>
      </c>
      <c r="Z163" s="11">
        <f t="shared" si="21"/>
        <v>1</v>
      </c>
      <c r="AA163" s="172"/>
    </row>
    <row r="164" spans="1:27" x14ac:dyDescent="0.25">
      <c r="A164" s="56"/>
      <c r="B164" s="347"/>
      <c r="C164" s="347"/>
      <c r="D164" s="347"/>
      <c r="E164" s="347"/>
      <c r="F164" s="347"/>
      <c r="G164" s="348"/>
      <c r="H164" s="349"/>
      <c r="I164" s="65">
        <v>1</v>
      </c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350">
        <f t="shared" si="22"/>
        <v>0</v>
      </c>
      <c r="W164" s="305">
        <f t="shared" si="20"/>
        <v>0</v>
      </c>
      <c r="X164" s="398">
        <f>E158</f>
        <v>574</v>
      </c>
      <c r="Y164" s="40" t="s">
        <v>15</v>
      </c>
      <c r="Z164" s="11">
        <f t="shared" si="21"/>
        <v>0</v>
      </c>
      <c r="AA164" s="346"/>
    </row>
    <row r="165" spans="1:27" x14ac:dyDescent="0.25">
      <c r="A165" s="56" t="s">
        <v>172</v>
      </c>
      <c r="B165" s="347"/>
      <c r="C165" s="347"/>
      <c r="D165" s="347"/>
      <c r="E165" s="347"/>
      <c r="F165" s="347"/>
      <c r="G165" s="348"/>
      <c r="H165" s="349"/>
      <c r="I165" s="65">
        <v>3</v>
      </c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350">
        <f t="shared" si="22"/>
        <v>0</v>
      </c>
      <c r="W165" s="305">
        <f t="shared" si="20"/>
        <v>0</v>
      </c>
      <c r="X165" s="398">
        <f>E158</f>
        <v>574</v>
      </c>
      <c r="Y165" s="40" t="s">
        <v>8</v>
      </c>
      <c r="Z165" s="11">
        <f t="shared" si="21"/>
        <v>0</v>
      </c>
      <c r="AA165" s="346"/>
    </row>
    <row r="166" spans="1:27" x14ac:dyDescent="0.25">
      <c r="A166" s="56"/>
      <c r="B166" s="347"/>
      <c r="C166" s="347"/>
      <c r="D166" s="347"/>
      <c r="E166" s="347"/>
      <c r="F166" s="347"/>
      <c r="G166" s="348"/>
      <c r="H166" s="349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350">
        <f t="shared" si="22"/>
        <v>0</v>
      </c>
      <c r="W166" s="305">
        <f t="shared" si="20"/>
        <v>0</v>
      </c>
      <c r="X166" s="398">
        <f>E158</f>
        <v>574</v>
      </c>
      <c r="Y166" s="40" t="s">
        <v>9</v>
      </c>
      <c r="Z166" s="11">
        <f t="shared" si="21"/>
        <v>0</v>
      </c>
      <c r="AA166" s="400"/>
    </row>
    <row r="167" spans="1:27" x14ac:dyDescent="0.25">
      <c r="A167" s="56"/>
      <c r="B167" s="347"/>
      <c r="C167" s="347"/>
      <c r="D167" s="347"/>
      <c r="E167" s="347"/>
      <c r="F167" s="347"/>
      <c r="G167" s="348"/>
      <c r="H167" s="369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350">
        <f t="shared" si="22"/>
        <v>0</v>
      </c>
      <c r="W167" s="305">
        <f t="shared" si="20"/>
        <v>0</v>
      </c>
      <c r="X167" s="398">
        <f>E158</f>
        <v>574</v>
      </c>
      <c r="Y167" s="40" t="s">
        <v>71</v>
      </c>
      <c r="Z167" s="11">
        <f t="shared" si="21"/>
        <v>0</v>
      </c>
      <c r="AA167" s="400"/>
    </row>
    <row r="168" spans="1:27" x14ac:dyDescent="0.25">
      <c r="A168" s="56"/>
      <c r="B168" s="347"/>
      <c r="C168" s="347"/>
      <c r="D168" s="347"/>
      <c r="E168" s="347"/>
      <c r="F168" s="347"/>
      <c r="G168" s="348"/>
      <c r="H168" s="369"/>
      <c r="I168" s="65">
        <v>1</v>
      </c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350">
        <f t="shared" si="22"/>
        <v>0</v>
      </c>
      <c r="W168" s="305">
        <f t="shared" si="20"/>
        <v>0</v>
      </c>
      <c r="X168" s="398">
        <f>E158</f>
        <v>574</v>
      </c>
      <c r="Y168" s="40" t="s">
        <v>0</v>
      </c>
      <c r="Z168" s="11">
        <f t="shared" si="21"/>
        <v>0</v>
      </c>
      <c r="AA168" s="401"/>
    </row>
    <row r="169" spans="1:27" x14ac:dyDescent="0.25">
      <c r="A169" s="56"/>
      <c r="B169" s="347"/>
      <c r="C169" s="347"/>
      <c r="D169" s="347"/>
      <c r="E169" s="347"/>
      <c r="F169" s="347"/>
      <c r="G169" s="348"/>
      <c r="H169" s="369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350">
        <f t="shared" si="22"/>
        <v>0</v>
      </c>
      <c r="W169" s="305">
        <f t="shared" si="20"/>
        <v>0</v>
      </c>
      <c r="X169" s="398">
        <f>E158</f>
        <v>574</v>
      </c>
      <c r="Y169" s="40" t="s">
        <v>20</v>
      </c>
      <c r="Z169" s="11">
        <f t="shared" si="21"/>
        <v>0</v>
      </c>
      <c r="AA169" s="401"/>
    </row>
    <row r="170" spans="1:27" x14ac:dyDescent="0.25">
      <c r="A170" s="56"/>
      <c r="B170" s="347"/>
      <c r="C170" s="347"/>
      <c r="D170" s="347"/>
      <c r="E170" s="347"/>
      <c r="F170" s="347" t="s">
        <v>108</v>
      </c>
      <c r="G170" s="348"/>
      <c r="H170" s="369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350">
        <f t="shared" si="22"/>
        <v>0</v>
      </c>
      <c r="W170" s="305">
        <f t="shared" si="20"/>
        <v>0</v>
      </c>
      <c r="X170" s="398">
        <f>E158</f>
        <v>574</v>
      </c>
      <c r="Y170" s="40" t="s">
        <v>3</v>
      </c>
      <c r="Z170" s="11">
        <f t="shared" si="21"/>
        <v>0</v>
      </c>
      <c r="AA170" s="401"/>
    </row>
    <row r="171" spans="1:27" x14ac:dyDescent="0.25">
      <c r="A171" s="420"/>
      <c r="B171" s="422"/>
      <c r="C171" s="422"/>
      <c r="D171" s="422"/>
      <c r="E171" s="422"/>
      <c r="F171" s="422"/>
      <c r="G171" s="421"/>
      <c r="H171" s="402"/>
      <c r="I171" s="65"/>
      <c r="J171" s="70"/>
      <c r="K171" s="70"/>
      <c r="L171" s="70"/>
      <c r="M171" s="65"/>
      <c r="N171" s="70"/>
      <c r="O171" s="70"/>
      <c r="P171" s="70"/>
      <c r="Q171" s="70"/>
      <c r="R171" s="70"/>
      <c r="S171" s="70"/>
      <c r="T171" s="70"/>
      <c r="U171" s="70"/>
      <c r="V171" s="350">
        <f t="shared" si="22"/>
        <v>0</v>
      </c>
      <c r="W171" s="305">
        <f t="shared" si="20"/>
        <v>0</v>
      </c>
      <c r="X171" s="398">
        <f>E158</f>
        <v>574</v>
      </c>
      <c r="Y171" s="40" t="s">
        <v>196</v>
      </c>
      <c r="Z171" s="11">
        <f t="shared" si="21"/>
        <v>0</v>
      </c>
      <c r="AA171" s="401"/>
    </row>
    <row r="172" spans="1:27" x14ac:dyDescent="0.25">
      <c r="A172" s="420"/>
      <c r="B172" s="422"/>
      <c r="C172" s="422"/>
      <c r="D172" s="422"/>
      <c r="E172" s="422"/>
      <c r="F172" s="422"/>
      <c r="G172" s="421"/>
      <c r="H172" s="394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>
        <v>1</v>
      </c>
      <c r="V172" s="350">
        <f t="shared" si="22"/>
        <v>1</v>
      </c>
      <c r="W172" s="305">
        <f t="shared" si="20"/>
        <v>1.6155088852988692E-3</v>
      </c>
      <c r="X172" s="398">
        <f>E158</f>
        <v>574</v>
      </c>
      <c r="Y172" s="254" t="s">
        <v>83</v>
      </c>
      <c r="Z172" s="11">
        <f t="shared" si="21"/>
        <v>1</v>
      </c>
      <c r="AA172" s="401"/>
    </row>
    <row r="173" spans="1:27" x14ac:dyDescent="0.25">
      <c r="A173" s="56"/>
      <c r="B173" s="347"/>
      <c r="C173" s="347"/>
      <c r="D173" s="347"/>
      <c r="E173" s="347"/>
      <c r="F173" s="347"/>
      <c r="G173" s="60"/>
      <c r="H173" s="358"/>
      <c r="I173" s="358">
        <v>1</v>
      </c>
      <c r="J173" s="65"/>
      <c r="K173" s="65"/>
      <c r="L173" s="65"/>
      <c r="M173" s="358"/>
      <c r="N173" s="65"/>
      <c r="O173" s="65"/>
      <c r="P173" s="65"/>
      <c r="Q173" s="65"/>
      <c r="R173" s="65"/>
      <c r="S173" s="65"/>
      <c r="T173" s="65"/>
      <c r="U173" s="65"/>
      <c r="V173" s="350">
        <f t="shared" si="22"/>
        <v>0</v>
      </c>
      <c r="W173" s="305">
        <f t="shared" si="20"/>
        <v>0</v>
      </c>
      <c r="X173" s="398">
        <f>E158</f>
        <v>574</v>
      </c>
      <c r="Y173" s="254" t="s">
        <v>13</v>
      </c>
      <c r="Z173" s="11">
        <f t="shared" si="21"/>
        <v>0</v>
      </c>
      <c r="AA173" s="403"/>
    </row>
    <row r="174" spans="1:27" x14ac:dyDescent="0.25">
      <c r="A174" s="56"/>
      <c r="B174" s="347"/>
      <c r="C174" s="347"/>
      <c r="D174" s="347"/>
      <c r="E174" s="347"/>
      <c r="F174" s="347"/>
      <c r="G174" s="60"/>
      <c r="H174" s="358"/>
      <c r="I174" s="65">
        <v>3</v>
      </c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350">
        <f t="shared" si="22"/>
        <v>0</v>
      </c>
      <c r="W174" s="305">
        <f t="shared" si="20"/>
        <v>0</v>
      </c>
      <c r="X174" s="398">
        <f>E158</f>
        <v>574</v>
      </c>
      <c r="Y174" s="40" t="s">
        <v>99</v>
      </c>
      <c r="Z174" s="11">
        <f t="shared" si="21"/>
        <v>0</v>
      </c>
      <c r="AA174" s="173"/>
    </row>
    <row r="175" spans="1:27" x14ac:dyDescent="0.25">
      <c r="A175" s="56"/>
      <c r="B175" s="347"/>
      <c r="C175" s="347"/>
      <c r="D175" s="347"/>
      <c r="E175" s="347"/>
      <c r="F175" s="347"/>
      <c r="G175" s="348"/>
      <c r="H175" s="349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350">
        <f t="shared" si="22"/>
        <v>0</v>
      </c>
      <c r="W175" s="305">
        <f t="shared" si="20"/>
        <v>0</v>
      </c>
      <c r="X175" s="398">
        <f>E158</f>
        <v>574</v>
      </c>
      <c r="Y175" s="255" t="s">
        <v>28</v>
      </c>
      <c r="Z175" s="11">
        <f t="shared" si="21"/>
        <v>0</v>
      </c>
      <c r="AA175" s="401"/>
    </row>
    <row r="176" spans="1:27" x14ac:dyDescent="0.25">
      <c r="A176" s="56"/>
      <c r="B176" s="347"/>
      <c r="C176" s="347"/>
      <c r="D176" s="347"/>
      <c r="E176" s="347"/>
      <c r="F176" s="347"/>
      <c r="G176" s="348"/>
      <c r="H176" s="349"/>
      <c r="I176" s="65">
        <v>2</v>
      </c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350">
        <f t="shared" si="22"/>
        <v>0</v>
      </c>
      <c r="W176" s="305">
        <f t="shared" si="20"/>
        <v>0</v>
      </c>
      <c r="X176" s="398">
        <f>E158</f>
        <v>574</v>
      </c>
      <c r="Y176" s="40" t="s">
        <v>101</v>
      </c>
      <c r="Z176" s="11">
        <f t="shared" si="21"/>
        <v>0</v>
      </c>
      <c r="AA176" s="403"/>
    </row>
    <row r="177" spans="1:27" x14ac:dyDescent="0.25">
      <c r="A177" s="56"/>
      <c r="B177" s="347"/>
      <c r="C177" s="347"/>
      <c r="D177" s="347"/>
      <c r="E177" s="347"/>
      <c r="F177" s="347" t="s">
        <v>108</v>
      </c>
      <c r="G177" s="348"/>
      <c r="H177" s="355">
        <v>1</v>
      </c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350">
        <f t="shared" si="22"/>
        <v>1</v>
      </c>
      <c r="W177" s="305">
        <f t="shared" si="20"/>
        <v>1.6155088852988692E-3</v>
      </c>
      <c r="X177" s="398">
        <f>E158</f>
        <v>574</v>
      </c>
      <c r="Y177" s="255" t="s">
        <v>87</v>
      </c>
      <c r="Z177" s="11">
        <f t="shared" si="21"/>
        <v>1</v>
      </c>
      <c r="AA177" s="400"/>
    </row>
    <row r="178" spans="1:27" ht="15.75" thickBot="1" x14ac:dyDescent="0.3">
      <c r="A178" s="56"/>
      <c r="B178" s="347"/>
      <c r="C178" s="347"/>
      <c r="D178" s="347"/>
      <c r="E178" s="347"/>
      <c r="F178" s="347"/>
      <c r="G178" s="348"/>
      <c r="H178" s="355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350">
        <f>SUM(H178,J178,L178,N178,P178,R178,U178,T178)</f>
        <v>0</v>
      </c>
      <c r="W178" s="330">
        <f t="shared" si="20"/>
        <v>0</v>
      </c>
      <c r="X178" s="398">
        <f>E158</f>
        <v>574</v>
      </c>
      <c r="Y178" s="255" t="s">
        <v>10</v>
      </c>
      <c r="Z178" s="11">
        <f t="shared" si="21"/>
        <v>0</v>
      </c>
      <c r="AA178" s="401"/>
    </row>
    <row r="179" spans="1:27" ht="15.75" thickBot="1" x14ac:dyDescent="0.3">
      <c r="A179" s="56"/>
      <c r="B179" s="347"/>
      <c r="C179" s="347"/>
      <c r="D179" s="347"/>
      <c r="E179" s="347"/>
      <c r="F179" s="347"/>
      <c r="G179" s="348"/>
      <c r="H179" s="404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405"/>
      <c r="W179" s="197"/>
      <c r="X179" s="405"/>
      <c r="Y179" s="79" t="s">
        <v>22</v>
      </c>
      <c r="Z179" s="11">
        <f t="shared" si="21"/>
        <v>0</v>
      </c>
      <c r="AA179" s="401"/>
    </row>
    <row r="180" spans="1:27" x14ac:dyDescent="0.25">
      <c r="A180" s="56"/>
      <c r="B180" s="347"/>
      <c r="C180" s="347"/>
      <c r="D180" s="347"/>
      <c r="E180" s="347"/>
      <c r="F180" s="347"/>
      <c r="G180" s="348"/>
      <c r="H180" s="406">
        <v>4</v>
      </c>
      <c r="I180" s="66"/>
      <c r="J180" s="66"/>
      <c r="K180" s="66"/>
      <c r="L180" s="66"/>
      <c r="M180" s="66"/>
      <c r="N180" s="66"/>
      <c r="O180" s="66"/>
      <c r="P180" s="66"/>
      <c r="Q180" s="65"/>
      <c r="R180" s="66"/>
      <c r="S180" s="66"/>
      <c r="T180" s="66"/>
      <c r="U180" s="66"/>
      <c r="V180" s="350">
        <f t="shared" ref="V180:V193" si="23">SUM(H180,J180,L180,N180,P180,R180,U180)</f>
        <v>4</v>
      </c>
      <c r="W180" s="303">
        <f t="shared" si="20"/>
        <v>6.462035541195477E-3</v>
      </c>
      <c r="X180" s="398">
        <f>E158</f>
        <v>574</v>
      </c>
      <c r="Y180" s="476" t="s">
        <v>74</v>
      </c>
      <c r="Z180" s="11">
        <f t="shared" si="21"/>
        <v>4</v>
      </c>
      <c r="AA180" s="401"/>
    </row>
    <row r="181" spans="1:27" x14ac:dyDescent="0.25">
      <c r="A181" s="56"/>
      <c r="B181" s="347"/>
      <c r="C181" s="347"/>
      <c r="D181" s="347"/>
      <c r="E181" s="347"/>
      <c r="F181" s="347"/>
      <c r="G181" s="348"/>
      <c r="H181" s="349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350">
        <f t="shared" si="23"/>
        <v>0</v>
      </c>
      <c r="W181" s="305">
        <f t="shared" si="20"/>
        <v>0</v>
      </c>
      <c r="X181" s="398">
        <f>E158</f>
        <v>574</v>
      </c>
      <c r="Y181" s="107" t="s">
        <v>27</v>
      </c>
      <c r="Z181" s="11">
        <f t="shared" si="21"/>
        <v>0</v>
      </c>
      <c r="AA181" s="172"/>
    </row>
    <row r="182" spans="1:27" x14ac:dyDescent="0.25">
      <c r="A182" s="56"/>
      <c r="B182" s="347"/>
      <c r="C182" s="347"/>
      <c r="D182" s="347"/>
      <c r="E182" s="347"/>
      <c r="F182" s="347"/>
      <c r="G182" s="348"/>
      <c r="H182" s="349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350">
        <f t="shared" si="23"/>
        <v>0</v>
      </c>
      <c r="W182" s="305">
        <f t="shared" si="20"/>
        <v>0</v>
      </c>
      <c r="X182" s="398">
        <f>E158</f>
        <v>574</v>
      </c>
      <c r="Y182" s="469" t="s">
        <v>198</v>
      </c>
      <c r="Z182" s="11">
        <f t="shared" si="21"/>
        <v>0</v>
      </c>
      <c r="AA182" s="401"/>
    </row>
    <row r="183" spans="1:27" x14ac:dyDescent="0.25">
      <c r="A183" s="56"/>
      <c r="B183" s="347"/>
      <c r="C183" s="347"/>
      <c r="D183" s="347"/>
      <c r="E183" s="347"/>
      <c r="F183" s="347"/>
      <c r="G183" s="348"/>
      <c r="H183" s="349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350">
        <f t="shared" si="23"/>
        <v>0</v>
      </c>
      <c r="W183" s="305">
        <f t="shared" si="20"/>
        <v>0</v>
      </c>
      <c r="X183" s="398">
        <f>E158</f>
        <v>574</v>
      </c>
      <c r="Y183" s="470" t="s">
        <v>26</v>
      </c>
      <c r="Z183" s="11">
        <f t="shared" si="21"/>
        <v>0</v>
      </c>
      <c r="AA183" s="172"/>
    </row>
    <row r="184" spans="1:27" x14ac:dyDescent="0.25">
      <c r="A184" s="56"/>
      <c r="B184" s="347"/>
      <c r="C184" s="347"/>
      <c r="D184" s="347"/>
      <c r="E184" s="347"/>
      <c r="F184" s="347" t="s">
        <v>108</v>
      </c>
      <c r="G184" s="348"/>
      <c r="H184" s="349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350">
        <f t="shared" si="23"/>
        <v>0</v>
      </c>
      <c r="W184" s="305">
        <f t="shared" si="20"/>
        <v>0</v>
      </c>
      <c r="X184" s="398">
        <f>E158</f>
        <v>574</v>
      </c>
      <c r="Y184" s="469" t="s">
        <v>194</v>
      </c>
      <c r="Z184" s="11">
        <f t="shared" si="21"/>
        <v>0</v>
      </c>
      <c r="AA184" s="172"/>
    </row>
    <row r="185" spans="1:27" x14ac:dyDescent="0.25">
      <c r="A185" s="56"/>
      <c r="B185" s="347"/>
      <c r="C185" s="347"/>
      <c r="D185" s="347"/>
      <c r="E185" s="347"/>
      <c r="F185" s="347"/>
      <c r="G185" s="348"/>
      <c r="H185" s="349">
        <v>1</v>
      </c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350">
        <f t="shared" si="23"/>
        <v>1</v>
      </c>
      <c r="W185" s="305">
        <f t="shared" si="20"/>
        <v>1.6155088852988692E-3</v>
      </c>
      <c r="X185" s="398">
        <f>E158</f>
        <v>574</v>
      </c>
      <c r="Y185" s="470" t="s">
        <v>326</v>
      </c>
      <c r="Z185" s="11">
        <f t="shared" si="21"/>
        <v>1</v>
      </c>
      <c r="AA185" s="416"/>
    </row>
    <row r="186" spans="1:27" x14ac:dyDescent="0.25">
      <c r="A186" s="56"/>
      <c r="B186" s="347"/>
      <c r="C186" s="347"/>
      <c r="D186" s="347"/>
      <c r="E186" s="347"/>
      <c r="F186" s="347"/>
      <c r="G186" s="348"/>
      <c r="H186" s="349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350">
        <f t="shared" si="23"/>
        <v>0</v>
      </c>
      <c r="W186" s="305">
        <f t="shared" si="20"/>
        <v>0</v>
      </c>
      <c r="X186" s="398">
        <f>E158</f>
        <v>574</v>
      </c>
      <c r="Y186" s="468" t="s">
        <v>178</v>
      </c>
      <c r="Z186" s="11">
        <f t="shared" si="21"/>
        <v>0</v>
      </c>
      <c r="AA186" s="400"/>
    </row>
    <row r="187" spans="1:27" x14ac:dyDescent="0.25">
      <c r="A187" s="56"/>
      <c r="B187" s="347"/>
      <c r="C187" s="347"/>
      <c r="D187" s="347"/>
      <c r="E187" s="347"/>
      <c r="F187" s="347"/>
      <c r="G187" s="348"/>
      <c r="H187" s="349">
        <v>2</v>
      </c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350">
        <f t="shared" si="23"/>
        <v>2</v>
      </c>
      <c r="W187" s="305">
        <f t="shared" si="20"/>
        <v>3.2310177705977385E-3</v>
      </c>
      <c r="X187" s="398">
        <f>E158</f>
        <v>574</v>
      </c>
      <c r="Y187" s="470" t="s">
        <v>188</v>
      </c>
      <c r="Z187" s="11">
        <f t="shared" si="21"/>
        <v>2</v>
      </c>
      <c r="AA187" s="400" t="s">
        <v>327</v>
      </c>
    </row>
    <row r="188" spans="1:27" x14ac:dyDescent="0.25">
      <c r="A188" s="56"/>
      <c r="B188" s="347"/>
      <c r="C188" s="347"/>
      <c r="D188" s="347"/>
      <c r="E188" s="347"/>
      <c r="F188" s="347"/>
      <c r="G188" s="348"/>
      <c r="H188" s="349">
        <v>2</v>
      </c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350">
        <f t="shared" si="23"/>
        <v>2</v>
      </c>
      <c r="W188" s="305">
        <f t="shared" si="20"/>
        <v>3.2310177705977385E-3</v>
      </c>
      <c r="X188" s="398">
        <f>E158</f>
        <v>574</v>
      </c>
      <c r="Y188" s="470" t="s">
        <v>53</v>
      </c>
      <c r="Z188" s="11">
        <f t="shared" si="21"/>
        <v>2</v>
      </c>
      <c r="AA188" s="400" t="s">
        <v>189</v>
      </c>
    </row>
    <row r="189" spans="1:27" x14ac:dyDescent="0.25">
      <c r="A189" s="56"/>
      <c r="B189" s="347"/>
      <c r="C189" s="347"/>
      <c r="D189" s="347"/>
      <c r="E189" s="347"/>
      <c r="F189" s="347"/>
      <c r="G189" s="348"/>
      <c r="H189" s="349">
        <v>6</v>
      </c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350">
        <f t="shared" si="23"/>
        <v>6</v>
      </c>
      <c r="W189" s="305">
        <f t="shared" si="20"/>
        <v>9.6930533117932146E-3</v>
      </c>
      <c r="X189" s="398">
        <f>E158</f>
        <v>574</v>
      </c>
      <c r="Y189" s="470" t="s">
        <v>109</v>
      </c>
      <c r="Z189" s="11">
        <f t="shared" si="21"/>
        <v>6</v>
      </c>
      <c r="AA189" s="400" t="s">
        <v>257</v>
      </c>
    </row>
    <row r="190" spans="1:27" x14ac:dyDescent="0.25">
      <c r="A190" s="56"/>
      <c r="B190" s="347"/>
      <c r="C190" s="347"/>
      <c r="D190" s="347"/>
      <c r="E190" s="347"/>
      <c r="F190" s="347"/>
      <c r="G190" s="348"/>
      <c r="H190" s="349">
        <v>1</v>
      </c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350">
        <f t="shared" si="23"/>
        <v>1</v>
      </c>
      <c r="W190" s="305">
        <f t="shared" si="20"/>
        <v>1.6155088852988692E-3</v>
      </c>
      <c r="X190" s="398">
        <f>E158</f>
        <v>574</v>
      </c>
      <c r="Y190" s="254" t="s">
        <v>13</v>
      </c>
      <c r="Z190" s="11">
        <f t="shared" si="21"/>
        <v>1</v>
      </c>
      <c r="AA190" s="400"/>
    </row>
    <row r="191" spans="1:27" x14ac:dyDescent="0.25">
      <c r="A191" s="56"/>
      <c r="B191" s="347"/>
      <c r="C191" s="347"/>
      <c r="D191" s="347"/>
      <c r="E191" s="347"/>
      <c r="F191" s="347"/>
      <c r="G191" s="348"/>
      <c r="H191" s="349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350">
        <f t="shared" si="23"/>
        <v>0</v>
      </c>
      <c r="W191" s="305">
        <f t="shared" si="20"/>
        <v>0</v>
      </c>
      <c r="X191" s="398">
        <f>E158</f>
        <v>574</v>
      </c>
      <c r="Y191" s="41" t="s">
        <v>159</v>
      </c>
      <c r="Z191" s="11">
        <f t="shared" si="21"/>
        <v>0</v>
      </c>
      <c r="AA191" s="400"/>
    </row>
    <row r="192" spans="1:27" ht="15.75" thickBot="1" x14ac:dyDescent="0.3">
      <c r="A192" s="186"/>
      <c r="B192" s="187"/>
      <c r="C192" s="187"/>
      <c r="D192" s="187"/>
      <c r="E192" s="187"/>
      <c r="F192" s="187"/>
      <c r="G192" s="348"/>
      <c r="H192" s="349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350">
        <f t="shared" si="23"/>
        <v>0</v>
      </c>
      <c r="W192" s="302">
        <f t="shared" si="20"/>
        <v>0</v>
      </c>
      <c r="X192" s="398">
        <f>E158</f>
        <v>574</v>
      </c>
      <c r="Y192" s="42" t="s">
        <v>95</v>
      </c>
      <c r="Z192" s="11">
        <f t="shared" si="21"/>
        <v>0</v>
      </c>
      <c r="AA192" s="407"/>
    </row>
    <row r="193" spans="1:27" ht="15.75" thickBot="1" x14ac:dyDescent="0.3">
      <c r="A193" s="45"/>
      <c r="B193" s="45"/>
      <c r="C193" s="45"/>
      <c r="D193" s="45"/>
      <c r="E193" s="45"/>
      <c r="F193" s="45"/>
      <c r="G193" s="51" t="s">
        <v>5</v>
      </c>
      <c r="H193" s="61">
        <f t="shared" ref="H193:U193" si="24">SUM(H159:H192)</f>
        <v>43</v>
      </c>
      <c r="I193" s="61">
        <f t="shared" si="24"/>
        <v>30</v>
      </c>
      <c r="J193" s="61">
        <f t="shared" si="24"/>
        <v>0</v>
      </c>
      <c r="K193" s="61">
        <f t="shared" si="24"/>
        <v>0</v>
      </c>
      <c r="L193" s="61">
        <f t="shared" si="24"/>
        <v>0</v>
      </c>
      <c r="M193" s="61">
        <f t="shared" si="24"/>
        <v>0</v>
      </c>
      <c r="N193" s="61">
        <f t="shared" si="24"/>
        <v>0</v>
      </c>
      <c r="O193" s="61">
        <f t="shared" si="24"/>
        <v>0</v>
      </c>
      <c r="P193" s="61">
        <f t="shared" si="24"/>
        <v>0</v>
      </c>
      <c r="Q193" s="61">
        <f t="shared" si="24"/>
        <v>0</v>
      </c>
      <c r="R193" s="61">
        <f t="shared" si="24"/>
        <v>0</v>
      </c>
      <c r="S193" s="61">
        <f t="shared" si="24"/>
        <v>0</v>
      </c>
      <c r="T193" s="61">
        <f t="shared" si="24"/>
        <v>0</v>
      </c>
      <c r="U193" s="61">
        <f t="shared" si="24"/>
        <v>2</v>
      </c>
      <c r="V193" s="375">
        <f t="shared" si="23"/>
        <v>45</v>
      </c>
      <c r="W193" s="459">
        <f t="shared" si="20"/>
        <v>7.2697899838449112E-2</v>
      </c>
      <c r="X193" s="458">
        <f>E158</f>
        <v>574</v>
      </c>
    </row>
    <row r="195" spans="1:27" ht="15.75" thickBot="1" x14ac:dyDescent="0.3"/>
    <row r="196" spans="1:27" ht="60.75" thickBot="1" x14ac:dyDescent="0.3">
      <c r="A196" s="47" t="s">
        <v>23</v>
      </c>
      <c r="B196" s="47" t="s">
        <v>49</v>
      </c>
      <c r="C196" s="47" t="s">
        <v>54</v>
      </c>
      <c r="D196" s="47" t="s">
        <v>18</v>
      </c>
      <c r="E196" s="46" t="s">
        <v>17</v>
      </c>
      <c r="F196" s="48" t="s">
        <v>1</v>
      </c>
      <c r="G196" s="49" t="s">
        <v>24</v>
      </c>
      <c r="H196" s="81" t="s">
        <v>69</v>
      </c>
      <c r="I196" s="50" t="s">
        <v>70</v>
      </c>
      <c r="J196" s="50" t="s">
        <v>55</v>
      </c>
      <c r="K196" s="50" t="s">
        <v>60</v>
      </c>
      <c r="L196" s="50" t="s">
        <v>56</v>
      </c>
      <c r="M196" s="50" t="s">
        <v>61</v>
      </c>
      <c r="N196" s="50" t="s">
        <v>57</v>
      </c>
      <c r="O196" s="50" t="s">
        <v>62</v>
      </c>
      <c r="P196" s="50" t="s">
        <v>58</v>
      </c>
      <c r="Q196" s="50" t="s">
        <v>66</v>
      </c>
      <c r="R196" s="50" t="s">
        <v>59</v>
      </c>
      <c r="S196" s="50" t="s">
        <v>67</v>
      </c>
      <c r="T196" s="50" t="s">
        <v>126</v>
      </c>
      <c r="U196" s="50" t="s">
        <v>42</v>
      </c>
      <c r="V196" s="50" t="s">
        <v>5</v>
      </c>
      <c r="W196" s="46" t="s">
        <v>2</v>
      </c>
      <c r="X196" s="47" t="s">
        <v>117</v>
      </c>
      <c r="Y196" s="37" t="s">
        <v>21</v>
      </c>
      <c r="Z196" s="11" t="s">
        <v>5</v>
      </c>
      <c r="AA196" s="36" t="s">
        <v>7</v>
      </c>
    </row>
    <row r="197" spans="1:27" ht="15.75" thickBot="1" x14ac:dyDescent="0.3">
      <c r="A197" s="78">
        <v>1500015</v>
      </c>
      <c r="B197" s="78" t="s">
        <v>233</v>
      </c>
      <c r="C197" s="439">
        <v>576</v>
      </c>
      <c r="D197" s="439">
        <v>637</v>
      </c>
      <c r="E197" s="439">
        <v>564</v>
      </c>
      <c r="F197" s="440">
        <f>E197/D197</f>
        <v>0.88540031397174257</v>
      </c>
      <c r="G197" s="52">
        <v>45233</v>
      </c>
      <c r="H197" s="87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9"/>
      <c r="T197" s="405"/>
      <c r="U197" s="121"/>
      <c r="V197" s="121"/>
      <c r="W197" s="89"/>
      <c r="Y197" s="91" t="s">
        <v>78</v>
      </c>
      <c r="AA197" s="43" t="s">
        <v>73</v>
      </c>
    </row>
    <row r="198" spans="1:27" x14ac:dyDescent="0.25">
      <c r="A198" s="56"/>
      <c r="B198" s="347"/>
      <c r="C198" s="347"/>
      <c r="D198" s="347"/>
      <c r="E198" s="347"/>
      <c r="F198" s="347"/>
      <c r="G198" s="348"/>
      <c r="H198" s="343"/>
      <c r="I198" s="63">
        <v>9</v>
      </c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371">
        <f>SUM(H198,J198,L198,N198,P198,R198,U198,T198)</f>
        <v>0</v>
      </c>
      <c r="W198" s="303">
        <f>$V198/$D$197</f>
        <v>0</v>
      </c>
      <c r="X198" s="398">
        <f>E197</f>
        <v>564</v>
      </c>
      <c r="Y198" s="39" t="s">
        <v>19</v>
      </c>
      <c r="Z198" s="11">
        <f>V198</f>
        <v>0</v>
      </c>
      <c r="AA198" s="340"/>
    </row>
    <row r="199" spans="1:27" x14ac:dyDescent="0.25">
      <c r="A199" s="56"/>
      <c r="B199" s="347"/>
      <c r="C199" s="347"/>
      <c r="D199" s="347"/>
      <c r="E199" s="347"/>
      <c r="F199" s="347"/>
      <c r="G199" s="348"/>
      <c r="H199" s="349">
        <v>5</v>
      </c>
      <c r="I199" s="65"/>
      <c r="J199" s="65"/>
      <c r="K199" s="65"/>
      <c r="L199" s="65"/>
      <c r="M199" s="65"/>
      <c r="N199" s="70"/>
      <c r="O199" s="65"/>
      <c r="P199" s="65"/>
      <c r="Q199" s="65"/>
      <c r="R199" s="65"/>
      <c r="S199" s="65"/>
      <c r="T199" s="65"/>
      <c r="U199" s="65"/>
      <c r="V199" s="350">
        <f>SUM(H199,J199,L199,N199,P199,R199,U199,T199)</f>
        <v>5</v>
      </c>
      <c r="W199" s="305">
        <f t="shared" ref="W199:W232" si="25">$V199/$D$197</f>
        <v>7.8492935635792772E-3</v>
      </c>
      <c r="X199" s="398">
        <f>E197</f>
        <v>564</v>
      </c>
      <c r="Y199" s="254" t="s">
        <v>50</v>
      </c>
      <c r="Z199" s="11">
        <f t="shared" ref="Z199:Z231" si="26">V199</f>
        <v>5</v>
      </c>
      <c r="AA199" s="340"/>
    </row>
    <row r="200" spans="1:27" x14ac:dyDescent="0.25">
      <c r="A200" s="56"/>
      <c r="B200" s="347"/>
      <c r="C200" s="347"/>
      <c r="D200" s="347"/>
      <c r="E200" s="347"/>
      <c r="F200" s="347"/>
      <c r="G200" s="348"/>
      <c r="H200" s="349">
        <v>13</v>
      </c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350">
        <f t="shared" ref="V200:V216" si="27">SUM(H200,J200,L200,N200,P200,R200,U200,T200)</f>
        <v>13</v>
      </c>
      <c r="W200" s="305">
        <f t="shared" si="25"/>
        <v>2.0408163265306121E-2</v>
      </c>
      <c r="X200" s="398">
        <f>E197</f>
        <v>564</v>
      </c>
      <c r="Y200" s="40" t="s">
        <v>16</v>
      </c>
      <c r="Z200" s="11">
        <f t="shared" si="26"/>
        <v>13</v>
      </c>
      <c r="AA200" s="366"/>
    </row>
    <row r="201" spans="1:27" x14ac:dyDescent="0.25">
      <c r="A201" s="56"/>
      <c r="B201" s="347"/>
      <c r="C201" s="347"/>
      <c r="D201" s="347"/>
      <c r="E201" s="347"/>
      <c r="F201" s="347"/>
      <c r="G201" s="348"/>
      <c r="H201" s="349"/>
      <c r="I201" s="65"/>
      <c r="J201" s="399"/>
      <c r="K201" s="399"/>
      <c r="L201" s="399"/>
      <c r="M201" s="65"/>
      <c r="N201" s="65"/>
      <c r="O201" s="65"/>
      <c r="P201" s="65"/>
      <c r="Q201" s="65"/>
      <c r="R201" s="65"/>
      <c r="S201" s="65"/>
      <c r="T201" s="65"/>
      <c r="U201" s="65"/>
      <c r="V201" s="350">
        <f t="shared" si="27"/>
        <v>0</v>
      </c>
      <c r="W201" s="305">
        <f t="shared" si="25"/>
        <v>0</v>
      </c>
      <c r="X201" s="398">
        <f>E197</f>
        <v>564</v>
      </c>
      <c r="Y201" s="40" t="s">
        <v>4</v>
      </c>
      <c r="Z201" s="11">
        <f t="shared" si="26"/>
        <v>0</v>
      </c>
      <c r="AA201" s="366"/>
    </row>
    <row r="202" spans="1:27" x14ac:dyDescent="0.25">
      <c r="A202" s="56"/>
      <c r="B202" s="347"/>
      <c r="C202" s="347"/>
      <c r="D202" s="347"/>
      <c r="E202" s="347"/>
      <c r="F202" s="347"/>
      <c r="G202" s="348"/>
      <c r="H202" s="349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350">
        <f t="shared" si="27"/>
        <v>0</v>
      </c>
      <c r="W202" s="305">
        <f t="shared" si="25"/>
        <v>0</v>
      </c>
      <c r="X202" s="398">
        <f>E197</f>
        <v>564</v>
      </c>
      <c r="Y202" s="40" t="s">
        <v>14</v>
      </c>
      <c r="Z202" s="11">
        <f t="shared" si="26"/>
        <v>0</v>
      </c>
      <c r="AA202" s="172"/>
    </row>
    <row r="203" spans="1:27" x14ac:dyDescent="0.25">
      <c r="A203" s="56"/>
      <c r="B203" s="347"/>
      <c r="C203" s="347"/>
      <c r="D203" s="347"/>
      <c r="E203" s="347"/>
      <c r="F203" s="347"/>
      <c r="G203" s="348"/>
      <c r="H203" s="349"/>
      <c r="I203" s="65">
        <v>1</v>
      </c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350">
        <f t="shared" si="27"/>
        <v>0</v>
      </c>
      <c r="W203" s="305">
        <f t="shared" si="25"/>
        <v>0</v>
      </c>
      <c r="X203" s="398">
        <f>E197</f>
        <v>564</v>
      </c>
      <c r="Y203" s="40" t="s">
        <v>15</v>
      </c>
      <c r="Z203" s="11">
        <f t="shared" si="26"/>
        <v>0</v>
      </c>
      <c r="AA203" s="346"/>
    </row>
    <row r="204" spans="1:27" x14ac:dyDescent="0.25">
      <c r="A204" s="56" t="s">
        <v>172</v>
      </c>
      <c r="B204" s="347"/>
      <c r="C204" s="347"/>
      <c r="D204" s="347"/>
      <c r="E204" s="347"/>
      <c r="F204" s="347"/>
      <c r="G204" s="348"/>
      <c r="H204" s="349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350">
        <f t="shared" si="27"/>
        <v>0</v>
      </c>
      <c r="W204" s="305">
        <f t="shared" si="25"/>
        <v>0</v>
      </c>
      <c r="X204" s="398">
        <f>E197</f>
        <v>564</v>
      </c>
      <c r="Y204" s="40" t="s">
        <v>8</v>
      </c>
      <c r="Z204" s="11">
        <f t="shared" si="26"/>
        <v>0</v>
      </c>
      <c r="AA204" s="346"/>
    </row>
    <row r="205" spans="1:27" x14ac:dyDescent="0.25">
      <c r="A205" s="56"/>
      <c r="B205" s="347"/>
      <c r="C205" s="347"/>
      <c r="D205" s="347"/>
      <c r="E205" s="347"/>
      <c r="F205" s="347"/>
      <c r="G205" s="348"/>
      <c r="H205" s="349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350">
        <f t="shared" si="27"/>
        <v>0</v>
      </c>
      <c r="W205" s="305">
        <f t="shared" si="25"/>
        <v>0</v>
      </c>
      <c r="X205" s="398">
        <f>E197</f>
        <v>564</v>
      </c>
      <c r="Y205" s="40" t="s">
        <v>9</v>
      </c>
      <c r="Z205" s="11">
        <f t="shared" si="26"/>
        <v>0</v>
      </c>
      <c r="AA205" s="400"/>
    </row>
    <row r="206" spans="1:27" x14ac:dyDescent="0.25">
      <c r="A206" s="56"/>
      <c r="B206" s="347"/>
      <c r="C206" s="347"/>
      <c r="D206" s="347"/>
      <c r="E206" s="347"/>
      <c r="F206" s="347"/>
      <c r="G206" s="348"/>
      <c r="H206" s="369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350">
        <f t="shared" si="27"/>
        <v>0</v>
      </c>
      <c r="W206" s="305">
        <f t="shared" si="25"/>
        <v>0</v>
      </c>
      <c r="X206" s="398">
        <f>E197</f>
        <v>564</v>
      </c>
      <c r="Y206" s="40" t="s">
        <v>71</v>
      </c>
      <c r="Z206" s="11">
        <f t="shared" si="26"/>
        <v>0</v>
      </c>
      <c r="AA206" s="400"/>
    </row>
    <row r="207" spans="1:27" x14ac:dyDescent="0.25">
      <c r="A207" s="56"/>
      <c r="B207" s="347"/>
      <c r="C207" s="347"/>
      <c r="D207" s="347"/>
      <c r="E207" s="347"/>
      <c r="F207" s="347"/>
      <c r="G207" s="348"/>
      <c r="H207" s="369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350">
        <f t="shared" si="27"/>
        <v>0</v>
      </c>
      <c r="W207" s="305">
        <f t="shared" si="25"/>
        <v>0</v>
      </c>
      <c r="X207" s="398">
        <f>E197</f>
        <v>564</v>
      </c>
      <c r="Y207" s="40" t="s">
        <v>0</v>
      </c>
      <c r="Z207" s="11">
        <f t="shared" si="26"/>
        <v>0</v>
      </c>
      <c r="AA207" s="401"/>
    </row>
    <row r="208" spans="1:27" x14ac:dyDescent="0.25">
      <c r="A208" s="56"/>
      <c r="B208" s="347"/>
      <c r="C208" s="347"/>
      <c r="D208" s="347"/>
      <c r="E208" s="347"/>
      <c r="F208" s="347"/>
      <c r="G208" s="348"/>
      <c r="H208" s="369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350">
        <f t="shared" si="27"/>
        <v>0</v>
      </c>
      <c r="W208" s="305">
        <f t="shared" si="25"/>
        <v>0</v>
      </c>
      <c r="X208" s="398">
        <f>E197</f>
        <v>564</v>
      </c>
      <c r="Y208" s="40" t="s">
        <v>20</v>
      </c>
      <c r="Z208" s="11">
        <f t="shared" si="26"/>
        <v>0</v>
      </c>
      <c r="AA208" s="401"/>
    </row>
    <row r="209" spans="1:27" x14ac:dyDescent="0.25">
      <c r="A209" s="56"/>
      <c r="B209" s="347"/>
      <c r="C209" s="347"/>
      <c r="D209" s="347"/>
      <c r="E209" s="347"/>
      <c r="F209" s="347" t="s">
        <v>108</v>
      </c>
      <c r="G209" s="348"/>
      <c r="H209" s="369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>
        <v>4</v>
      </c>
      <c r="V209" s="350">
        <f t="shared" si="27"/>
        <v>4</v>
      </c>
      <c r="W209" s="305">
        <f t="shared" si="25"/>
        <v>6.2794348508634227E-3</v>
      </c>
      <c r="X209" s="398">
        <f>E197</f>
        <v>564</v>
      </c>
      <c r="Y209" s="40" t="s">
        <v>3</v>
      </c>
      <c r="Z209" s="11">
        <f t="shared" si="26"/>
        <v>4</v>
      </c>
      <c r="AA209" s="401"/>
    </row>
    <row r="210" spans="1:27" x14ac:dyDescent="0.25">
      <c r="A210" s="420"/>
      <c r="B210" s="422"/>
      <c r="C210" s="422"/>
      <c r="D210" s="422"/>
      <c r="E210" s="422"/>
      <c r="F210" s="422"/>
      <c r="G210" s="421"/>
      <c r="H210" s="402"/>
      <c r="I210" s="65">
        <v>1</v>
      </c>
      <c r="J210" s="70"/>
      <c r="K210" s="70"/>
      <c r="L210" s="70"/>
      <c r="M210" s="65"/>
      <c r="N210" s="70"/>
      <c r="O210" s="70"/>
      <c r="P210" s="70"/>
      <c r="Q210" s="70"/>
      <c r="R210" s="70"/>
      <c r="S210" s="70"/>
      <c r="T210" s="70"/>
      <c r="U210" s="70"/>
      <c r="V210" s="350">
        <f t="shared" si="27"/>
        <v>0</v>
      </c>
      <c r="W210" s="305">
        <f t="shared" si="25"/>
        <v>0</v>
      </c>
      <c r="X210" s="398">
        <f>E197</f>
        <v>564</v>
      </c>
      <c r="Y210" s="40" t="s">
        <v>196</v>
      </c>
      <c r="Z210" s="11">
        <f t="shared" si="26"/>
        <v>0</v>
      </c>
      <c r="AA210" s="401"/>
    </row>
    <row r="211" spans="1:27" x14ac:dyDescent="0.25">
      <c r="A211" s="420"/>
      <c r="B211" s="422"/>
      <c r="C211" s="422"/>
      <c r="D211" s="422"/>
      <c r="E211" s="422"/>
      <c r="F211" s="422"/>
      <c r="G211" s="421"/>
      <c r="H211" s="394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>
        <v>3</v>
      </c>
      <c r="V211" s="350">
        <f t="shared" si="27"/>
        <v>3</v>
      </c>
      <c r="W211" s="305">
        <f t="shared" si="25"/>
        <v>4.7095761381475663E-3</v>
      </c>
      <c r="X211" s="398">
        <f>E197</f>
        <v>564</v>
      </c>
      <c r="Y211" s="254" t="s">
        <v>83</v>
      </c>
      <c r="Z211" s="11">
        <f t="shared" si="26"/>
        <v>3</v>
      </c>
      <c r="AA211" s="401"/>
    </row>
    <row r="212" spans="1:27" x14ac:dyDescent="0.25">
      <c r="A212" s="56"/>
      <c r="B212" s="347"/>
      <c r="C212" s="347"/>
      <c r="D212" s="347"/>
      <c r="E212" s="347"/>
      <c r="F212" s="347"/>
      <c r="G212" s="60"/>
      <c r="H212" s="358"/>
      <c r="I212" s="358"/>
      <c r="J212" s="65">
        <v>1</v>
      </c>
      <c r="K212" s="65"/>
      <c r="L212" s="65"/>
      <c r="M212" s="358"/>
      <c r="N212" s="65"/>
      <c r="O212" s="65"/>
      <c r="P212" s="65"/>
      <c r="Q212" s="65"/>
      <c r="R212" s="65"/>
      <c r="S212" s="65"/>
      <c r="T212" s="65"/>
      <c r="U212" s="65"/>
      <c r="V212" s="350">
        <f t="shared" si="27"/>
        <v>1</v>
      </c>
      <c r="W212" s="305">
        <f t="shared" si="25"/>
        <v>1.5698587127158557E-3</v>
      </c>
      <c r="X212" s="398">
        <f>E197</f>
        <v>564</v>
      </c>
      <c r="Y212" s="254" t="s">
        <v>374</v>
      </c>
      <c r="Z212" s="11">
        <f t="shared" si="26"/>
        <v>1</v>
      </c>
      <c r="AA212" s="403"/>
    </row>
    <row r="213" spans="1:27" x14ac:dyDescent="0.25">
      <c r="A213" s="56"/>
      <c r="B213" s="347"/>
      <c r="C213" s="347"/>
      <c r="D213" s="347"/>
      <c r="E213" s="347"/>
      <c r="F213" s="347"/>
      <c r="G213" s="60"/>
      <c r="H213" s="358"/>
      <c r="I213" s="65">
        <v>33</v>
      </c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350">
        <f t="shared" si="27"/>
        <v>0</v>
      </c>
      <c r="W213" s="305">
        <f t="shared" si="25"/>
        <v>0</v>
      </c>
      <c r="X213" s="398">
        <f>E197</f>
        <v>564</v>
      </c>
      <c r="Y213" s="40" t="s">
        <v>99</v>
      </c>
      <c r="Z213" s="11">
        <f t="shared" si="26"/>
        <v>0</v>
      </c>
      <c r="AA213" s="173" t="s">
        <v>353</v>
      </c>
    </row>
    <row r="214" spans="1:27" x14ac:dyDescent="0.25">
      <c r="A214" s="56"/>
      <c r="B214" s="347"/>
      <c r="C214" s="347"/>
      <c r="D214" s="347"/>
      <c r="E214" s="347"/>
      <c r="F214" s="347"/>
      <c r="G214" s="348"/>
      <c r="H214" s="349">
        <v>2</v>
      </c>
      <c r="I214" s="65"/>
      <c r="J214" s="65">
        <v>3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350">
        <f t="shared" si="27"/>
        <v>5</v>
      </c>
      <c r="W214" s="305">
        <f t="shared" si="25"/>
        <v>7.8492935635792772E-3</v>
      </c>
      <c r="X214" s="398">
        <f>E197</f>
        <v>564</v>
      </c>
      <c r="Y214" s="255" t="s">
        <v>28</v>
      </c>
      <c r="Z214" s="11">
        <f t="shared" si="26"/>
        <v>5</v>
      </c>
      <c r="AA214" s="401"/>
    </row>
    <row r="215" spans="1:27" x14ac:dyDescent="0.25">
      <c r="A215" s="56"/>
      <c r="B215" s="347"/>
      <c r="C215" s="347"/>
      <c r="D215" s="347"/>
      <c r="E215" s="347"/>
      <c r="F215" s="347"/>
      <c r="G215" s="348"/>
      <c r="H215" s="349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350">
        <f t="shared" si="27"/>
        <v>0</v>
      </c>
      <c r="W215" s="305">
        <f t="shared" si="25"/>
        <v>0</v>
      </c>
      <c r="X215" s="398">
        <f>E197</f>
        <v>564</v>
      </c>
      <c r="Y215" s="40" t="s">
        <v>101</v>
      </c>
      <c r="Z215" s="11">
        <f t="shared" si="26"/>
        <v>0</v>
      </c>
      <c r="AA215" s="403"/>
    </row>
    <row r="216" spans="1:27" x14ac:dyDescent="0.25">
      <c r="A216" s="56"/>
      <c r="B216" s="347"/>
      <c r="C216" s="347"/>
      <c r="D216" s="347"/>
      <c r="E216" s="347"/>
      <c r="F216" s="347" t="s">
        <v>108</v>
      </c>
      <c r="G216" s="348"/>
      <c r="H216" s="355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350">
        <f t="shared" si="27"/>
        <v>0</v>
      </c>
      <c r="W216" s="305">
        <f t="shared" si="25"/>
        <v>0</v>
      </c>
      <c r="X216" s="398">
        <f>E197</f>
        <v>564</v>
      </c>
      <c r="Y216" s="255" t="s">
        <v>87</v>
      </c>
      <c r="Z216" s="11">
        <f t="shared" si="26"/>
        <v>0</v>
      </c>
      <c r="AA216" s="400"/>
    </row>
    <row r="217" spans="1:27" ht="15.75" thickBot="1" x14ac:dyDescent="0.3">
      <c r="A217" s="56"/>
      <c r="B217" s="347"/>
      <c r="C217" s="347"/>
      <c r="D217" s="347"/>
      <c r="E217" s="347"/>
      <c r="F217" s="347"/>
      <c r="G217" s="348"/>
      <c r="H217" s="355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>
        <v>1</v>
      </c>
      <c r="V217" s="350">
        <f>SUM(H217,J217,L217,N217,P217,R217,U217,T217)</f>
        <v>1</v>
      </c>
      <c r="W217" s="330">
        <f t="shared" si="25"/>
        <v>1.5698587127158557E-3</v>
      </c>
      <c r="X217" s="398">
        <f>E197</f>
        <v>564</v>
      </c>
      <c r="Y217" s="255" t="s">
        <v>10</v>
      </c>
      <c r="Z217" s="11">
        <f t="shared" si="26"/>
        <v>1</v>
      </c>
      <c r="AA217" s="401"/>
    </row>
    <row r="218" spans="1:27" ht="15.75" thickBot="1" x14ac:dyDescent="0.3">
      <c r="A218" s="56"/>
      <c r="B218" s="347"/>
      <c r="C218" s="347"/>
      <c r="D218" s="347"/>
      <c r="E218" s="347"/>
      <c r="F218" s="347"/>
      <c r="G218" s="348"/>
      <c r="H218" s="404"/>
      <c r="I218" s="197"/>
      <c r="J218" s="197"/>
      <c r="K218" s="197"/>
      <c r="L218" s="197"/>
      <c r="M218" s="197"/>
      <c r="N218" s="197"/>
      <c r="O218" s="197"/>
      <c r="P218" s="197"/>
      <c r="Q218" s="197"/>
      <c r="R218" s="197"/>
      <c r="S218" s="197"/>
      <c r="T218" s="197"/>
      <c r="U218" s="197"/>
      <c r="V218" s="405"/>
      <c r="W218" s="197"/>
      <c r="X218" s="405"/>
      <c r="Y218" s="79" t="s">
        <v>22</v>
      </c>
      <c r="Z218" s="11">
        <f t="shared" si="26"/>
        <v>0</v>
      </c>
      <c r="AA218" s="401"/>
    </row>
    <row r="219" spans="1:27" x14ac:dyDescent="0.25">
      <c r="A219" s="56"/>
      <c r="B219" s="347"/>
      <c r="C219" s="347"/>
      <c r="D219" s="347"/>
      <c r="E219" s="347"/>
      <c r="F219" s="347"/>
      <c r="G219" s="348"/>
      <c r="H219" s="406">
        <v>2</v>
      </c>
      <c r="I219" s="66"/>
      <c r="J219" s="66"/>
      <c r="K219" s="66"/>
      <c r="L219" s="66"/>
      <c r="M219" s="66"/>
      <c r="N219" s="66"/>
      <c r="O219" s="66"/>
      <c r="P219" s="66"/>
      <c r="Q219" s="65"/>
      <c r="R219" s="66"/>
      <c r="S219" s="66"/>
      <c r="T219" s="66"/>
      <c r="U219" s="66"/>
      <c r="V219" s="350">
        <f t="shared" ref="V219:V232" si="28">SUM(H219,J219,L219,N219,P219,R219,U219)</f>
        <v>2</v>
      </c>
      <c r="W219" s="303">
        <f t="shared" si="25"/>
        <v>3.1397174254317113E-3</v>
      </c>
      <c r="X219" s="398">
        <f>E197</f>
        <v>564</v>
      </c>
      <c r="Y219" s="476" t="s">
        <v>74</v>
      </c>
      <c r="Z219" s="11">
        <f t="shared" si="26"/>
        <v>2</v>
      </c>
      <c r="AA219" s="401"/>
    </row>
    <row r="220" spans="1:27" x14ac:dyDescent="0.25">
      <c r="A220" s="56"/>
      <c r="B220" s="347"/>
      <c r="C220" s="347"/>
      <c r="D220" s="347"/>
      <c r="E220" s="347"/>
      <c r="F220" s="347"/>
      <c r="G220" s="348"/>
      <c r="H220" s="349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350">
        <f t="shared" si="28"/>
        <v>0</v>
      </c>
      <c r="W220" s="305">
        <f t="shared" si="25"/>
        <v>0</v>
      </c>
      <c r="X220" s="398">
        <f>E197</f>
        <v>564</v>
      </c>
      <c r="Y220" s="107" t="s">
        <v>27</v>
      </c>
      <c r="Z220" s="11">
        <f t="shared" si="26"/>
        <v>0</v>
      </c>
      <c r="AA220" s="172"/>
    </row>
    <row r="221" spans="1:27" x14ac:dyDescent="0.25">
      <c r="A221" s="56"/>
      <c r="B221" s="347"/>
      <c r="C221" s="347"/>
      <c r="D221" s="347"/>
      <c r="E221" s="347"/>
      <c r="F221" s="347"/>
      <c r="G221" s="348"/>
      <c r="H221" s="349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350">
        <f t="shared" si="28"/>
        <v>0</v>
      </c>
      <c r="W221" s="305">
        <f t="shared" si="25"/>
        <v>0</v>
      </c>
      <c r="X221" s="398">
        <f>E197</f>
        <v>564</v>
      </c>
      <c r="Y221" s="469" t="s">
        <v>198</v>
      </c>
      <c r="Z221" s="11">
        <f t="shared" si="26"/>
        <v>0</v>
      </c>
      <c r="AA221" s="401"/>
    </row>
    <row r="222" spans="1:27" x14ac:dyDescent="0.25">
      <c r="A222" s="56"/>
      <c r="B222" s="347"/>
      <c r="C222" s="347"/>
      <c r="D222" s="347"/>
      <c r="E222" s="347"/>
      <c r="F222" s="347"/>
      <c r="G222" s="348"/>
      <c r="H222" s="349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350">
        <f t="shared" si="28"/>
        <v>0</v>
      </c>
      <c r="W222" s="305">
        <f t="shared" si="25"/>
        <v>0</v>
      </c>
      <c r="X222" s="398">
        <f>E197</f>
        <v>564</v>
      </c>
      <c r="Y222" s="470" t="s">
        <v>26</v>
      </c>
      <c r="Z222" s="11">
        <f t="shared" si="26"/>
        <v>0</v>
      </c>
      <c r="AA222" s="172"/>
    </row>
    <row r="223" spans="1:27" x14ac:dyDescent="0.25">
      <c r="A223" s="56"/>
      <c r="B223" s="347"/>
      <c r="C223" s="347"/>
      <c r="D223" s="347"/>
      <c r="E223" s="347"/>
      <c r="F223" s="347" t="s">
        <v>108</v>
      </c>
      <c r="G223" s="348"/>
      <c r="H223" s="349">
        <v>18</v>
      </c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350">
        <f t="shared" si="28"/>
        <v>18</v>
      </c>
      <c r="W223" s="305">
        <f t="shared" si="25"/>
        <v>2.8257456828885402E-2</v>
      </c>
      <c r="X223" s="398">
        <f>E197</f>
        <v>564</v>
      </c>
      <c r="Y223" s="469" t="s">
        <v>194</v>
      </c>
      <c r="Z223" s="11">
        <f t="shared" si="26"/>
        <v>18</v>
      </c>
      <c r="AA223" s="172"/>
    </row>
    <row r="224" spans="1:27" x14ac:dyDescent="0.25">
      <c r="A224" s="56"/>
      <c r="B224" s="347"/>
      <c r="C224" s="347"/>
      <c r="D224" s="347"/>
      <c r="E224" s="347"/>
      <c r="F224" s="347"/>
      <c r="G224" s="348"/>
      <c r="H224" s="349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350">
        <f t="shared" si="28"/>
        <v>0</v>
      </c>
      <c r="W224" s="305">
        <f t="shared" si="25"/>
        <v>0</v>
      </c>
      <c r="X224" s="398">
        <f>E197</f>
        <v>564</v>
      </c>
      <c r="Y224" s="470" t="s">
        <v>326</v>
      </c>
      <c r="Z224" s="11">
        <f t="shared" si="26"/>
        <v>0</v>
      </c>
      <c r="AA224" s="416"/>
    </row>
    <row r="225" spans="1:27" x14ac:dyDescent="0.25">
      <c r="A225" s="56"/>
      <c r="B225" s="347"/>
      <c r="C225" s="347"/>
      <c r="D225" s="347"/>
      <c r="E225" s="347"/>
      <c r="F225" s="347"/>
      <c r="G225" s="348"/>
      <c r="H225" s="349">
        <v>1</v>
      </c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350">
        <f t="shared" si="28"/>
        <v>1</v>
      </c>
      <c r="W225" s="305">
        <f t="shared" si="25"/>
        <v>1.5698587127158557E-3</v>
      </c>
      <c r="X225" s="398">
        <f>E197</f>
        <v>564</v>
      </c>
      <c r="Y225" s="468" t="s">
        <v>178</v>
      </c>
      <c r="Z225" s="11">
        <f t="shared" si="26"/>
        <v>1</v>
      </c>
      <c r="AA225" s="400"/>
    </row>
    <row r="226" spans="1:27" x14ac:dyDescent="0.25">
      <c r="A226" s="56"/>
      <c r="B226" s="347"/>
      <c r="C226" s="347"/>
      <c r="D226" s="347"/>
      <c r="E226" s="347"/>
      <c r="F226" s="347"/>
      <c r="G226" s="348"/>
      <c r="H226" s="349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350">
        <f t="shared" si="28"/>
        <v>0</v>
      </c>
      <c r="W226" s="305">
        <f t="shared" si="25"/>
        <v>0</v>
      </c>
      <c r="X226" s="398">
        <f>E197</f>
        <v>564</v>
      </c>
      <c r="Y226" s="470" t="s">
        <v>188</v>
      </c>
      <c r="Z226" s="11">
        <f t="shared" si="26"/>
        <v>0</v>
      </c>
      <c r="AA226" s="400" t="s">
        <v>352</v>
      </c>
    </row>
    <row r="227" spans="1:27" x14ac:dyDescent="0.25">
      <c r="A227" s="56"/>
      <c r="B227" s="347"/>
      <c r="C227" s="347"/>
      <c r="D227" s="347"/>
      <c r="E227" s="347"/>
      <c r="F227" s="347"/>
      <c r="G227" s="348"/>
      <c r="H227" s="349">
        <v>1</v>
      </c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350">
        <f t="shared" si="28"/>
        <v>1</v>
      </c>
      <c r="W227" s="305">
        <f t="shared" si="25"/>
        <v>1.5698587127158557E-3</v>
      </c>
      <c r="X227" s="398">
        <f>E197</f>
        <v>564</v>
      </c>
      <c r="Y227" s="470" t="s">
        <v>53</v>
      </c>
      <c r="Z227" s="11">
        <f t="shared" si="26"/>
        <v>1</v>
      </c>
      <c r="AA227" s="400" t="s">
        <v>189</v>
      </c>
    </row>
    <row r="228" spans="1:27" x14ac:dyDescent="0.25">
      <c r="A228" s="56"/>
      <c r="B228" s="347"/>
      <c r="C228" s="347"/>
      <c r="D228" s="347"/>
      <c r="E228" s="347"/>
      <c r="F228" s="347"/>
      <c r="G228" s="348"/>
      <c r="H228" s="349">
        <v>1</v>
      </c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350">
        <f t="shared" si="28"/>
        <v>1</v>
      </c>
      <c r="W228" s="305">
        <f t="shared" si="25"/>
        <v>1.5698587127158557E-3</v>
      </c>
      <c r="X228" s="398">
        <f>E197</f>
        <v>564</v>
      </c>
      <c r="Y228" s="470" t="s">
        <v>109</v>
      </c>
      <c r="Z228" s="11">
        <f t="shared" si="26"/>
        <v>1</v>
      </c>
      <c r="AA228" s="400" t="s">
        <v>354</v>
      </c>
    </row>
    <row r="229" spans="1:27" x14ac:dyDescent="0.25">
      <c r="A229" s="56"/>
      <c r="B229" s="347"/>
      <c r="C229" s="347"/>
      <c r="D229" s="347"/>
      <c r="E229" s="347"/>
      <c r="F229" s="347"/>
      <c r="G229" s="348"/>
      <c r="H229" s="349">
        <v>4</v>
      </c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350">
        <f t="shared" si="28"/>
        <v>4</v>
      </c>
      <c r="W229" s="305">
        <f t="shared" si="25"/>
        <v>6.2794348508634227E-3</v>
      </c>
      <c r="X229" s="398">
        <f>E197</f>
        <v>564</v>
      </c>
      <c r="Y229" s="254" t="s">
        <v>13</v>
      </c>
      <c r="Z229" s="11">
        <f t="shared" si="26"/>
        <v>4</v>
      </c>
      <c r="AA229" s="400"/>
    </row>
    <row r="230" spans="1:27" x14ac:dyDescent="0.25">
      <c r="A230" s="56"/>
      <c r="B230" s="347"/>
      <c r="C230" s="347"/>
      <c r="D230" s="347"/>
      <c r="E230" s="347"/>
      <c r="F230" s="347"/>
      <c r="G230" s="348"/>
      <c r="H230" s="349">
        <v>14</v>
      </c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350">
        <f t="shared" si="28"/>
        <v>14</v>
      </c>
      <c r="W230" s="305">
        <f t="shared" si="25"/>
        <v>2.197802197802198E-2</v>
      </c>
      <c r="X230" s="398">
        <f>E197</f>
        <v>564</v>
      </c>
      <c r="Y230" s="41" t="s">
        <v>190</v>
      </c>
      <c r="Z230" s="11">
        <f t="shared" si="26"/>
        <v>14</v>
      </c>
      <c r="AA230" s="400"/>
    </row>
    <row r="231" spans="1:27" ht="15.75" thickBot="1" x14ac:dyDescent="0.3">
      <c r="A231" s="186"/>
      <c r="B231" s="187"/>
      <c r="C231" s="187"/>
      <c r="D231" s="187"/>
      <c r="E231" s="187"/>
      <c r="F231" s="187"/>
      <c r="G231" s="348"/>
      <c r="H231" s="349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350">
        <f t="shared" si="28"/>
        <v>0</v>
      </c>
      <c r="W231" s="302">
        <f t="shared" si="25"/>
        <v>0</v>
      </c>
      <c r="X231" s="398">
        <f>E197</f>
        <v>564</v>
      </c>
      <c r="Y231" s="42" t="s">
        <v>88</v>
      </c>
      <c r="Z231" s="11">
        <f t="shared" si="26"/>
        <v>0</v>
      </c>
      <c r="AA231" s="407"/>
    </row>
    <row r="232" spans="1:27" ht="15.75" thickBot="1" x14ac:dyDescent="0.3">
      <c r="A232" s="45"/>
      <c r="B232" s="45"/>
      <c r="C232" s="45"/>
      <c r="D232" s="45"/>
      <c r="E232" s="45"/>
      <c r="F232" s="45"/>
      <c r="G232" s="51" t="s">
        <v>5</v>
      </c>
      <c r="H232" s="61">
        <f>SUM(H198:H231)</f>
        <v>61</v>
      </c>
      <c r="I232" s="61">
        <f>SUM(I198:I231)</f>
        <v>44</v>
      </c>
      <c r="J232" s="61">
        <f t="shared" ref="J232:U232" si="29">SUM(J198:J231)</f>
        <v>4</v>
      </c>
      <c r="K232" s="61">
        <f t="shared" si="29"/>
        <v>0</v>
      </c>
      <c r="L232" s="61">
        <f t="shared" si="29"/>
        <v>0</v>
      </c>
      <c r="M232" s="61">
        <f t="shared" si="29"/>
        <v>0</v>
      </c>
      <c r="N232" s="61">
        <f t="shared" si="29"/>
        <v>0</v>
      </c>
      <c r="O232" s="61">
        <f t="shared" si="29"/>
        <v>0</v>
      </c>
      <c r="P232" s="61">
        <f t="shared" si="29"/>
        <v>0</v>
      </c>
      <c r="Q232" s="61">
        <f t="shared" si="29"/>
        <v>0</v>
      </c>
      <c r="R232" s="61">
        <f t="shared" si="29"/>
        <v>0</v>
      </c>
      <c r="S232" s="61">
        <f t="shared" si="29"/>
        <v>0</v>
      </c>
      <c r="T232" s="61">
        <f t="shared" si="29"/>
        <v>0</v>
      </c>
      <c r="U232" s="61">
        <f t="shared" si="29"/>
        <v>8</v>
      </c>
      <c r="V232" s="375">
        <f t="shared" si="28"/>
        <v>73</v>
      </c>
      <c r="W232" s="459">
        <f t="shared" si="25"/>
        <v>0.11459968602825746</v>
      </c>
      <c r="X232" s="458">
        <f>E197</f>
        <v>564</v>
      </c>
    </row>
    <row r="234" spans="1:27" ht="15.75" thickBot="1" x14ac:dyDescent="0.3"/>
    <row r="235" spans="1:27" ht="60.75" thickBot="1" x14ac:dyDescent="0.3">
      <c r="A235" s="47" t="s">
        <v>23</v>
      </c>
      <c r="B235" s="47" t="s">
        <v>49</v>
      </c>
      <c r="C235" s="47" t="s">
        <v>54</v>
      </c>
      <c r="D235" s="47" t="s">
        <v>18</v>
      </c>
      <c r="E235" s="46" t="s">
        <v>17</v>
      </c>
      <c r="F235" s="48" t="s">
        <v>1</v>
      </c>
      <c r="G235" s="49" t="s">
        <v>24</v>
      </c>
      <c r="H235" s="81" t="s">
        <v>69</v>
      </c>
      <c r="I235" s="50" t="s">
        <v>70</v>
      </c>
      <c r="J235" s="50" t="s">
        <v>55</v>
      </c>
      <c r="K235" s="50" t="s">
        <v>60</v>
      </c>
      <c r="L235" s="50" t="s">
        <v>56</v>
      </c>
      <c r="M235" s="50" t="s">
        <v>61</v>
      </c>
      <c r="N235" s="50" t="s">
        <v>57</v>
      </c>
      <c r="O235" s="50" t="s">
        <v>62</v>
      </c>
      <c r="P235" s="50" t="s">
        <v>58</v>
      </c>
      <c r="Q235" s="50" t="s">
        <v>66</v>
      </c>
      <c r="R235" s="50" t="s">
        <v>59</v>
      </c>
      <c r="S235" s="50" t="s">
        <v>67</v>
      </c>
      <c r="T235" s="50" t="s">
        <v>126</v>
      </c>
      <c r="U235" s="50" t="s">
        <v>42</v>
      </c>
      <c r="V235" s="50" t="s">
        <v>5</v>
      </c>
      <c r="W235" s="46" t="s">
        <v>2</v>
      </c>
      <c r="X235" s="47" t="s">
        <v>117</v>
      </c>
      <c r="Y235" s="37" t="s">
        <v>21</v>
      </c>
      <c r="Z235" s="11" t="s">
        <v>5</v>
      </c>
      <c r="AA235" s="36" t="s">
        <v>7</v>
      </c>
    </row>
    <row r="236" spans="1:27" ht="15.75" thickBot="1" x14ac:dyDescent="0.3">
      <c r="A236" s="78">
        <v>1508294</v>
      </c>
      <c r="B236" s="78" t="s">
        <v>233</v>
      </c>
      <c r="C236" s="439">
        <v>576</v>
      </c>
      <c r="D236" s="439">
        <v>627</v>
      </c>
      <c r="E236" s="439">
        <v>565</v>
      </c>
      <c r="F236" s="440">
        <f>E236/D236</f>
        <v>0.90111642743221687</v>
      </c>
      <c r="G236" s="52">
        <v>45237</v>
      </c>
      <c r="H236" s="87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9"/>
      <c r="T236" s="405"/>
      <c r="U236" s="121"/>
      <c r="V236" s="121"/>
      <c r="W236" s="89"/>
      <c r="Y236" s="91" t="s">
        <v>78</v>
      </c>
      <c r="AA236" s="493" t="s">
        <v>293</v>
      </c>
    </row>
    <row r="237" spans="1:27" x14ac:dyDescent="0.25">
      <c r="A237" s="56"/>
      <c r="B237" s="347"/>
      <c r="C237" s="347"/>
      <c r="D237" s="347"/>
      <c r="E237" s="347"/>
      <c r="F237" s="347"/>
      <c r="G237" s="348"/>
      <c r="H237" s="343"/>
      <c r="I237" s="63">
        <v>4</v>
      </c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371">
        <f>SUM(H237,J237,L237,N237,P237,R237,U237,T237)</f>
        <v>0</v>
      </c>
      <c r="W237" s="303">
        <f>$V237/$D$236</f>
        <v>0</v>
      </c>
      <c r="X237" s="398">
        <f>E236</f>
        <v>565</v>
      </c>
      <c r="Y237" s="39" t="s">
        <v>19</v>
      </c>
      <c r="Z237" s="11">
        <f>V237</f>
        <v>0</v>
      </c>
      <c r="AA237" s="340"/>
    </row>
    <row r="238" spans="1:27" x14ac:dyDescent="0.25">
      <c r="A238" s="56"/>
      <c r="B238" s="347"/>
      <c r="C238" s="347"/>
      <c r="D238" s="347"/>
      <c r="E238" s="347"/>
      <c r="F238" s="347"/>
      <c r="G238" s="348"/>
      <c r="H238" s="349">
        <v>1</v>
      </c>
      <c r="I238" s="65"/>
      <c r="J238" s="65"/>
      <c r="K238" s="65"/>
      <c r="L238" s="65"/>
      <c r="M238" s="65"/>
      <c r="N238" s="70"/>
      <c r="O238" s="65"/>
      <c r="P238" s="65"/>
      <c r="Q238" s="65"/>
      <c r="R238" s="65"/>
      <c r="S238" s="65"/>
      <c r="T238" s="65"/>
      <c r="U238" s="65"/>
      <c r="V238" s="350">
        <f>SUM(H238,J238,L238,N238,P238,R238,U238,T238)</f>
        <v>1</v>
      </c>
      <c r="W238" s="305">
        <f t="shared" ref="W238:W271" si="30">$V238/$D$236</f>
        <v>1.594896331738437E-3</v>
      </c>
      <c r="X238" s="398">
        <f>E236</f>
        <v>565</v>
      </c>
      <c r="Y238" s="254" t="s">
        <v>50</v>
      </c>
      <c r="Z238" s="11">
        <f t="shared" ref="Z238:Z270" si="31">V238</f>
        <v>1</v>
      </c>
      <c r="AA238" s="340"/>
    </row>
    <row r="239" spans="1:27" x14ac:dyDescent="0.25">
      <c r="A239" s="56"/>
      <c r="B239" s="347"/>
      <c r="C239" s="347"/>
      <c r="D239" s="347"/>
      <c r="E239" s="347"/>
      <c r="F239" s="347"/>
      <c r="G239" s="348"/>
      <c r="H239" s="349">
        <f>11+12+3</f>
        <v>26</v>
      </c>
      <c r="I239" s="65"/>
      <c r="J239" s="65">
        <v>4</v>
      </c>
      <c r="K239" s="65"/>
      <c r="L239" s="65">
        <v>1</v>
      </c>
      <c r="M239" s="65"/>
      <c r="N239" s="65"/>
      <c r="O239" s="65"/>
      <c r="P239" s="65"/>
      <c r="Q239" s="65"/>
      <c r="R239" s="65"/>
      <c r="S239" s="65"/>
      <c r="T239" s="65"/>
      <c r="U239" s="65"/>
      <c r="V239" s="350">
        <f t="shared" ref="V239:V255" si="32">SUM(H239,J239,L239,N239,P239,R239,U239,T239)</f>
        <v>31</v>
      </c>
      <c r="W239" s="305">
        <f t="shared" si="30"/>
        <v>4.9441786283891544E-2</v>
      </c>
      <c r="X239" s="398">
        <f>E236</f>
        <v>565</v>
      </c>
      <c r="Y239" s="40" t="s">
        <v>16</v>
      </c>
      <c r="Z239" s="11">
        <f t="shared" si="31"/>
        <v>31</v>
      </c>
      <c r="AA239" s="366"/>
    </row>
    <row r="240" spans="1:27" x14ac:dyDescent="0.25">
      <c r="A240" s="56"/>
      <c r="B240" s="347"/>
      <c r="C240" s="347"/>
      <c r="D240" s="347"/>
      <c r="E240" s="347"/>
      <c r="F240" s="347"/>
      <c r="G240" s="348"/>
      <c r="H240" s="349"/>
      <c r="I240" s="65"/>
      <c r="J240" s="399"/>
      <c r="K240" s="399"/>
      <c r="L240" s="399"/>
      <c r="M240" s="65"/>
      <c r="N240" s="65"/>
      <c r="O240" s="65"/>
      <c r="P240" s="65"/>
      <c r="Q240" s="65"/>
      <c r="R240" s="65"/>
      <c r="S240" s="65"/>
      <c r="T240" s="65"/>
      <c r="U240" s="65"/>
      <c r="V240" s="350">
        <f t="shared" si="32"/>
        <v>0</v>
      </c>
      <c r="W240" s="305">
        <f t="shared" si="30"/>
        <v>0</v>
      </c>
      <c r="X240" s="398">
        <f>E236</f>
        <v>565</v>
      </c>
      <c r="Y240" s="40" t="s">
        <v>4</v>
      </c>
      <c r="Z240" s="11">
        <f t="shared" si="31"/>
        <v>0</v>
      </c>
      <c r="AA240" s="366"/>
    </row>
    <row r="241" spans="1:27" x14ac:dyDescent="0.25">
      <c r="A241" s="56"/>
      <c r="B241" s="347"/>
      <c r="C241" s="347"/>
      <c r="D241" s="347"/>
      <c r="E241" s="347"/>
      <c r="F241" s="347"/>
      <c r="G241" s="348"/>
      <c r="H241" s="349"/>
      <c r="I241" s="65">
        <v>1</v>
      </c>
      <c r="J241" s="65">
        <v>1</v>
      </c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>
        <v>1</v>
      </c>
      <c r="V241" s="350">
        <f t="shared" si="32"/>
        <v>2</v>
      </c>
      <c r="W241" s="305">
        <f t="shared" si="30"/>
        <v>3.189792663476874E-3</v>
      </c>
      <c r="X241" s="398">
        <f>E236</f>
        <v>565</v>
      </c>
      <c r="Y241" s="40" t="s">
        <v>14</v>
      </c>
      <c r="Z241" s="11">
        <f t="shared" si="31"/>
        <v>2</v>
      </c>
      <c r="AA241" s="172"/>
    </row>
    <row r="242" spans="1:27" x14ac:dyDescent="0.25">
      <c r="A242" s="56"/>
      <c r="B242" s="347"/>
      <c r="C242" s="347"/>
      <c r="D242" s="347"/>
      <c r="E242" s="347"/>
      <c r="F242" s="347"/>
      <c r="G242" s="348"/>
      <c r="H242" s="349"/>
      <c r="I242" s="65">
        <v>1</v>
      </c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>
        <v>1</v>
      </c>
      <c r="V242" s="350">
        <f t="shared" si="32"/>
        <v>1</v>
      </c>
      <c r="W242" s="305">
        <f t="shared" si="30"/>
        <v>1.594896331738437E-3</v>
      </c>
      <c r="X242" s="398">
        <f>E236</f>
        <v>565</v>
      </c>
      <c r="Y242" s="40" t="s">
        <v>15</v>
      </c>
      <c r="Z242" s="11">
        <f t="shared" si="31"/>
        <v>1</v>
      </c>
      <c r="AA242" s="346"/>
    </row>
    <row r="243" spans="1:27" x14ac:dyDescent="0.25">
      <c r="A243" s="56" t="s">
        <v>172</v>
      </c>
      <c r="B243" s="347"/>
      <c r="C243" s="347"/>
      <c r="D243" s="347"/>
      <c r="E243" s="347"/>
      <c r="F243" s="347"/>
      <c r="G243" s="348"/>
      <c r="H243" s="349"/>
      <c r="I243" s="65">
        <v>6</v>
      </c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350">
        <f t="shared" si="32"/>
        <v>0</v>
      </c>
      <c r="W243" s="305">
        <f t="shared" si="30"/>
        <v>0</v>
      </c>
      <c r="X243" s="398">
        <f>E236</f>
        <v>565</v>
      </c>
      <c r="Y243" s="40" t="s">
        <v>8</v>
      </c>
      <c r="Z243" s="11">
        <f t="shared" si="31"/>
        <v>0</v>
      </c>
      <c r="AA243" s="346"/>
    </row>
    <row r="244" spans="1:27" x14ac:dyDescent="0.25">
      <c r="A244" s="56"/>
      <c r="B244" s="347"/>
      <c r="C244" s="347"/>
      <c r="D244" s="347"/>
      <c r="E244" s="347"/>
      <c r="F244" s="347"/>
      <c r="G244" s="348"/>
      <c r="H244" s="349"/>
      <c r="I244" s="65">
        <v>1</v>
      </c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350">
        <f t="shared" si="32"/>
        <v>0</v>
      </c>
      <c r="W244" s="305">
        <f t="shared" si="30"/>
        <v>0</v>
      </c>
      <c r="X244" s="398">
        <f>E236</f>
        <v>565</v>
      </c>
      <c r="Y244" s="40" t="s">
        <v>9</v>
      </c>
      <c r="Z244" s="11">
        <f t="shared" si="31"/>
        <v>0</v>
      </c>
      <c r="AA244" s="400"/>
    </row>
    <row r="245" spans="1:27" x14ac:dyDescent="0.25">
      <c r="A245" s="56"/>
      <c r="B245" s="347"/>
      <c r="C245" s="347"/>
      <c r="D245" s="347"/>
      <c r="E245" s="347"/>
      <c r="F245" s="347"/>
      <c r="G245" s="348"/>
      <c r="H245" s="369"/>
      <c r="I245" s="65">
        <v>2</v>
      </c>
      <c r="J245" s="65">
        <v>2</v>
      </c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350">
        <f t="shared" si="32"/>
        <v>2</v>
      </c>
      <c r="W245" s="305">
        <f t="shared" si="30"/>
        <v>3.189792663476874E-3</v>
      </c>
      <c r="X245" s="398">
        <f>E236</f>
        <v>565</v>
      </c>
      <c r="Y245" s="40" t="s">
        <v>71</v>
      </c>
      <c r="Z245" s="11">
        <f t="shared" si="31"/>
        <v>2</v>
      </c>
      <c r="AA245" s="400"/>
    </row>
    <row r="246" spans="1:27" x14ac:dyDescent="0.25">
      <c r="A246" s="56"/>
      <c r="B246" s="347"/>
      <c r="C246" s="347"/>
      <c r="D246" s="347"/>
      <c r="E246" s="347"/>
      <c r="F246" s="347"/>
      <c r="G246" s="348"/>
      <c r="H246" s="369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350">
        <f t="shared" si="32"/>
        <v>0</v>
      </c>
      <c r="W246" s="305">
        <f t="shared" si="30"/>
        <v>0</v>
      </c>
      <c r="X246" s="398">
        <f>E236</f>
        <v>565</v>
      </c>
      <c r="Y246" s="40" t="s">
        <v>0</v>
      </c>
      <c r="Z246" s="11">
        <f t="shared" si="31"/>
        <v>0</v>
      </c>
      <c r="AA246" s="401"/>
    </row>
    <row r="247" spans="1:27" x14ac:dyDescent="0.25">
      <c r="A247" s="56"/>
      <c r="B247" s="347"/>
      <c r="C247" s="347"/>
      <c r="D247" s="347"/>
      <c r="E247" s="347"/>
      <c r="F247" s="347"/>
      <c r="G247" s="348"/>
      <c r="H247" s="369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>
        <v>1</v>
      </c>
      <c r="V247" s="350">
        <f t="shared" si="32"/>
        <v>1</v>
      </c>
      <c r="W247" s="305">
        <f t="shared" si="30"/>
        <v>1.594896331738437E-3</v>
      </c>
      <c r="X247" s="398">
        <f>E236</f>
        <v>565</v>
      </c>
      <c r="Y247" s="40" t="s">
        <v>20</v>
      </c>
      <c r="Z247" s="11">
        <f t="shared" si="31"/>
        <v>1</v>
      </c>
      <c r="AA247" s="401"/>
    </row>
    <row r="248" spans="1:27" x14ac:dyDescent="0.25">
      <c r="A248" s="56"/>
      <c r="B248" s="347"/>
      <c r="C248" s="347"/>
      <c r="D248" s="347"/>
      <c r="E248" s="347"/>
      <c r="F248" s="347" t="s">
        <v>108</v>
      </c>
      <c r="G248" s="348"/>
      <c r="H248" s="369"/>
      <c r="I248" s="65">
        <v>4</v>
      </c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>
        <v>1</v>
      </c>
      <c r="V248" s="350">
        <f t="shared" si="32"/>
        <v>1</v>
      </c>
      <c r="W248" s="305">
        <f t="shared" si="30"/>
        <v>1.594896331738437E-3</v>
      </c>
      <c r="X248" s="398">
        <f>E236</f>
        <v>565</v>
      </c>
      <c r="Y248" s="40" t="s">
        <v>3</v>
      </c>
      <c r="Z248" s="11">
        <f t="shared" si="31"/>
        <v>1</v>
      </c>
      <c r="AA248" s="401"/>
    </row>
    <row r="249" spans="1:27" x14ac:dyDescent="0.25">
      <c r="A249" s="420"/>
      <c r="B249" s="422"/>
      <c r="C249" s="422"/>
      <c r="D249" s="422"/>
      <c r="E249" s="422"/>
      <c r="F249" s="422"/>
      <c r="G249" s="421"/>
      <c r="H249" s="402"/>
      <c r="I249" s="65"/>
      <c r="J249" s="70"/>
      <c r="K249" s="70"/>
      <c r="L249" s="70"/>
      <c r="M249" s="65"/>
      <c r="N249" s="70"/>
      <c r="O249" s="70"/>
      <c r="P249" s="70"/>
      <c r="Q249" s="70"/>
      <c r="R249" s="70"/>
      <c r="S249" s="70"/>
      <c r="T249" s="70"/>
      <c r="U249" s="70"/>
      <c r="V249" s="350">
        <f t="shared" si="32"/>
        <v>0</v>
      </c>
      <c r="W249" s="305">
        <f t="shared" si="30"/>
        <v>0</v>
      </c>
      <c r="X249" s="398">
        <f>E236</f>
        <v>565</v>
      </c>
      <c r="Y249" s="40" t="s">
        <v>196</v>
      </c>
      <c r="Z249" s="11">
        <f t="shared" si="31"/>
        <v>0</v>
      </c>
      <c r="AA249" s="401"/>
    </row>
    <row r="250" spans="1:27" x14ac:dyDescent="0.25">
      <c r="A250" s="420"/>
      <c r="B250" s="422"/>
      <c r="C250" s="422"/>
      <c r="D250" s="422"/>
      <c r="E250" s="422"/>
      <c r="F250" s="422"/>
      <c r="G250" s="421"/>
      <c r="H250" s="394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>
        <v>2</v>
      </c>
      <c r="V250" s="350">
        <f t="shared" si="32"/>
        <v>2</v>
      </c>
      <c r="W250" s="305">
        <f t="shared" si="30"/>
        <v>3.189792663476874E-3</v>
      </c>
      <c r="X250" s="398">
        <f>E236</f>
        <v>565</v>
      </c>
      <c r="Y250" s="254" t="s">
        <v>83</v>
      </c>
      <c r="Z250" s="11">
        <f t="shared" si="31"/>
        <v>2</v>
      </c>
      <c r="AA250" s="401"/>
    </row>
    <row r="251" spans="1:27" x14ac:dyDescent="0.25">
      <c r="A251" s="56"/>
      <c r="B251" s="347"/>
      <c r="C251" s="347"/>
      <c r="D251" s="347"/>
      <c r="E251" s="347"/>
      <c r="F251" s="347"/>
      <c r="G251" s="60"/>
      <c r="H251" s="358"/>
      <c r="I251" s="358">
        <v>2</v>
      </c>
      <c r="J251" s="65"/>
      <c r="K251" s="65"/>
      <c r="L251" s="65"/>
      <c r="M251" s="358"/>
      <c r="N251" s="65"/>
      <c r="O251" s="65"/>
      <c r="P251" s="65"/>
      <c r="Q251" s="65"/>
      <c r="R251" s="65"/>
      <c r="S251" s="65"/>
      <c r="T251" s="65"/>
      <c r="U251" s="65"/>
      <c r="V251" s="350">
        <f t="shared" si="32"/>
        <v>0</v>
      </c>
      <c r="W251" s="305">
        <f t="shared" si="30"/>
        <v>0</v>
      </c>
      <c r="X251" s="398">
        <f>E236</f>
        <v>565</v>
      </c>
      <c r="Y251" s="254" t="s">
        <v>13</v>
      </c>
      <c r="Z251" s="11">
        <f t="shared" si="31"/>
        <v>0</v>
      </c>
      <c r="AA251" s="403"/>
    </row>
    <row r="252" spans="1:27" x14ac:dyDescent="0.25">
      <c r="A252" s="56"/>
      <c r="B252" s="347"/>
      <c r="C252" s="347"/>
      <c r="D252" s="347"/>
      <c r="E252" s="347"/>
      <c r="F252" s="347"/>
      <c r="G252" s="60"/>
      <c r="H252" s="358"/>
      <c r="I252" s="65">
        <v>9</v>
      </c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350">
        <f t="shared" si="32"/>
        <v>0</v>
      </c>
      <c r="W252" s="305">
        <f t="shared" si="30"/>
        <v>0</v>
      </c>
      <c r="X252" s="398">
        <f>E236</f>
        <v>565</v>
      </c>
      <c r="Y252" s="40" t="s">
        <v>99</v>
      </c>
      <c r="Z252" s="11">
        <f t="shared" si="31"/>
        <v>0</v>
      </c>
      <c r="AA252" s="173" t="s">
        <v>320</v>
      </c>
    </row>
    <row r="253" spans="1:27" x14ac:dyDescent="0.25">
      <c r="A253" s="56"/>
      <c r="B253" s="347"/>
      <c r="C253" s="347"/>
      <c r="D253" s="347"/>
      <c r="E253" s="347"/>
      <c r="F253" s="347"/>
      <c r="G253" s="348"/>
      <c r="H253" s="349"/>
      <c r="I253" s="65"/>
      <c r="J253" s="65"/>
      <c r="K253" s="65"/>
      <c r="L253" s="65">
        <v>4</v>
      </c>
      <c r="M253" s="65"/>
      <c r="N253" s="65"/>
      <c r="O253" s="65"/>
      <c r="P253" s="65"/>
      <c r="Q253" s="65"/>
      <c r="R253" s="65"/>
      <c r="S253" s="65"/>
      <c r="T253" s="65"/>
      <c r="U253" s="65"/>
      <c r="V253" s="350">
        <f t="shared" si="32"/>
        <v>4</v>
      </c>
      <c r="W253" s="305">
        <f t="shared" si="30"/>
        <v>6.379585326953748E-3</v>
      </c>
      <c r="X253" s="398">
        <f>E236</f>
        <v>565</v>
      </c>
      <c r="Y253" s="255" t="s">
        <v>28</v>
      </c>
      <c r="Z253" s="11">
        <f t="shared" si="31"/>
        <v>4</v>
      </c>
      <c r="AA253" s="401"/>
    </row>
    <row r="254" spans="1:27" x14ac:dyDescent="0.25">
      <c r="A254" s="56"/>
      <c r="B254" s="347"/>
      <c r="C254" s="347"/>
      <c r="D254" s="347"/>
      <c r="E254" s="347"/>
      <c r="F254" s="347"/>
      <c r="G254" s="348"/>
      <c r="H254" s="349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350">
        <f t="shared" si="32"/>
        <v>0</v>
      </c>
      <c r="W254" s="305">
        <f t="shared" si="30"/>
        <v>0</v>
      </c>
      <c r="X254" s="398">
        <f>E236</f>
        <v>565</v>
      </c>
      <c r="Y254" s="40" t="s">
        <v>101</v>
      </c>
      <c r="Z254" s="11">
        <f t="shared" si="31"/>
        <v>0</v>
      </c>
      <c r="AA254" s="401"/>
    </row>
    <row r="255" spans="1:27" x14ac:dyDescent="0.25">
      <c r="A255" s="56"/>
      <c r="B255" s="347"/>
      <c r="C255" s="347"/>
      <c r="D255" s="347"/>
      <c r="E255" s="347"/>
      <c r="F255" s="347" t="s">
        <v>108</v>
      </c>
      <c r="G255" s="348"/>
      <c r="H255" s="355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350">
        <f t="shared" si="32"/>
        <v>0</v>
      </c>
      <c r="W255" s="305">
        <f t="shared" si="30"/>
        <v>0</v>
      </c>
      <c r="X255" s="398">
        <f>E236</f>
        <v>565</v>
      </c>
      <c r="Y255" s="255" t="s">
        <v>87</v>
      </c>
      <c r="Z255" s="11">
        <f t="shared" si="31"/>
        <v>0</v>
      </c>
      <c r="AA255" s="400"/>
    </row>
    <row r="256" spans="1:27" ht="15.75" thickBot="1" x14ac:dyDescent="0.3">
      <c r="A256" s="56"/>
      <c r="B256" s="347"/>
      <c r="C256" s="347"/>
      <c r="D256" s="347"/>
      <c r="E256" s="347"/>
      <c r="F256" s="347"/>
      <c r="G256" s="348"/>
      <c r="H256" s="355"/>
      <c r="I256" s="70">
        <v>3</v>
      </c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350">
        <f>SUM(H256,J256,L256,N256,P256,R256,U256,T256)</f>
        <v>0</v>
      </c>
      <c r="W256" s="330">
        <f t="shared" si="30"/>
        <v>0</v>
      </c>
      <c r="X256" s="398">
        <f>E236</f>
        <v>565</v>
      </c>
      <c r="Y256" s="255" t="s">
        <v>10</v>
      </c>
      <c r="Z256" s="11">
        <f t="shared" si="31"/>
        <v>0</v>
      </c>
      <c r="AA256" s="401"/>
    </row>
    <row r="257" spans="1:27" ht="15.75" thickBot="1" x14ac:dyDescent="0.3">
      <c r="A257" s="56"/>
      <c r="B257" s="347"/>
      <c r="C257" s="347"/>
      <c r="D257" s="347"/>
      <c r="E257" s="347"/>
      <c r="F257" s="347"/>
      <c r="G257" s="348"/>
      <c r="H257" s="404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405"/>
      <c r="W257" s="197"/>
      <c r="X257" s="405"/>
      <c r="Y257" s="79" t="s">
        <v>22</v>
      </c>
      <c r="Z257" s="11">
        <f t="shared" si="31"/>
        <v>0</v>
      </c>
      <c r="AA257" s="401"/>
    </row>
    <row r="258" spans="1:27" x14ac:dyDescent="0.25">
      <c r="A258" s="56"/>
      <c r="B258" s="347"/>
      <c r="C258" s="347"/>
      <c r="D258" s="347"/>
      <c r="E258" s="347"/>
      <c r="F258" s="347"/>
      <c r="G258" s="348"/>
      <c r="H258" s="406">
        <v>1</v>
      </c>
      <c r="I258" s="66"/>
      <c r="J258" s="66"/>
      <c r="K258" s="66"/>
      <c r="L258" s="66"/>
      <c r="M258" s="66"/>
      <c r="N258" s="66"/>
      <c r="O258" s="66"/>
      <c r="P258" s="66"/>
      <c r="Q258" s="65"/>
      <c r="R258" s="66"/>
      <c r="S258" s="66"/>
      <c r="T258" s="66"/>
      <c r="U258" s="66"/>
      <c r="V258" s="350">
        <f t="shared" ref="V258:V271" si="33">SUM(H258,J258,L258,N258,P258,R258,U258)</f>
        <v>1</v>
      </c>
      <c r="W258" s="303">
        <f t="shared" si="30"/>
        <v>1.594896331738437E-3</v>
      </c>
      <c r="X258" s="398">
        <f>E236</f>
        <v>565</v>
      </c>
      <c r="Y258" s="476" t="s">
        <v>74</v>
      </c>
      <c r="Z258" s="11">
        <f t="shared" si="31"/>
        <v>1</v>
      </c>
      <c r="AA258" s="401"/>
    </row>
    <row r="259" spans="1:27" x14ac:dyDescent="0.25">
      <c r="A259" s="56"/>
      <c r="B259" s="347"/>
      <c r="C259" s="347"/>
      <c r="D259" s="347"/>
      <c r="E259" s="347"/>
      <c r="F259" s="347"/>
      <c r="G259" s="348"/>
      <c r="H259" s="349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350">
        <f t="shared" si="33"/>
        <v>0</v>
      </c>
      <c r="W259" s="305">
        <f t="shared" si="30"/>
        <v>0</v>
      </c>
      <c r="X259" s="398">
        <f>E236</f>
        <v>565</v>
      </c>
      <c r="Y259" s="107" t="s">
        <v>27</v>
      </c>
      <c r="Z259" s="11">
        <f t="shared" si="31"/>
        <v>0</v>
      </c>
      <c r="AA259" s="172"/>
    </row>
    <row r="260" spans="1:27" x14ac:dyDescent="0.25">
      <c r="A260" s="56"/>
      <c r="B260" s="347"/>
      <c r="C260" s="347"/>
      <c r="D260" s="347"/>
      <c r="E260" s="347"/>
      <c r="F260" s="347"/>
      <c r="G260" s="348"/>
      <c r="H260" s="349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350">
        <f t="shared" si="33"/>
        <v>0</v>
      </c>
      <c r="W260" s="305">
        <f t="shared" si="30"/>
        <v>0</v>
      </c>
      <c r="X260" s="398">
        <f>E236</f>
        <v>565</v>
      </c>
      <c r="Y260" s="469" t="s">
        <v>370</v>
      </c>
      <c r="Z260" s="11">
        <f t="shared" si="31"/>
        <v>0</v>
      </c>
      <c r="AA260" s="172"/>
    </row>
    <row r="261" spans="1:27" x14ac:dyDescent="0.25">
      <c r="A261" s="56"/>
      <c r="B261" s="347"/>
      <c r="C261" s="347"/>
      <c r="D261" s="347"/>
      <c r="E261" s="347"/>
      <c r="F261" s="347"/>
      <c r="G261" s="348"/>
      <c r="H261" s="349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350">
        <f t="shared" si="33"/>
        <v>0</v>
      </c>
      <c r="W261" s="305">
        <f t="shared" si="30"/>
        <v>0</v>
      </c>
      <c r="X261" s="398">
        <f>E236</f>
        <v>565</v>
      </c>
      <c r="Y261" s="470" t="s">
        <v>26</v>
      </c>
      <c r="Z261" s="11">
        <f t="shared" si="31"/>
        <v>0</v>
      </c>
      <c r="AA261" s="400"/>
    </row>
    <row r="262" spans="1:27" x14ac:dyDescent="0.25">
      <c r="A262" s="56"/>
      <c r="B262" s="347"/>
      <c r="C262" s="347"/>
      <c r="D262" s="347"/>
      <c r="E262" s="347"/>
      <c r="F262" s="347" t="s">
        <v>108</v>
      </c>
      <c r="G262" s="348"/>
      <c r="H262" s="349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350">
        <f t="shared" si="33"/>
        <v>0</v>
      </c>
      <c r="W262" s="305">
        <f t="shared" si="30"/>
        <v>0</v>
      </c>
      <c r="X262" s="398">
        <f>E236</f>
        <v>565</v>
      </c>
      <c r="Y262" s="469" t="s">
        <v>194</v>
      </c>
      <c r="Z262" s="11">
        <f t="shared" si="31"/>
        <v>0</v>
      </c>
      <c r="AA262" s="172"/>
    </row>
    <row r="263" spans="1:27" x14ac:dyDescent="0.25">
      <c r="A263" s="56"/>
      <c r="B263" s="347"/>
      <c r="C263" s="347"/>
      <c r="D263" s="347"/>
      <c r="E263" s="347"/>
      <c r="F263" s="347"/>
      <c r="G263" s="348"/>
      <c r="H263" s="349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350">
        <f t="shared" si="33"/>
        <v>0</v>
      </c>
      <c r="W263" s="305">
        <f t="shared" si="30"/>
        <v>0</v>
      </c>
      <c r="X263" s="398">
        <f>E236</f>
        <v>565</v>
      </c>
      <c r="Y263" s="470" t="s">
        <v>326</v>
      </c>
      <c r="Z263" s="11">
        <f t="shared" si="31"/>
        <v>0</v>
      </c>
      <c r="AA263" s="400"/>
    </row>
    <row r="264" spans="1:27" x14ac:dyDescent="0.25">
      <c r="A264" s="56"/>
      <c r="B264" s="347"/>
      <c r="C264" s="347"/>
      <c r="D264" s="347"/>
      <c r="E264" s="347"/>
      <c r="F264" s="347"/>
      <c r="G264" s="348"/>
      <c r="H264" s="349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350">
        <f t="shared" si="33"/>
        <v>0</v>
      </c>
      <c r="W264" s="305">
        <f t="shared" si="30"/>
        <v>0</v>
      </c>
      <c r="X264" s="398">
        <f>E236</f>
        <v>565</v>
      </c>
      <c r="Y264" s="468" t="s">
        <v>178</v>
      </c>
      <c r="Z264" s="11">
        <f t="shared" si="31"/>
        <v>0</v>
      </c>
      <c r="AA264" s="400"/>
    </row>
    <row r="265" spans="1:27" x14ac:dyDescent="0.25">
      <c r="A265" s="56"/>
      <c r="B265" s="347"/>
      <c r="C265" s="347"/>
      <c r="D265" s="347"/>
      <c r="E265" s="347"/>
      <c r="F265" s="347"/>
      <c r="G265" s="348"/>
      <c r="H265" s="349">
        <v>2</v>
      </c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350">
        <f t="shared" si="33"/>
        <v>2</v>
      </c>
      <c r="W265" s="305">
        <f t="shared" si="30"/>
        <v>3.189792663476874E-3</v>
      </c>
      <c r="X265" s="398">
        <f>E236</f>
        <v>565</v>
      </c>
      <c r="Y265" s="470" t="s">
        <v>188</v>
      </c>
      <c r="Z265" s="11">
        <f t="shared" si="31"/>
        <v>2</v>
      </c>
      <c r="AA265" s="400" t="s">
        <v>371</v>
      </c>
    </row>
    <row r="266" spans="1:27" x14ac:dyDescent="0.25">
      <c r="A266" s="56"/>
      <c r="B266" s="347"/>
      <c r="C266" s="347"/>
      <c r="D266" s="347"/>
      <c r="E266" s="347"/>
      <c r="F266" s="347"/>
      <c r="G266" s="348"/>
      <c r="H266" s="349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350">
        <f t="shared" si="33"/>
        <v>0</v>
      </c>
      <c r="W266" s="305">
        <f t="shared" si="30"/>
        <v>0</v>
      </c>
      <c r="X266" s="398">
        <f>E236</f>
        <v>565</v>
      </c>
      <c r="Y266" s="470" t="s">
        <v>369</v>
      </c>
      <c r="Z266" s="11">
        <f t="shared" si="31"/>
        <v>0</v>
      </c>
      <c r="AA266" s="400" t="s">
        <v>189</v>
      </c>
    </row>
    <row r="267" spans="1:27" x14ac:dyDescent="0.25">
      <c r="A267" s="56"/>
      <c r="B267" s="347"/>
      <c r="C267" s="347"/>
      <c r="D267" s="347"/>
      <c r="E267" s="347"/>
      <c r="F267" s="347"/>
      <c r="G267" s="348"/>
      <c r="H267" s="349">
        <v>1</v>
      </c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350">
        <f t="shared" si="33"/>
        <v>1</v>
      </c>
      <c r="W267" s="305">
        <f t="shared" si="30"/>
        <v>1.594896331738437E-3</v>
      </c>
      <c r="X267" s="398">
        <f>E236</f>
        <v>565</v>
      </c>
      <c r="Y267" s="470" t="s">
        <v>109</v>
      </c>
      <c r="Z267" s="11">
        <f t="shared" si="31"/>
        <v>1</v>
      </c>
      <c r="AA267" s="400" t="s">
        <v>372</v>
      </c>
    </row>
    <row r="268" spans="1:27" x14ac:dyDescent="0.25">
      <c r="A268" s="56"/>
      <c r="B268" s="347"/>
      <c r="C268" s="347"/>
      <c r="D268" s="347"/>
      <c r="E268" s="347"/>
      <c r="F268" s="347"/>
      <c r="G268" s="348"/>
      <c r="H268" s="349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350">
        <f t="shared" si="33"/>
        <v>0</v>
      </c>
      <c r="W268" s="305">
        <f t="shared" si="30"/>
        <v>0</v>
      </c>
      <c r="X268" s="398">
        <f>E236</f>
        <v>565</v>
      </c>
      <c r="Y268" s="254" t="s">
        <v>13</v>
      </c>
      <c r="Z268" s="11">
        <f t="shared" si="31"/>
        <v>0</v>
      </c>
      <c r="AA268" s="400"/>
    </row>
    <row r="269" spans="1:27" x14ac:dyDescent="0.25">
      <c r="A269" s="56"/>
      <c r="B269" s="347"/>
      <c r="C269" s="347"/>
      <c r="D269" s="347"/>
      <c r="E269" s="347"/>
      <c r="F269" s="347"/>
      <c r="G269" s="348"/>
      <c r="H269" s="349">
        <v>13</v>
      </c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350">
        <f t="shared" si="33"/>
        <v>13</v>
      </c>
      <c r="W269" s="305">
        <f t="shared" si="30"/>
        <v>2.0733652312599681E-2</v>
      </c>
      <c r="X269" s="398">
        <f>E236</f>
        <v>565</v>
      </c>
      <c r="Y269" s="41" t="s">
        <v>190</v>
      </c>
      <c r="Z269" s="11">
        <f t="shared" si="31"/>
        <v>13</v>
      </c>
      <c r="AA269" s="400"/>
    </row>
    <row r="270" spans="1:27" ht="15.75" thickBot="1" x14ac:dyDescent="0.3">
      <c r="A270" s="186"/>
      <c r="B270" s="187"/>
      <c r="C270" s="187"/>
      <c r="D270" s="187"/>
      <c r="E270" s="187"/>
      <c r="F270" s="187"/>
      <c r="G270" s="348"/>
      <c r="H270" s="349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350">
        <f t="shared" si="33"/>
        <v>0</v>
      </c>
      <c r="W270" s="302">
        <f t="shared" si="30"/>
        <v>0</v>
      </c>
      <c r="X270" s="398">
        <f>E236</f>
        <v>565</v>
      </c>
      <c r="Y270" s="42" t="s">
        <v>88</v>
      </c>
      <c r="Z270" s="11">
        <f t="shared" si="31"/>
        <v>0</v>
      </c>
      <c r="AA270" s="407"/>
    </row>
    <row r="271" spans="1:27" ht="15.75" thickBot="1" x14ac:dyDescent="0.3">
      <c r="A271" s="45"/>
      <c r="B271" s="45"/>
      <c r="C271" s="45"/>
      <c r="D271" s="45"/>
      <c r="E271" s="45"/>
      <c r="F271" s="45"/>
      <c r="G271" s="51" t="s">
        <v>5</v>
      </c>
      <c r="H271" s="61">
        <f>SUM(H237:H270)</f>
        <v>44</v>
      </c>
      <c r="I271" s="61">
        <f>SUM(I237:I270)</f>
        <v>33</v>
      </c>
      <c r="J271" s="61">
        <f t="shared" ref="J271:U271" si="34">SUM(J237:J270)</f>
        <v>7</v>
      </c>
      <c r="K271" s="61">
        <f t="shared" si="34"/>
        <v>0</v>
      </c>
      <c r="L271" s="61">
        <f t="shared" si="34"/>
        <v>5</v>
      </c>
      <c r="M271" s="61">
        <f t="shared" si="34"/>
        <v>0</v>
      </c>
      <c r="N271" s="61">
        <f t="shared" si="34"/>
        <v>0</v>
      </c>
      <c r="O271" s="61">
        <f t="shared" si="34"/>
        <v>0</v>
      </c>
      <c r="P271" s="61">
        <f t="shared" si="34"/>
        <v>0</v>
      </c>
      <c r="Q271" s="61">
        <f t="shared" si="34"/>
        <v>0</v>
      </c>
      <c r="R271" s="61">
        <f t="shared" si="34"/>
        <v>0</v>
      </c>
      <c r="S271" s="61">
        <f t="shared" si="34"/>
        <v>0</v>
      </c>
      <c r="T271" s="61">
        <f t="shared" si="34"/>
        <v>0</v>
      </c>
      <c r="U271" s="61">
        <f t="shared" si="34"/>
        <v>6</v>
      </c>
      <c r="V271" s="375">
        <f t="shared" si="33"/>
        <v>62</v>
      </c>
      <c r="W271" s="459">
        <f t="shared" si="30"/>
        <v>9.8883572567783087E-2</v>
      </c>
      <c r="X271" s="458">
        <f>E236</f>
        <v>565</v>
      </c>
    </row>
    <row r="272" spans="1:27" ht="15.75" thickBot="1" x14ac:dyDescent="0.3"/>
    <row r="273" spans="1:27" ht="60.75" thickBot="1" x14ac:dyDescent="0.3">
      <c r="A273" s="47" t="s">
        <v>23</v>
      </c>
      <c r="B273" s="47" t="s">
        <v>49</v>
      </c>
      <c r="C273" s="47" t="s">
        <v>54</v>
      </c>
      <c r="D273" s="47" t="s">
        <v>18</v>
      </c>
      <c r="E273" s="46" t="s">
        <v>17</v>
      </c>
      <c r="F273" s="48" t="s">
        <v>1</v>
      </c>
      <c r="G273" s="49" t="s">
        <v>24</v>
      </c>
      <c r="H273" s="81" t="s">
        <v>69</v>
      </c>
      <c r="I273" s="50" t="s">
        <v>70</v>
      </c>
      <c r="J273" s="50" t="s">
        <v>55</v>
      </c>
      <c r="K273" s="50" t="s">
        <v>60</v>
      </c>
      <c r="L273" s="50" t="s">
        <v>56</v>
      </c>
      <c r="M273" s="50" t="s">
        <v>61</v>
      </c>
      <c r="N273" s="50" t="s">
        <v>57</v>
      </c>
      <c r="O273" s="50" t="s">
        <v>62</v>
      </c>
      <c r="P273" s="50" t="s">
        <v>58</v>
      </c>
      <c r="Q273" s="50" t="s">
        <v>66</v>
      </c>
      <c r="R273" s="50" t="s">
        <v>59</v>
      </c>
      <c r="S273" s="50" t="s">
        <v>67</v>
      </c>
      <c r="T273" s="50" t="s">
        <v>126</v>
      </c>
      <c r="U273" s="50" t="s">
        <v>42</v>
      </c>
      <c r="V273" s="50" t="s">
        <v>5</v>
      </c>
      <c r="W273" s="46" t="s">
        <v>2</v>
      </c>
      <c r="X273" s="47" t="s">
        <v>117</v>
      </c>
      <c r="Y273" s="37" t="s">
        <v>21</v>
      </c>
      <c r="Z273" s="11" t="s">
        <v>5</v>
      </c>
      <c r="AA273" s="36" t="s">
        <v>7</v>
      </c>
    </row>
    <row r="274" spans="1:27" ht="15.75" thickBot="1" x14ac:dyDescent="0.3">
      <c r="A274" s="78">
        <v>1508300</v>
      </c>
      <c r="B274" s="78" t="s">
        <v>233</v>
      </c>
      <c r="C274" s="439">
        <v>576</v>
      </c>
      <c r="D274" s="439">
        <v>624</v>
      </c>
      <c r="E274" s="439">
        <v>554</v>
      </c>
      <c r="F274" s="440">
        <f>E274/D274</f>
        <v>0.88782051282051277</v>
      </c>
      <c r="G274" s="52">
        <v>45237</v>
      </c>
      <c r="H274" s="87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9"/>
      <c r="T274" s="405"/>
      <c r="U274" s="121"/>
      <c r="V274" s="121"/>
      <c r="W274" s="89"/>
      <c r="Y274" s="91" t="s">
        <v>78</v>
      </c>
      <c r="AA274" s="493" t="s">
        <v>293</v>
      </c>
    </row>
    <row r="275" spans="1:27" x14ac:dyDescent="0.25">
      <c r="A275" s="56"/>
      <c r="B275" s="347"/>
      <c r="C275" s="347"/>
      <c r="D275" s="347"/>
      <c r="E275" s="347"/>
      <c r="F275" s="347"/>
      <c r="G275" s="348"/>
      <c r="H275" s="343"/>
      <c r="I275" s="63">
        <v>8</v>
      </c>
      <c r="J275" s="63"/>
      <c r="K275" s="63">
        <v>2</v>
      </c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371">
        <f>SUM(H275,J275,L275,N275,P275,R275,U275,T275)</f>
        <v>0</v>
      </c>
      <c r="W275" s="303">
        <f>$V275/$D$274</f>
        <v>0</v>
      </c>
      <c r="X275" s="398">
        <f>E274</f>
        <v>554</v>
      </c>
      <c r="Y275" s="39" t="s">
        <v>19</v>
      </c>
      <c r="Z275" s="11">
        <f>V275</f>
        <v>0</v>
      </c>
      <c r="AA275" s="340"/>
    </row>
    <row r="276" spans="1:27" x14ac:dyDescent="0.25">
      <c r="A276" s="56"/>
      <c r="B276" s="347"/>
      <c r="C276" s="347"/>
      <c r="D276" s="347"/>
      <c r="E276" s="347"/>
      <c r="F276" s="347"/>
      <c r="G276" s="348"/>
      <c r="H276" s="349">
        <v>1</v>
      </c>
      <c r="I276" s="65"/>
      <c r="J276" s="65"/>
      <c r="K276" s="65"/>
      <c r="L276" s="65"/>
      <c r="M276" s="65"/>
      <c r="N276" s="70"/>
      <c r="O276" s="65"/>
      <c r="P276" s="65"/>
      <c r="Q276" s="65"/>
      <c r="R276" s="65"/>
      <c r="S276" s="65"/>
      <c r="T276" s="65"/>
      <c r="U276" s="65"/>
      <c r="V276" s="350">
        <f>SUM(H276,J276,L276,N276,P276,R276,U276,T276)</f>
        <v>1</v>
      </c>
      <c r="W276" s="305">
        <f t="shared" ref="W276:W309" si="35">$V276/$D$274</f>
        <v>1.6025641025641025E-3</v>
      </c>
      <c r="X276" s="398">
        <f>E274</f>
        <v>554</v>
      </c>
      <c r="Y276" s="254" t="s">
        <v>50</v>
      </c>
      <c r="Z276" s="11">
        <f t="shared" ref="Z276:Z308" si="36">V276</f>
        <v>1</v>
      </c>
      <c r="AA276" s="340"/>
    </row>
    <row r="277" spans="1:27" x14ac:dyDescent="0.25">
      <c r="A277" s="56"/>
      <c r="B277" s="347"/>
      <c r="C277" s="347"/>
      <c r="D277" s="347"/>
      <c r="E277" s="347"/>
      <c r="F277" s="347"/>
      <c r="G277" s="348"/>
      <c r="H277" s="349">
        <v>31</v>
      </c>
      <c r="I277" s="65"/>
      <c r="J277" s="65">
        <v>6</v>
      </c>
      <c r="K277" s="65"/>
      <c r="L277" s="65">
        <v>3</v>
      </c>
      <c r="M277" s="65"/>
      <c r="N277" s="65"/>
      <c r="O277" s="65"/>
      <c r="P277" s="65"/>
      <c r="Q277" s="65"/>
      <c r="R277" s="65"/>
      <c r="S277" s="65"/>
      <c r="T277" s="65"/>
      <c r="U277" s="65"/>
      <c r="V277" s="350">
        <f t="shared" ref="V277:V293" si="37">SUM(H277,J277,L277,N277,P277,R277,U277,T277)</f>
        <v>40</v>
      </c>
      <c r="W277" s="305">
        <f t="shared" si="35"/>
        <v>6.4102564102564097E-2</v>
      </c>
      <c r="X277" s="398">
        <f>E274</f>
        <v>554</v>
      </c>
      <c r="Y277" s="40" t="s">
        <v>16</v>
      </c>
      <c r="Z277" s="11">
        <f t="shared" si="36"/>
        <v>40</v>
      </c>
      <c r="AA277" s="366"/>
    </row>
    <row r="278" spans="1:27" x14ac:dyDescent="0.25">
      <c r="A278" s="56"/>
      <c r="B278" s="347"/>
      <c r="C278" s="347"/>
      <c r="D278" s="347"/>
      <c r="E278" s="347"/>
      <c r="F278" s="347"/>
      <c r="G278" s="348"/>
      <c r="H278" s="349">
        <v>1</v>
      </c>
      <c r="I278" s="65"/>
      <c r="J278" s="399"/>
      <c r="K278" s="399"/>
      <c r="L278" s="399"/>
      <c r="M278" s="65"/>
      <c r="N278" s="65"/>
      <c r="O278" s="65"/>
      <c r="P278" s="65"/>
      <c r="Q278" s="65"/>
      <c r="R278" s="65"/>
      <c r="S278" s="65"/>
      <c r="T278" s="65"/>
      <c r="U278" s="65"/>
      <c r="V278" s="350">
        <f t="shared" si="37"/>
        <v>1</v>
      </c>
      <c r="W278" s="305">
        <f t="shared" si="35"/>
        <v>1.6025641025641025E-3</v>
      </c>
      <c r="X278" s="398">
        <f>E274</f>
        <v>554</v>
      </c>
      <c r="Y278" s="40" t="s">
        <v>4</v>
      </c>
      <c r="Z278" s="11">
        <f t="shared" si="36"/>
        <v>1</v>
      </c>
      <c r="AA278" s="366"/>
    </row>
    <row r="279" spans="1:27" x14ac:dyDescent="0.25">
      <c r="A279" s="56"/>
      <c r="B279" s="347"/>
      <c r="C279" s="347"/>
      <c r="D279" s="347"/>
      <c r="E279" s="347"/>
      <c r="F279" s="347"/>
      <c r="G279" s="348"/>
      <c r="H279" s="349">
        <v>4</v>
      </c>
      <c r="I279" s="65">
        <v>1</v>
      </c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350">
        <f t="shared" si="37"/>
        <v>4</v>
      </c>
      <c r="W279" s="305">
        <f t="shared" si="35"/>
        <v>6.41025641025641E-3</v>
      </c>
      <c r="X279" s="398">
        <f>E274</f>
        <v>554</v>
      </c>
      <c r="Y279" s="40" t="s">
        <v>14</v>
      </c>
      <c r="Z279" s="11">
        <f t="shared" si="36"/>
        <v>4</v>
      </c>
      <c r="AA279" s="172"/>
    </row>
    <row r="280" spans="1:27" x14ac:dyDescent="0.25">
      <c r="A280" s="56"/>
      <c r="B280" s="347"/>
      <c r="C280" s="347"/>
      <c r="D280" s="347"/>
      <c r="E280" s="347"/>
      <c r="F280" s="347"/>
      <c r="G280" s="348"/>
      <c r="H280" s="349">
        <v>2</v>
      </c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>
        <v>2</v>
      </c>
      <c r="V280" s="350">
        <f t="shared" si="37"/>
        <v>4</v>
      </c>
      <c r="W280" s="305">
        <f t="shared" si="35"/>
        <v>6.41025641025641E-3</v>
      </c>
      <c r="X280" s="398">
        <f>E274</f>
        <v>554</v>
      </c>
      <c r="Y280" s="40" t="s">
        <v>15</v>
      </c>
      <c r="Z280" s="11">
        <f t="shared" si="36"/>
        <v>4</v>
      </c>
      <c r="AA280" s="346"/>
    </row>
    <row r="281" spans="1:27" x14ac:dyDescent="0.25">
      <c r="A281" s="56" t="s">
        <v>172</v>
      </c>
      <c r="B281" s="347"/>
      <c r="C281" s="347"/>
      <c r="D281" s="347"/>
      <c r="E281" s="347"/>
      <c r="F281" s="347"/>
      <c r="G281" s="348"/>
      <c r="H281" s="349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350">
        <f t="shared" si="37"/>
        <v>0</v>
      </c>
      <c r="W281" s="305">
        <f t="shared" si="35"/>
        <v>0</v>
      </c>
      <c r="X281" s="398">
        <f>E274</f>
        <v>554</v>
      </c>
      <c r="Y281" s="40" t="s">
        <v>8</v>
      </c>
      <c r="Z281" s="11">
        <f t="shared" si="36"/>
        <v>0</v>
      </c>
      <c r="AA281" s="346"/>
    </row>
    <row r="282" spans="1:27" x14ac:dyDescent="0.25">
      <c r="A282" s="56"/>
      <c r="B282" s="347"/>
      <c r="C282" s="347"/>
      <c r="D282" s="347"/>
      <c r="E282" s="347"/>
      <c r="F282" s="347"/>
      <c r="G282" s="348"/>
      <c r="H282" s="349"/>
      <c r="I282" s="65">
        <v>1</v>
      </c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350">
        <f t="shared" si="37"/>
        <v>0</v>
      </c>
      <c r="W282" s="305">
        <f t="shared" si="35"/>
        <v>0</v>
      </c>
      <c r="X282" s="398">
        <f>E274</f>
        <v>554</v>
      </c>
      <c r="Y282" s="40" t="s">
        <v>9</v>
      </c>
      <c r="Z282" s="11">
        <f t="shared" si="36"/>
        <v>0</v>
      </c>
      <c r="AA282" s="400"/>
    </row>
    <row r="283" spans="1:27" x14ac:dyDescent="0.25">
      <c r="A283" s="56"/>
      <c r="B283" s="347"/>
      <c r="C283" s="347"/>
      <c r="D283" s="347"/>
      <c r="E283" s="347"/>
      <c r="F283" s="347"/>
      <c r="G283" s="348"/>
      <c r="H283" s="369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350">
        <f t="shared" si="37"/>
        <v>0</v>
      </c>
      <c r="W283" s="305">
        <f t="shared" si="35"/>
        <v>0</v>
      </c>
      <c r="X283" s="398">
        <f>E274</f>
        <v>554</v>
      </c>
      <c r="Y283" s="40" t="s">
        <v>71</v>
      </c>
      <c r="Z283" s="11">
        <f t="shared" si="36"/>
        <v>0</v>
      </c>
      <c r="AA283" s="400"/>
    </row>
    <row r="284" spans="1:27" x14ac:dyDescent="0.25">
      <c r="A284" s="56"/>
      <c r="B284" s="347"/>
      <c r="C284" s="347"/>
      <c r="D284" s="347"/>
      <c r="E284" s="347"/>
      <c r="F284" s="347"/>
      <c r="G284" s="348"/>
      <c r="H284" s="369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350">
        <f t="shared" si="37"/>
        <v>0</v>
      </c>
      <c r="W284" s="305">
        <f t="shared" si="35"/>
        <v>0</v>
      </c>
      <c r="X284" s="398">
        <f>E274</f>
        <v>554</v>
      </c>
      <c r="Y284" s="40" t="s">
        <v>0</v>
      </c>
      <c r="Z284" s="11">
        <f t="shared" si="36"/>
        <v>0</v>
      </c>
      <c r="AA284" s="401"/>
    </row>
    <row r="285" spans="1:27" x14ac:dyDescent="0.25">
      <c r="A285" s="56"/>
      <c r="B285" s="347"/>
      <c r="C285" s="347"/>
      <c r="D285" s="347"/>
      <c r="E285" s="347"/>
      <c r="F285" s="347"/>
      <c r="G285" s="348"/>
      <c r="H285" s="369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350">
        <f t="shared" si="37"/>
        <v>0</v>
      </c>
      <c r="W285" s="305">
        <f t="shared" si="35"/>
        <v>0</v>
      </c>
      <c r="X285" s="398">
        <f>E274</f>
        <v>554</v>
      </c>
      <c r="Y285" s="40" t="s">
        <v>20</v>
      </c>
      <c r="Z285" s="11">
        <f t="shared" si="36"/>
        <v>0</v>
      </c>
      <c r="AA285" s="401"/>
    </row>
    <row r="286" spans="1:27" x14ac:dyDescent="0.25">
      <c r="A286" s="56"/>
      <c r="B286" s="347"/>
      <c r="C286" s="347"/>
      <c r="D286" s="347"/>
      <c r="E286" s="347"/>
      <c r="F286" s="347" t="s">
        <v>108</v>
      </c>
      <c r="G286" s="348"/>
      <c r="H286" s="369"/>
      <c r="I286" s="65">
        <v>1</v>
      </c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350">
        <f t="shared" si="37"/>
        <v>0</v>
      </c>
      <c r="W286" s="305">
        <f t="shared" si="35"/>
        <v>0</v>
      </c>
      <c r="X286" s="398">
        <f>E274</f>
        <v>554</v>
      </c>
      <c r="Y286" s="40" t="s">
        <v>3</v>
      </c>
      <c r="Z286" s="11">
        <f t="shared" si="36"/>
        <v>0</v>
      </c>
      <c r="AA286" s="401"/>
    </row>
    <row r="287" spans="1:27" x14ac:dyDescent="0.25">
      <c r="A287" s="420"/>
      <c r="B287" s="422"/>
      <c r="C287" s="422"/>
      <c r="D287" s="422"/>
      <c r="E287" s="422"/>
      <c r="F287" s="422"/>
      <c r="G287" s="421"/>
      <c r="H287" s="402"/>
      <c r="I287" s="65">
        <v>1</v>
      </c>
      <c r="J287" s="70">
        <v>1</v>
      </c>
      <c r="K287" s="70"/>
      <c r="L287" s="70"/>
      <c r="M287" s="65"/>
      <c r="N287" s="70"/>
      <c r="O287" s="70"/>
      <c r="P287" s="70"/>
      <c r="Q287" s="70"/>
      <c r="R287" s="70"/>
      <c r="S287" s="70"/>
      <c r="T287" s="70"/>
      <c r="U287" s="70"/>
      <c r="V287" s="350">
        <f t="shared" si="37"/>
        <v>1</v>
      </c>
      <c r="W287" s="305">
        <f t="shared" si="35"/>
        <v>1.6025641025641025E-3</v>
      </c>
      <c r="X287" s="398">
        <f>E274</f>
        <v>554</v>
      </c>
      <c r="Y287" s="40" t="s">
        <v>393</v>
      </c>
      <c r="Z287" s="11">
        <f t="shared" si="36"/>
        <v>1</v>
      </c>
      <c r="AA287" s="401"/>
    </row>
    <row r="288" spans="1:27" x14ac:dyDescent="0.25">
      <c r="A288" s="420"/>
      <c r="B288" s="422"/>
      <c r="C288" s="422"/>
      <c r="D288" s="422"/>
      <c r="E288" s="422"/>
      <c r="F288" s="422"/>
      <c r="G288" s="421"/>
      <c r="H288" s="394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>
        <v>1</v>
      </c>
      <c r="V288" s="350">
        <f t="shared" si="37"/>
        <v>1</v>
      </c>
      <c r="W288" s="305">
        <f t="shared" si="35"/>
        <v>1.6025641025641025E-3</v>
      </c>
      <c r="X288" s="398">
        <f>E274</f>
        <v>554</v>
      </c>
      <c r="Y288" s="254" t="s">
        <v>83</v>
      </c>
      <c r="Z288" s="11">
        <f t="shared" si="36"/>
        <v>1</v>
      </c>
      <c r="AA288" s="401"/>
    </row>
    <row r="289" spans="1:27" x14ac:dyDescent="0.25">
      <c r="A289" s="56"/>
      <c r="B289" s="347"/>
      <c r="C289" s="347"/>
      <c r="D289" s="347"/>
      <c r="E289" s="347"/>
      <c r="F289" s="347"/>
      <c r="G289" s="60"/>
      <c r="H289" s="358"/>
      <c r="I289" s="358">
        <v>7</v>
      </c>
      <c r="J289" s="65"/>
      <c r="K289" s="65"/>
      <c r="L289" s="65"/>
      <c r="M289" s="358"/>
      <c r="N289" s="65"/>
      <c r="O289" s="65"/>
      <c r="P289" s="65"/>
      <c r="Q289" s="65"/>
      <c r="R289" s="65"/>
      <c r="S289" s="65"/>
      <c r="T289" s="65"/>
      <c r="U289" s="65"/>
      <c r="V289" s="350">
        <f t="shared" si="37"/>
        <v>0</v>
      </c>
      <c r="W289" s="305">
        <f t="shared" si="35"/>
        <v>0</v>
      </c>
      <c r="X289" s="398">
        <f>E274</f>
        <v>554</v>
      </c>
      <c r="Y289" s="254" t="s">
        <v>13</v>
      </c>
      <c r="Z289" s="11">
        <f t="shared" si="36"/>
        <v>0</v>
      </c>
      <c r="AA289" s="403"/>
    </row>
    <row r="290" spans="1:27" x14ac:dyDescent="0.25">
      <c r="A290" s="56"/>
      <c r="B290" s="347"/>
      <c r="C290" s="347"/>
      <c r="D290" s="347"/>
      <c r="E290" s="347"/>
      <c r="F290" s="347"/>
      <c r="G290" s="60"/>
      <c r="H290" s="358"/>
      <c r="I290" s="65">
        <v>6</v>
      </c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350">
        <f t="shared" si="37"/>
        <v>0</v>
      </c>
      <c r="W290" s="305">
        <f t="shared" si="35"/>
        <v>0</v>
      </c>
      <c r="X290" s="398">
        <f>E274</f>
        <v>554</v>
      </c>
      <c r="Y290" s="40" t="s">
        <v>99</v>
      </c>
      <c r="Z290" s="11">
        <f t="shared" si="36"/>
        <v>0</v>
      </c>
      <c r="AA290" s="173"/>
    </row>
    <row r="291" spans="1:27" x14ac:dyDescent="0.25">
      <c r="A291" s="56"/>
      <c r="B291" s="347"/>
      <c r="C291" s="347"/>
      <c r="D291" s="347"/>
      <c r="E291" s="347"/>
      <c r="F291" s="347"/>
      <c r="G291" s="348"/>
      <c r="H291" s="349"/>
      <c r="I291" s="65"/>
      <c r="J291" s="65"/>
      <c r="K291" s="65"/>
      <c r="L291" s="65">
        <v>4</v>
      </c>
      <c r="M291" s="65"/>
      <c r="N291" s="65"/>
      <c r="O291" s="65"/>
      <c r="P291" s="65"/>
      <c r="Q291" s="65"/>
      <c r="R291" s="65"/>
      <c r="S291" s="65"/>
      <c r="T291" s="65"/>
      <c r="U291" s="65"/>
      <c r="V291" s="350">
        <f t="shared" si="37"/>
        <v>4</v>
      </c>
      <c r="W291" s="305">
        <f t="shared" si="35"/>
        <v>6.41025641025641E-3</v>
      </c>
      <c r="X291" s="398">
        <f>E274</f>
        <v>554</v>
      </c>
      <c r="Y291" s="255" t="s">
        <v>28</v>
      </c>
      <c r="Z291" s="11">
        <f t="shared" si="36"/>
        <v>4</v>
      </c>
      <c r="AA291" s="401"/>
    </row>
    <row r="292" spans="1:27" x14ac:dyDescent="0.25">
      <c r="A292" s="56"/>
      <c r="B292" s="347"/>
      <c r="C292" s="347"/>
      <c r="D292" s="347"/>
      <c r="E292" s="347"/>
      <c r="F292" s="347"/>
      <c r="G292" s="348"/>
      <c r="H292" s="349"/>
      <c r="I292" s="65">
        <v>3</v>
      </c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350">
        <f t="shared" si="37"/>
        <v>0</v>
      </c>
      <c r="W292" s="305">
        <f t="shared" si="35"/>
        <v>0</v>
      </c>
      <c r="X292" s="398">
        <f>E274</f>
        <v>554</v>
      </c>
      <c r="Y292" s="40" t="s">
        <v>101</v>
      </c>
      <c r="Z292" s="11">
        <f t="shared" si="36"/>
        <v>0</v>
      </c>
      <c r="AA292" s="401"/>
    </row>
    <row r="293" spans="1:27" x14ac:dyDescent="0.25">
      <c r="A293" s="56"/>
      <c r="B293" s="347"/>
      <c r="C293" s="347"/>
      <c r="D293" s="347"/>
      <c r="E293" s="347"/>
      <c r="F293" s="347" t="s">
        <v>108</v>
      </c>
      <c r="G293" s="348"/>
      <c r="H293" s="355"/>
      <c r="I293" s="70"/>
      <c r="J293" s="70"/>
      <c r="K293" s="70"/>
      <c r="L293" s="70">
        <v>12</v>
      </c>
      <c r="M293" s="70"/>
      <c r="N293" s="70"/>
      <c r="O293" s="70"/>
      <c r="P293" s="70"/>
      <c r="Q293" s="70"/>
      <c r="R293" s="70"/>
      <c r="S293" s="70"/>
      <c r="T293" s="70"/>
      <c r="U293" s="70"/>
      <c r="V293" s="350">
        <f t="shared" si="37"/>
        <v>12</v>
      </c>
      <c r="W293" s="305">
        <f t="shared" si="35"/>
        <v>1.9230769230769232E-2</v>
      </c>
      <c r="X293" s="398">
        <f>E274</f>
        <v>554</v>
      </c>
      <c r="Y293" s="255" t="s">
        <v>190</v>
      </c>
      <c r="Z293" s="11">
        <f t="shared" si="36"/>
        <v>12</v>
      </c>
      <c r="AA293" s="400"/>
    </row>
    <row r="294" spans="1:27" ht="15.75" thickBot="1" x14ac:dyDescent="0.3">
      <c r="A294" s="56"/>
      <c r="B294" s="347"/>
      <c r="C294" s="347"/>
      <c r="D294" s="347"/>
      <c r="E294" s="347"/>
      <c r="F294" s="347"/>
      <c r="G294" s="348"/>
      <c r="H294" s="355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350">
        <f>SUM(H294,J294,L294,N294,P294,R294,U294,T294)</f>
        <v>0</v>
      </c>
      <c r="W294" s="330">
        <f t="shared" si="35"/>
        <v>0</v>
      </c>
      <c r="X294" s="398">
        <f>E274</f>
        <v>554</v>
      </c>
      <c r="Y294" s="255" t="s">
        <v>10</v>
      </c>
      <c r="Z294" s="11">
        <f t="shared" si="36"/>
        <v>0</v>
      </c>
      <c r="AA294" s="401"/>
    </row>
    <row r="295" spans="1:27" ht="15.75" thickBot="1" x14ac:dyDescent="0.3">
      <c r="A295" s="56"/>
      <c r="B295" s="347"/>
      <c r="C295" s="347"/>
      <c r="D295" s="347"/>
      <c r="E295" s="347"/>
      <c r="F295" s="347"/>
      <c r="G295" s="348"/>
      <c r="H295" s="404"/>
      <c r="I295" s="197"/>
      <c r="J295" s="197"/>
      <c r="K295" s="197"/>
      <c r="L295" s="197"/>
      <c r="M295" s="197"/>
      <c r="N295" s="197"/>
      <c r="O295" s="197"/>
      <c r="P295" s="197"/>
      <c r="Q295" s="197"/>
      <c r="R295" s="197"/>
      <c r="S295" s="197"/>
      <c r="T295" s="197"/>
      <c r="U295" s="197"/>
      <c r="V295" s="405"/>
      <c r="W295" s="197"/>
      <c r="X295" s="405"/>
      <c r="Y295" s="79" t="s">
        <v>22</v>
      </c>
      <c r="Z295" s="11">
        <f t="shared" si="36"/>
        <v>0</v>
      </c>
      <c r="AA295" s="401"/>
    </row>
    <row r="296" spans="1:27" x14ac:dyDescent="0.25">
      <c r="A296" s="56"/>
      <c r="B296" s="347"/>
      <c r="C296" s="347"/>
      <c r="D296" s="347"/>
      <c r="E296" s="347"/>
      <c r="F296" s="347"/>
      <c r="G296" s="348"/>
      <c r="H296" s="406"/>
      <c r="I296" s="66"/>
      <c r="J296" s="66"/>
      <c r="K296" s="66"/>
      <c r="L296" s="66"/>
      <c r="M296" s="66"/>
      <c r="N296" s="66"/>
      <c r="O296" s="66"/>
      <c r="P296" s="66"/>
      <c r="Q296" s="65"/>
      <c r="R296" s="66"/>
      <c r="S296" s="66"/>
      <c r="T296" s="66"/>
      <c r="U296" s="66"/>
      <c r="V296" s="350">
        <f t="shared" ref="V296:V309" si="38">SUM(H296,J296,L296,N296,P296,R296,U296)</f>
        <v>0</v>
      </c>
      <c r="W296" s="303">
        <f t="shared" si="35"/>
        <v>0</v>
      </c>
      <c r="X296" s="398">
        <f>E274</f>
        <v>554</v>
      </c>
      <c r="Y296" s="476" t="s">
        <v>74</v>
      </c>
      <c r="Z296" s="11">
        <f t="shared" si="36"/>
        <v>0</v>
      </c>
      <c r="AA296" s="401"/>
    </row>
    <row r="297" spans="1:27" x14ac:dyDescent="0.25">
      <c r="A297" s="56"/>
      <c r="B297" s="347"/>
      <c r="C297" s="347"/>
      <c r="D297" s="347"/>
      <c r="E297" s="347"/>
      <c r="F297" s="347"/>
      <c r="G297" s="348"/>
      <c r="H297" s="349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350">
        <f t="shared" si="38"/>
        <v>0</v>
      </c>
      <c r="W297" s="305">
        <f t="shared" si="35"/>
        <v>0</v>
      </c>
      <c r="X297" s="398">
        <f>E274</f>
        <v>554</v>
      </c>
      <c r="Y297" s="107" t="s">
        <v>27</v>
      </c>
      <c r="Z297" s="11">
        <f t="shared" si="36"/>
        <v>0</v>
      </c>
      <c r="AA297" s="172"/>
    </row>
    <row r="298" spans="1:27" x14ac:dyDescent="0.25">
      <c r="A298" s="56"/>
      <c r="B298" s="347"/>
      <c r="C298" s="347"/>
      <c r="D298" s="347"/>
      <c r="E298" s="347"/>
      <c r="F298" s="347"/>
      <c r="G298" s="348"/>
      <c r="H298" s="349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350">
        <f t="shared" si="38"/>
        <v>0</v>
      </c>
      <c r="W298" s="305">
        <f t="shared" si="35"/>
        <v>0</v>
      </c>
      <c r="X298" s="398">
        <f>E274</f>
        <v>554</v>
      </c>
      <c r="Y298" s="469" t="s">
        <v>370</v>
      </c>
      <c r="Z298" s="11">
        <f t="shared" si="36"/>
        <v>0</v>
      </c>
      <c r="AA298" s="172"/>
    </row>
    <row r="299" spans="1:27" x14ac:dyDescent="0.25">
      <c r="A299" s="56"/>
      <c r="B299" s="347"/>
      <c r="C299" s="347"/>
      <c r="D299" s="347"/>
      <c r="E299" s="347"/>
      <c r="F299" s="347"/>
      <c r="G299" s="348"/>
      <c r="H299" s="349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350">
        <f t="shared" si="38"/>
        <v>0</v>
      </c>
      <c r="W299" s="305">
        <f t="shared" si="35"/>
        <v>0</v>
      </c>
      <c r="X299" s="398">
        <f>E274</f>
        <v>554</v>
      </c>
      <c r="Y299" s="470" t="s">
        <v>26</v>
      </c>
      <c r="Z299" s="11">
        <f t="shared" si="36"/>
        <v>0</v>
      </c>
      <c r="AA299" s="400"/>
    </row>
    <row r="300" spans="1:27" x14ac:dyDescent="0.25">
      <c r="A300" s="56"/>
      <c r="B300" s="347"/>
      <c r="C300" s="347"/>
      <c r="D300" s="347"/>
      <c r="E300" s="347"/>
      <c r="F300" s="347" t="s">
        <v>108</v>
      </c>
      <c r="G300" s="348"/>
      <c r="H300" s="349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350">
        <f t="shared" si="38"/>
        <v>0</v>
      </c>
      <c r="W300" s="305">
        <f t="shared" si="35"/>
        <v>0</v>
      </c>
      <c r="X300" s="398">
        <f>E274</f>
        <v>554</v>
      </c>
      <c r="Y300" s="469" t="s">
        <v>194</v>
      </c>
      <c r="Z300" s="11">
        <f t="shared" si="36"/>
        <v>0</v>
      </c>
      <c r="AA300" s="172"/>
    </row>
    <row r="301" spans="1:27" x14ac:dyDescent="0.25">
      <c r="A301" s="56"/>
      <c r="B301" s="347"/>
      <c r="C301" s="347"/>
      <c r="D301" s="347"/>
      <c r="E301" s="347"/>
      <c r="F301" s="347"/>
      <c r="G301" s="348"/>
      <c r="H301" s="349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350">
        <f t="shared" si="38"/>
        <v>0</v>
      </c>
      <c r="W301" s="305">
        <f t="shared" si="35"/>
        <v>0</v>
      </c>
      <c r="X301" s="398">
        <f>E274</f>
        <v>554</v>
      </c>
      <c r="Y301" s="470" t="s">
        <v>326</v>
      </c>
      <c r="Z301" s="11">
        <f t="shared" si="36"/>
        <v>0</v>
      </c>
      <c r="AA301" s="400"/>
    </row>
    <row r="302" spans="1:27" x14ac:dyDescent="0.25">
      <c r="A302" s="56"/>
      <c r="B302" s="347"/>
      <c r="C302" s="347"/>
      <c r="D302" s="347"/>
      <c r="E302" s="347"/>
      <c r="F302" s="347"/>
      <c r="G302" s="348"/>
      <c r="H302" s="349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350">
        <f t="shared" si="38"/>
        <v>0</v>
      </c>
      <c r="W302" s="305">
        <f t="shared" si="35"/>
        <v>0</v>
      </c>
      <c r="X302" s="398">
        <f>E274</f>
        <v>554</v>
      </c>
      <c r="Y302" s="468" t="s">
        <v>178</v>
      </c>
      <c r="Z302" s="11">
        <f t="shared" si="36"/>
        <v>0</v>
      </c>
      <c r="AA302" s="400"/>
    </row>
    <row r="303" spans="1:27" x14ac:dyDescent="0.25">
      <c r="A303" s="56"/>
      <c r="B303" s="347"/>
      <c r="C303" s="347"/>
      <c r="D303" s="347"/>
      <c r="E303" s="347"/>
      <c r="F303" s="347"/>
      <c r="G303" s="348"/>
      <c r="H303" s="349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350">
        <f t="shared" si="38"/>
        <v>0</v>
      </c>
      <c r="W303" s="305">
        <f t="shared" si="35"/>
        <v>0</v>
      </c>
      <c r="X303" s="398">
        <f>E274</f>
        <v>554</v>
      </c>
      <c r="Y303" s="470" t="s">
        <v>188</v>
      </c>
      <c r="Z303" s="11">
        <f t="shared" si="36"/>
        <v>0</v>
      </c>
      <c r="AA303" s="400"/>
    </row>
    <row r="304" spans="1:27" x14ac:dyDescent="0.25">
      <c r="A304" s="56"/>
      <c r="B304" s="347"/>
      <c r="C304" s="347"/>
      <c r="D304" s="347"/>
      <c r="E304" s="347"/>
      <c r="F304" s="347"/>
      <c r="G304" s="348"/>
      <c r="H304" s="349">
        <v>2</v>
      </c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350">
        <f t="shared" si="38"/>
        <v>2</v>
      </c>
      <c r="W304" s="305">
        <f t="shared" si="35"/>
        <v>3.205128205128205E-3</v>
      </c>
      <c r="X304" s="398">
        <f>E274</f>
        <v>554</v>
      </c>
      <c r="Y304" s="470" t="s">
        <v>369</v>
      </c>
      <c r="Z304" s="11">
        <f t="shared" si="36"/>
        <v>2</v>
      </c>
      <c r="AA304" s="400"/>
    </row>
    <row r="305" spans="1:27" x14ac:dyDescent="0.25">
      <c r="A305" s="56"/>
      <c r="B305" s="347"/>
      <c r="C305" s="347"/>
      <c r="D305" s="347"/>
      <c r="E305" s="347"/>
      <c r="F305" s="347"/>
      <c r="G305" s="348"/>
      <c r="H305" s="349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350">
        <f t="shared" si="38"/>
        <v>0</v>
      </c>
      <c r="W305" s="305">
        <f t="shared" si="35"/>
        <v>0</v>
      </c>
      <c r="X305" s="398">
        <f>E274</f>
        <v>554</v>
      </c>
      <c r="Y305" s="470" t="s">
        <v>109</v>
      </c>
      <c r="Z305" s="11">
        <f t="shared" si="36"/>
        <v>0</v>
      </c>
      <c r="AA305" s="400"/>
    </row>
    <row r="306" spans="1:27" x14ac:dyDescent="0.25">
      <c r="A306" s="56"/>
      <c r="B306" s="347"/>
      <c r="C306" s="347"/>
      <c r="D306" s="347"/>
      <c r="E306" s="347"/>
      <c r="F306" s="347"/>
      <c r="G306" s="348"/>
      <c r="H306" s="349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350">
        <f t="shared" si="38"/>
        <v>0</v>
      </c>
      <c r="W306" s="305">
        <f t="shared" si="35"/>
        <v>0</v>
      </c>
      <c r="X306" s="398">
        <f>E274</f>
        <v>554</v>
      </c>
      <c r="Y306" s="254" t="s">
        <v>13</v>
      </c>
      <c r="Z306" s="11">
        <f t="shared" si="36"/>
        <v>0</v>
      </c>
      <c r="AA306" s="400"/>
    </row>
    <row r="307" spans="1:27" x14ac:dyDescent="0.25">
      <c r="A307" s="56"/>
      <c r="B307" s="347"/>
      <c r="C307" s="347"/>
      <c r="D307" s="347"/>
      <c r="E307" s="347"/>
      <c r="F307" s="347"/>
      <c r="G307" s="348"/>
      <c r="H307" s="349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350">
        <f t="shared" si="38"/>
        <v>0</v>
      </c>
      <c r="W307" s="305">
        <f t="shared" si="35"/>
        <v>0</v>
      </c>
      <c r="X307" s="398">
        <f>E274</f>
        <v>554</v>
      </c>
      <c r="Y307" s="41" t="s">
        <v>190</v>
      </c>
      <c r="Z307" s="11">
        <f t="shared" si="36"/>
        <v>0</v>
      </c>
      <c r="AA307" s="400"/>
    </row>
    <row r="308" spans="1:27" ht="15.75" thickBot="1" x14ac:dyDescent="0.3">
      <c r="A308" s="186"/>
      <c r="B308" s="187"/>
      <c r="C308" s="187"/>
      <c r="D308" s="187"/>
      <c r="E308" s="187"/>
      <c r="F308" s="187"/>
      <c r="G308" s="348"/>
      <c r="H308" s="349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350">
        <f t="shared" si="38"/>
        <v>0</v>
      </c>
      <c r="W308" s="302">
        <f t="shared" si="35"/>
        <v>0</v>
      </c>
      <c r="X308" s="398">
        <f>E274</f>
        <v>554</v>
      </c>
      <c r="Y308" s="42" t="s">
        <v>88</v>
      </c>
      <c r="Z308" s="11">
        <f t="shared" si="36"/>
        <v>0</v>
      </c>
      <c r="AA308" s="407"/>
    </row>
    <row r="309" spans="1:27" ht="15.75" thickBot="1" x14ac:dyDescent="0.3">
      <c r="A309" s="45"/>
      <c r="B309" s="45"/>
      <c r="C309" s="45"/>
      <c r="D309" s="45"/>
      <c r="E309" s="45"/>
      <c r="F309" s="45"/>
      <c r="G309" s="51" t="s">
        <v>5</v>
      </c>
      <c r="H309" s="61">
        <f>SUM(H275:H308)</f>
        <v>41</v>
      </c>
      <c r="I309" s="61">
        <f>SUM(I275:I308)</f>
        <v>28</v>
      </c>
      <c r="J309" s="61">
        <f t="shared" ref="J309:U309" si="39">SUM(J275:J308)</f>
        <v>7</v>
      </c>
      <c r="K309" s="61">
        <f t="shared" si="39"/>
        <v>2</v>
      </c>
      <c r="L309" s="61">
        <f t="shared" si="39"/>
        <v>19</v>
      </c>
      <c r="M309" s="61">
        <f t="shared" si="39"/>
        <v>0</v>
      </c>
      <c r="N309" s="61">
        <f t="shared" si="39"/>
        <v>0</v>
      </c>
      <c r="O309" s="61">
        <f t="shared" si="39"/>
        <v>0</v>
      </c>
      <c r="P309" s="61">
        <f t="shared" si="39"/>
        <v>0</v>
      </c>
      <c r="Q309" s="61">
        <f t="shared" si="39"/>
        <v>0</v>
      </c>
      <c r="R309" s="61">
        <f t="shared" si="39"/>
        <v>0</v>
      </c>
      <c r="S309" s="61">
        <f t="shared" si="39"/>
        <v>0</v>
      </c>
      <c r="T309" s="61">
        <f t="shared" si="39"/>
        <v>0</v>
      </c>
      <c r="U309" s="61">
        <f t="shared" si="39"/>
        <v>3</v>
      </c>
      <c r="V309" s="375">
        <f t="shared" si="38"/>
        <v>70</v>
      </c>
      <c r="W309" s="459">
        <f t="shared" si="35"/>
        <v>0.11217948717948718</v>
      </c>
      <c r="X309" s="458">
        <f>E274</f>
        <v>554</v>
      </c>
    </row>
    <row r="311" spans="1:27" ht="15.75" thickBot="1" x14ac:dyDescent="0.3"/>
    <row r="312" spans="1:27" ht="60.75" thickBot="1" x14ac:dyDescent="0.3">
      <c r="A312" s="47" t="s">
        <v>23</v>
      </c>
      <c r="B312" s="47" t="s">
        <v>49</v>
      </c>
      <c r="C312" s="47" t="s">
        <v>54</v>
      </c>
      <c r="D312" s="47" t="s">
        <v>18</v>
      </c>
      <c r="E312" s="46" t="s">
        <v>17</v>
      </c>
      <c r="F312" s="48" t="s">
        <v>1</v>
      </c>
      <c r="G312" s="49" t="s">
        <v>24</v>
      </c>
      <c r="H312" s="81" t="s">
        <v>69</v>
      </c>
      <c r="I312" s="50" t="s">
        <v>70</v>
      </c>
      <c r="J312" s="50" t="s">
        <v>55</v>
      </c>
      <c r="K312" s="50" t="s">
        <v>60</v>
      </c>
      <c r="L312" s="50" t="s">
        <v>56</v>
      </c>
      <c r="M312" s="50" t="s">
        <v>61</v>
      </c>
      <c r="N312" s="50" t="s">
        <v>57</v>
      </c>
      <c r="O312" s="50" t="s">
        <v>62</v>
      </c>
      <c r="P312" s="50" t="s">
        <v>58</v>
      </c>
      <c r="Q312" s="50" t="s">
        <v>66</v>
      </c>
      <c r="R312" s="50" t="s">
        <v>59</v>
      </c>
      <c r="S312" s="50" t="s">
        <v>67</v>
      </c>
      <c r="T312" s="50" t="s">
        <v>126</v>
      </c>
      <c r="U312" s="50" t="s">
        <v>42</v>
      </c>
      <c r="V312" s="50" t="s">
        <v>5</v>
      </c>
      <c r="W312" s="46" t="s">
        <v>2</v>
      </c>
      <c r="X312" s="47" t="s">
        <v>117</v>
      </c>
      <c r="Y312" s="37" t="s">
        <v>21</v>
      </c>
      <c r="Z312" s="11" t="s">
        <v>5</v>
      </c>
      <c r="AA312" s="36" t="s">
        <v>7</v>
      </c>
    </row>
    <row r="313" spans="1:27" ht="15.75" thickBot="1" x14ac:dyDescent="0.3">
      <c r="A313" s="78">
        <v>1508301</v>
      </c>
      <c r="B313" s="78" t="s">
        <v>233</v>
      </c>
      <c r="C313" s="439">
        <v>576</v>
      </c>
      <c r="D313" s="439">
        <v>637</v>
      </c>
      <c r="E313" s="439">
        <v>549</v>
      </c>
      <c r="F313" s="440">
        <f>E313/D313</f>
        <v>0.86185243328100469</v>
      </c>
      <c r="G313" s="52">
        <v>45243</v>
      </c>
      <c r="H313" s="87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9"/>
      <c r="T313" s="405"/>
      <c r="U313" s="121"/>
      <c r="V313" s="121"/>
      <c r="W313" s="89"/>
      <c r="Y313" s="91" t="s">
        <v>78</v>
      </c>
      <c r="AA313" s="493" t="s">
        <v>293</v>
      </c>
    </row>
    <row r="314" spans="1:27" x14ac:dyDescent="0.25">
      <c r="A314" s="56"/>
      <c r="B314" s="347"/>
      <c r="C314" s="347"/>
      <c r="D314" s="347"/>
      <c r="E314" s="347"/>
      <c r="F314" s="347"/>
      <c r="G314" s="348"/>
      <c r="H314" s="343"/>
      <c r="I314" s="63">
        <v>37</v>
      </c>
      <c r="J314" s="63"/>
      <c r="K314" s="63">
        <v>1</v>
      </c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371">
        <f>SUM(H314,J314,L314,N314,P314,R314,U314,T314)</f>
        <v>0</v>
      </c>
      <c r="W314" s="303">
        <f>$V314/$D$313</f>
        <v>0</v>
      </c>
      <c r="X314" s="398">
        <f>E313</f>
        <v>549</v>
      </c>
      <c r="Y314" s="39" t="s">
        <v>19</v>
      </c>
      <c r="Z314" s="11">
        <f>V314</f>
        <v>0</v>
      </c>
      <c r="AA314" s="340"/>
    </row>
    <row r="315" spans="1:27" x14ac:dyDescent="0.25">
      <c r="A315" s="56"/>
      <c r="B315" s="347"/>
      <c r="C315" s="347"/>
      <c r="D315" s="347"/>
      <c r="E315" s="347"/>
      <c r="F315" s="347"/>
      <c r="G315" s="348"/>
      <c r="H315" s="349">
        <v>6</v>
      </c>
      <c r="I315" s="65"/>
      <c r="J315" s="65">
        <v>11</v>
      </c>
      <c r="K315" s="65"/>
      <c r="L315" s="65">
        <v>1</v>
      </c>
      <c r="M315" s="65"/>
      <c r="N315" s="70"/>
      <c r="O315" s="65"/>
      <c r="P315" s="65"/>
      <c r="Q315" s="65"/>
      <c r="R315" s="65"/>
      <c r="S315" s="65"/>
      <c r="T315" s="65"/>
      <c r="U315" s="65"/>
      <c r="V315" s="350">
        <f>SUM(H315,J315,L315,N315,P315,R315,U315,T315)</f>
        <v>18</v>
      </c>
      <c r="W315" s="305">
        <f t="shared" ref="W315:W348" si="40">$V315/$D$313</f>
        <v>2.8257456828885402E-2</v>
      </c>
      <c r="X315" s="398">
        <f>E313</f>
        <v>549</v>
      </c>
      <c r="Y315" s="254" t="s">
        <v>50</v>
      </c>
      <c r="Z315" s="11">
        <f t="shared" ref="Z315:Z347" si="41">V315</f>
        <v>18</v>
      </c>
      <c r="AA315" s="340"/>
    </row>
    <row r="316" spans="1:27" x14ac:dyDescent="0.25">
      <c r="A316" s="56"/>
      <c r="B316" s="347"/>
      <c r="C316" s="347"/>
      <c r="D316" s="347"/>
      <c r="E316" s="347"/>
      <c r="F316" s="347"/>
      <c r="G316" s="348"/>
      <c r="H316" s="349">
        <v>33</v>
      </c>
      <c r="I316" s="65"/>
      <c r="J316" s="65">
        <v>3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350">
        <f t="shared" ref="V316:V332" si="42">SUM(H316,J316,L316,N316,P316,R316,U316,T316)</f>
        <v>36</v>
      </c>
      <c r="W316" s="305">
        <f t="shared" si="40"/>
        <v>5.6514913657770803E-2</v>
      </c>
      <c r="X316" s="398">
        <f>E313</f>
        <v>549</v>
      </c>
      <c r="Y316" s="40" t="s">
        <v>16</v>
      </c>
      <c r="Z316" s="11">
        <f t="shared" si="41"/>
        <v>36</v>
      </c>
      <c r="AA316" s="366"/>
    </row>
    <row r="317" spans="1:27" x14ac:dyDescent="0.25">
      <c r="A317" s="56"/>
      <c r="B317" s="347"/>
      <c r="C317" s="347"/>
      <c r="D317" s="347"/>
      <c r="E317" s="347"/>
      <c r="F317" s="347"/>
      <c r="G317" s="348"/>
      <c r="H317" s="349"/>
      <c r="I317" s="65"/>
      <c r="J317" s="399"/>
      <c r="K317" s="399"/>
      <c r="L317" s="399"/>
      <c r="M317" s="65"/>
      <c r="N317" s="65"/>
      <c r="O317" s="65"/>
      <c r="P317" s="65"/>
      <c r="Q317" s="65"/>
      <c r="R317" s="65"/>
      <c r="S317" s="65"/>
      <c r="T317" s="65"/>
      <c r="U317" s="65"/>
      <c r="V317" s="350">
        <f t="shared" si="42"/>
        <v>0</v>
      </c>
      <c r="W317" s="305">
        <f t="shared" si="40"/>
        <v>0</v>
      </c>
      <c r="X317" s="398">
        <f>E313</f>
        <v>549</v>
      </c>
      <c r="Y317" s="40" t="s">
        <v>4</v>
      </c>
      <c r="Z317" s="11">
        <f t="shared" si="41"/>
        <v>0</v>
      </c>
      <c r="AA317" s="366"/>
    </row>
    <row r="318" spans="1:27" x14ac:dyDescent="0.25">
      <c r="A318" s="56"/>
      <c r="B318" s="347"/>
      <c r="C318" s="347"/>
      <c r="D318" s="347"/>
      <c r="E318" s="347"/>
      <c r="F318" s="347"/>
      <c r="G318" s="348"/>
      <c r="H318" s="349"/>
      <c r="I318" s="65">
        <v>8</v>
      </c>
      <c r="J318" s="65"/>
      <c r="K318" s="65">
        <v>2</v>
      </c>
      <c r="L318" s="65">
        <v>3</v>
      </c>
      <c r="M318" s="65"/>
      <c r="N318" s="65"/>
      <c r="O318" s="65"/>
      <c r="P318" s="65"/>
      <c r="Q318" s="65"/>
      <c r="R318" s="65"/>
      <c r="S318" s="65"/>
      <c r="T318" s="65"/>
      <c r="U318" s="65">
        <v>7</v>
      </c>
      <c r="V318" s="350">
        <f t="shared" si="42"/>
        <v>10</v>
      </c>
      <c r="W318" s="305">
        <f t="shared" si="40"/>
        <v>1.5698587127158554E-2</v>
      </c>
      <c r="X318" s="398">
        <f>E313</f>
        <v>549</v>
      </c>
      <c r="Y318" s="40" t="s">
        <v>14</v>
      </c>
      <c r="Z318" s="11">
        <f t="shared" si="41"/>
        <v>10</v>
      </c>
      <c r="AA318" s="172"/>
    </row>
    <row r="319" spans="1:27" x14ac:dyDescent="0.25">
      <c r="A319" s="56"/>
      <c r="B319" s="347"/>
      <c r="C319" s="347"/>
      <c r="D319" s="347"/>
      <c r="E319" s="347"/>
      <c r="F319" s="347"/>
      <c r="G319" s="348"/>
      <c r="H319" s="349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350">
        <f t="shared" si="42"/>
        <v>0</v>
      </c>
      <c r="W319" s="305">
        <f t="shared" si="40"/>
        <v>0</v>
      </c>
      <c r="X319" s="398">
        <f>E313</f>
        <v>549</v>
      </c>
      <c r="Y319" s="40" t="s">
        <v>15</v>
      </c>
      <c r="Z319" s="11">
        <f t="shared" si="41"/>
        <v>0</v>
      </c>
      <c r="AA319" s="346"/>
    </row>
    <row r="320" spans="1:27" x14ac:dyDescent="0.25">
      <c r="A320" s="56" t="s">
        <v>172</v>
      </c>
      <c r="B320" s="347"/>
      <c r="C320" s="347"/>
      <c r="D320" s="347"/>
      <c r="E320" s="347"/>
      <c r="F320" s="347"/>
      <c r="G320" s="348"/>
      <c r="H320" s="349"/>
      <c r="I320" s="65">
        <v>1</v>
      </c>
      <c r="J320" s="65"/>
      <c r="K320" s="65">
        <v>1</v>
      </c>
      <c r="L320" s="65">
        <v>2</v>
      </c>
      <c r="M320" s="65"/>
      <c r="N320" s="65"/>
      <c r="O320" s="65"/>
      <c r="P320" s="65"/>
      <c r="Q320" s="65"/>
      <c r="R320" s="65"/>
      <c r="S320" s="65"/>
      <c r="T320" s="65"/>
      <c r="U320" s="65"/>
      <c r="V320" s="350">
        <f t="shared" si="42"/>
        <v>2</v>
      </c>
      <c r="W320" s="305">
        <f t="shared" si="40"/>
        <v>3.1397174254317113E-3</v>
      </c>
      <c r="X320" s="398">
        <f>E313</f>
        <v>549</v>
      </c>
      <c r="Y320" s="40" t="s">
        <v>8</v>
      </c>
      <c r="Z320" s="11">
        <f t="shared" si="41"/>
        <v>2</v>
      </c>
      <c r="AA320" s="346"/>
    </row>
    <row r="321" spans="1:27" x14ac:dyDescent="0.25">
      <c r="A321" s="56"/>
      <c r="B321" s="347"/>
      <c r="C321" s="347"/>
      <c r="D321" s="347"/>
      <c r="E321" s="347"/>
      <c r="F321" s="347"/>
      <c r="G321" s="348"/>
      <c r="H321" s="349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350">
        <f t="shared" si="42"/>
        <v>0</v>
      </c>
      <c r="W321" s="305">
        <f t="shared" si="40"/>
        <v>0</v>
      </c>
      <c r="X321" s="398">
        <f>E313</f>
        <v>549</v>
      </c>
      <c r="Y321" s="40" t="s">
        <v>9</v>
      </c>
      <c r="Z321" s="11">
        <f t="shared" si="41"/>
        <v>0</v>
      </c>
      <c r="AA321" s="400"/>
    </row>
    <row r="322" spans="1:27" x14ac:dyDescent="0.25">
      <c r="A322" s="56"/>
      <c r="B322" s="347"/>
      <c r="C322" s="347"/>
      <c r="D322" s="347"/>
      <c r="E322" s="347"/>
      <c r="F322" s="347"/>
      <c r="G322" s="348"/>
      <c r="H322" s="369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350">
        <f t="shared" si="42"/>
        <v>0</v>
      </c>
      <c r="W322" s="305">
        <f t="shared" si="40"/>
        <v>0</v>
      </c>
      <c r="X322" s="398">
        <f>E313</f>
        <v>549</v>
      </c>
      <c r="Y322" s="40" t="s">
        <v>71</v>
      </c>
      <c r="Z322" s="11">
        <f t="shared" si="41"/>
        <v>0</v>
      </c>
      <c r="AA322" s="400"/>
    </row>
    <row r="323" spans="1:27" x14ac:dyDescent="0.25">
      <c r="A323" s="56"/>
      <c r="B323" s="347"/>
      <c r="C323" s="347"/>
      <c r="D323" s="347"/>
      <c r="E323" s="347"/>
      <c r="F323" s="347"/>
      <c r="G323" s="348"/>
      <c r="H323" s="369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350">
        <f t="shared" si="42"/>
        <v>0</v>
      </c>
      <c r="W323" s="305">
        <f t="shared" si="40"/>
        <v>0</v>
      </c>
      <c r="X323" s="398">
        <f>E313</f>
        <v>549</v>
      </c>
      <c r="Y323" s="40" t="s">
        <v>0</v>
      </c>
      <c r="Z323" s="11">
        <f t="shared" si="41"/>
        <v>0</v>
      </c>
      <c r="AA323" s="401"/>
    </row>
    <row r="324" spans="1:27" x14ac:dyDescent="0.25">
      <c r="A324" s="56"/>
      <c r="B324" s="347"/>
      <c r="C324" s="347"/>
      <c r="D324" s="347"/>
      <c r="E324" s="347"/>
      <c r="F324" s="347"/>
      <c r="G324" s="348"/>
      <c r="H324" s="369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350">
        <f t="shared" si="42"/>
        <v>0</v>
      </c>
      <c r="W324" s="305">
        <f t="shared" si="40"/>
        <v>0</v>
      </c>
      <c r="X324" s="398">
        <f>E313</f>
        <v>549</v>
      </c>
      <c r="Y324" s="40" t="s">
        <v>20</v>
      </c>
      <c r="Z324" s="11">
        <f t="shared" si="41"/>
        <v>0</v>
      </c>
      <c r="AA324" s="401"/>
    </row>
    <row r="325" spans="1:27" x14ac:dyDescent="0.25">
      <c r="A325" s="56"/>
      <c r="B325" s="347"/>
      <c r="C325" s="347"/>
      <c r="D325" s="347"/>
      <c r="E325" s="347"/>
      <c r="F325" s="347" t="s">
        <v>108</v>
      </c>
      <c r="G325" s="348"/>
      <c r="H325" s="369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350">
        <f t="shared" si="42"/>
        <v>0</v>
      </c>
      <c r="W325" s="305">
        <f t="shared" si="40"/>
        <v>0</v>
      </c>
      <c r="X325" s="398">
        <f>E313</f>
        <v>549</v>
      </c>
      <c r="Y325" s="40" t="s">
        <v>3</v>
      </c>
      <c r="Z325" s="11">
        <f t="shared" si="41"/>
        <v>0</v>
      </c>
      <c r="AA325" s="401"/>
    </row>
    <row r="326" spans="1:27" x14ac:dyDescent="0.25">
      <c r="A326" s="420"/>
      <c r="B326" s="422"/>
      <c r="C326" s="422"/>
      <c r="D326" s="422"/>
      <c r="E326" s="422"/>
      <c r="F326" s="422"/>
      <c r="G326" s="421"/>
      <c r="H326" s="402"/>
      <c r="I326" s="65">
        <v>1</v>
      </c>
      <c r="J326" s="70"/>
      <c r="K326" s="70"/>
      <c r="L326" s="70"/>
      <c r="M326" s="65"/>
      <c r="N326" s="70"/>
      <c r="O326" s="70"/>
      <c r="P326" s="70"/>
      <c r="Q326" s="70"/>
      <c r="R326" s="70"/>
      <c r="S326" s="70"/>
      <c r="T326" s="70"/>
      <c r="U326" s="70"/>
      <c r="V326" s="350">
        <f t="shared" si="42"/>
        <v>0</v>
      </c>
      <c r="W326" s="305">
        <f t="shared" si="40"/>
        <v>0</v>
      </c>
      <c r="X326" s="398">
        <f>E313</f>
        <v>549</v>
      </c>
      <c r="Y326" s="40" t="s">
        <v>393</v>
      </c>
      <c r="Z326" s="11">
        <f t="shared" si="41"/>
        <v>0</v>
      </c>
      <c r="AA326" s="401"/>
    </row>
    <row r="327" spans="1:27" x14ac:dyDescent="0.25">
      <c r="A327" s="420"/>
      <c r="B327" s="422"/>
      <c r="C327" s="422"/>
      <c r="D327" s="422"/>
      <c r="E327" s="422"/>
      <c r="F327" s="422"/>
      <c r="G327" s="421"/>
      <c r="H327" s="394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350">
        <f t="shared" si="42"/>
        <v>0</v>
      </c>
      <c r="W327" s="305">
        <f t="shared" si="40"/>
        <v>0</v>
      </c>
      <c r="X327" s="398">
        <f>E313</f>
        <v>549</v>
      </c>
      <c r="Y327" s="254" t="s">
        <v>83</v>
      </c>
      <c r="Z327" s="11">
        <f t="shared" si="41"/>
        <v>0</v>
      </c>
      <c r="AA327" s="401" t="s">
        <v>414</v>
      </c>
    </row>
    <row r="328" spans="1:27" x14ac:dyDescent="0.25">
      <c r="A328" s="56"/>
      <c r="B328" s="347"/>
      <c r="C328" s="347"/>
      <c r="D328" s="347"/>
      <c r="E328" s="347"/>
      <c r="F328" s="347"/>
      <c r="G328" s="60"/>
      <c r="H328" s="358"/>
      <c r="I328" s="358">
        <v>7</v>
      </c>
      <c r="J328" s="65"/>
      <c r="K328" s="65">
        <v>4</v>
      </c>
      <c r="L328" s="65"/>
      <c r="M328" s="358"/>
      <c r="N328" s="65"/>
      <c r="O328" s="65"/>
      <c r="P328" s="65"/>
      <c r="Q328" s="65"/>
      <c r="R328" s="65"/>
      <c r="S328" s="65"/>
      <c r="T328" s="65"/>
      <c r="U328" s="65"/>
      <c r="V328" s="350">
        <f t="shared" si="42"/>
        <v>0</v>
      </c>
      <c r="W328" s="305">
        <f t="shared" si="40"/>
        <v>0</v>
      </c>
      <c r="X328" s="398">
        <f>E313</f>
        <v>549</v>
      </c>
      <c r="Y328" s="254" t="s">
        <v>13</v>
      </c>
      <c r="Z328" s="11">
        <f t="shared" si="41"/>
        <v>0</v>
      </c>
      <c r="AA328" s="403"/>
    </row>
    <row r="329" spans="1:27" x14ac:dyDescent="0.25">
      <c r="A329" s="56"/>
      <c r="B329" s="347"/>
      <c r="C329" s="347"/>
      <c r="D329" s="347"/>
      <c r="E329" s="347"/>
      <c r="F329" s="347"/>
      <c r="G329" s="60"/>
      <c r="H329" s="358"/>
      <c r="I329" s="65">
        <v>4</v>
      </c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350">
        <f t="shared" si="42"/>
        <v>0</v>
      </c>
      <c r="W329" s="305">
        <f t="shared" si="40"/>
        <v>0</v>
      </c>
      <c r="X329" s="398">
        <f>E313</f>
        <v>549</v>
      </c>
      <c r="Y329" s="40" t="s">
        <v>99</v>
      </c>
      <c r="Z329" s="11">
        <f t="shared" si="41"/>
        <v>0</v>
      </c>
      <c r="AA329" s="173"/>
    </row>
    <row r="330" spans="1:27" x14ac:dyDescent="0.25">
      <c r="A330" s="56"/>
      <c r="B330" s="347"/>
      <c r="C330" s="347"/>
      <c r="D330" s="347"/>
      <c r="E330" s="347"/>
      <c r="F330" s="347"/>
      <c r="G330" s="348"/>
      <c r="H330" s="349"/>
      <c r="I330" s="65"/>
      <c r="J330" s="65"/>
      <c r="K330" s="65"/>
      <c r="L330" s="65">
        <v>1</v>
      </c>
      <c r="M330" s="65"/>
      <c r="N330" s="65"/>
      <c r="O330" s="65"/>
      <c r="P330" s="65"/>
      <c r="Q330" s="65"/>
      <c r="R330" s="65"/>
      <c r="S330" s="65"/>
      <c r="T330" s="65"/>
      <c r="U330" s="65"/>
      <c r="V330" s="350">
        <f t="shared" si="42"/>
        <v>1</v>
      </c>
      <c r="W330" s="305">
        <f t="shared" si="40"/>
        <v>1.5698587127158557E-3</v>
      </c>
      <c r="X330" s="398">
        <f>E313</f>
        <v>549</v>
      </c>
      <c r="Y330" s="255" t="s">
        <v>28</v>
      </c>
      <c r="Z330" s="11">
        <f t="shared" si="41"/>
        <v>1</v>
      </c>
      <c r="AA330" s="401"/>
    </row>
    <row r="331" spans="1:27" x14ac:dyDescent="0.25">
      <c r="A331" s="56"/>
      <c r="B331" s="347"/>
      <c r="C331" s="347"/>
      <c r="D331" s="347"/>
      <c r="E331" s="347"/>
      <c r="F331" s="347"/>
      <c r="G331" s="348"/>
      <c r="H331" s="349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350">
        <f t="shared" si="42"/>
        <v>0</v>
      </c>
      <c r="W331" s="305">
        <f t="shared" si="40"/>
        <v>0</v>
      </c>
      <c r="X331" s="398">
        <f>E313</f>
        <v>549</v>
      </c>
      <c r="Y331" s="40" t="s">
        <v>101</v>
      </c>
      <c r="Z331" s="11">
        <f t="shared" si="41"/>
        <v>0</v>
      </c>
      <c r="AA331" s="401"/>
    </row>
    <row r="332" spans="1:27" x14ac:dyDescent="0.25">
      <c r="A332" s="56"/>
      <c r="B332" s="347"/>
      <c r="C332" s="347"/>
      <c r="D332" s="347"/>
      <c r="E332" s="347"/>
      <c r="F332" s="347" t="s">
        <v>108</v>
      </c>
      <c r="G332" s="348"/>
      <c r="H332" s="355"/>
      <c r="I332" s="70"/>
      <c r="J332" s="70"/>
      <c r="K332" s="70"/>
      <c r="L332" s="70">
        <v>13</v>
      </c>
      <c r="M332" s="70"/>
      <c r="N332" s="70"/>
      <c r="O332" s="70"/>
      <c r="P332" s="70"/>
      <c r="Q332" s="70"/>
      <c r="R332" s="70"/>
      <c r="S332" s="70"/>
      <c r="T332" s="70"/>
      <c r="U332" s="70"/>
      <c r="V332" s="350">
        <f t="shared" si="42"/>
        <v>13</v>
      </c>
      <c r="W332" s="305">
        <f t="shared" si="40"/>
        <v>2.0408163265306121E-2</v>
      </c>
      <c r="X332" s="398">
        <f>E313</f>
        <v>549</v>
      </c>
      <c r="Y332" s="255" t="s">
        <v>190</v>
      </c>
      <c r="Z332" s="11">
        <f t="shared" si="41"/>
        <v>13</v>
      </c>
      <c r="AA332" s="400"/>
    </row>
    <row r="333" spans="1:27" ht="15.75" thickBot="1" x14ac:dyDescent="0.3">
      <c r="A333" s="56"/>
      <c r="B333" s="347"/>
      <c r="C333" s="347"/>
      <c r="D333" s="347"/>
      <c r="E333" s="347"/>
      <c r="F333" s="347"/>
      <c r="G333" s="348"/>
      <c r="H333" s="355"/>
      <c r="I333" s="70"/>
      <c r="J333" s="70"/>
      <c r="K333" s="70"/>
      <c r="L333" s="70" t="s">
        <v>172</v>
      </c>
      <c r="M333" s="70"/>
      <c r="N333" s="70"/>
      <c r="O333" s="70"/>
      <c r="P333" s="70"/>
      <c r="Q333" s="70"/>
      <c r="R333" s="70"/>
      <c r="S333" s="70"/>
      <c r="T333" s="70"/>
      <c r="U333" s="70"/>
      <c r="V333" s="350">
        <f>SUM(H333,J333,L333,N333,P333,R333,U333,T333)</f>
        <v>0</v>
      </c>
      <c r="W333" s="330">
        <f t="shared" si="40"/>
        <v>0</v>
      </c>
      <c r="X333" s="398">
        <f>E313</f>
        <v>549</v>
      </c>
      <c r="Y333" s="255" t="s">
        <v>10</v>
      </c>
      <c r="Z333" s="11">
        <f t="shared" si="41"/>
        <v>0</v>
      </c>
      <c r="AA333" s="401"/>
    </row>
    <row r="334" spans="1:27" ht="15.75" thickBot="1" x14ac:dyDescent="0.3">
      <c r="A334" s="56"/>
      <c r="B334" s="347"/>
      <c r="C334" s="347"/>
      <c r="D334" s="347"/>
      <c r="E334" s="347"/>
      <c r="F334" s="347"/>
      <c r="G334" s="348"/>
      <c r="H334" s="404"/>
      <c r="I334" s="197"/>
      <c r="J334" s="197"/>
      <c r="K334" s="197"/>
      <c r="L334" s="197"/>
      <c r="M334" s="197"/>
      <c r="N334" s="197"/>
      <c r="O334" s="197"/>
      <c r="P334" s="197"/>
      <c r="Q334" s="197"/>
      <c r="R334" s="197"/>
      <c r="S334" s="197"/>
      <c r="T334" s="197"/>
      <c r="U334" s="197"/>
      <c r="V334" s="405"/>
      <c r="W334" s="197"/>
      <c r="X334" s="405"/>
      <c r="Y334" s="79" t="s">
        <v>22</v>
      </c>
      <c r="Z334" s="11">
        <f t="shared" si="41"/>
        <v>0</v>
      </c>
      <c r="AA334" s="401"/>
    </row>
    <row r="335" spans="1:27" x14ac:dyDescent="0.25">
      <c r="A335" s="56"/>
      <c r="B335" s="347"/>
      <c r="C335" s="347"/>
      <c r="D335" s="347"/>
      <c r="E335" s="347"/>
      <c r="F335" s="347"/>
      <c r="G335" s="348"/>
      <c r="H335" s="406"/>
      <c r="I335" s="66"/>
      <c r="J335" s="66"/>
      <c r="K335" s="66"/>
      <c r="L335" s="66"/>
      <c r="M335" s="66"/>
      <c r="N335" s="66"/>
      <c r="O335" s="66"/>
      <c r="P335" s="66"/>
      <c r="Q335" s="65"/>
      <c r="R335" s="66"/>
      <c r="S335" s="66"/>
      <c r="T335" s="66"/>
      <c r="U335" s="66"/>
      <c r="V335" s="350">
        <f t="shared" ref="V335:V348" si="43">SUM(H335,J335,L335,N335,P335,R335,U335)</f>
        <v>0</v>
      </c>
      <c r="W335" s="303">
        <f t="shared" si="40"/>
        <v>0</v>
      </c>
      <c r="X335" s="398">
        <f>E313</f>
        <v>549</v>
      </c>
      <c r="Y335" s="476" t="s">
        <v>74</v>
      </c>
      <c r="Z335" s="11">
        <f t="shared" si="41"/>
        <v>0</v>
      </c>
      <c r="AA335" s="401"/>
    </row>
    <row r="336" spans="1:27" x14ac:dyDescent="0.25">
      <c r="A336" s="56"/>
      <c r="B336" s="347"/>
      <c r="C336" s="347"/>
      <c r="D336" s="347"/>
      <c r="E336" s="347"/>
      <c r="F336" s="347"/>
      <c r="G336" s="348"/>
      <c r="H336" s="349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350">
        <f t="shared" si="43"/>
        <v>0</v>
      </c>
      <c r="W336" s="305">
        <f t="shared" si="40"/>
        <v>0</v>
      </c>
      <c r="X336" s="398">
        <f>E313</f>
        <v>549</v>
      </c>
      <c r="Y336" s="107" t="s">
        <v>27</v>
      </c>
      <c r="Z336" s="11">
        <f t="shared" si="41"/>
        <v>0</v>
      </c>
      <c r="AA336" s="172"/>
    </row>
    <row r="337" spans="1:27" x14ac:dyDescent="0.25">
      <c r="A337" s="56"/>
      <c r="B337" s="347"/>
      <c r="C337" s="347"/>
      <c r="D337" s="347"/>
      <c r="E337" s="347"/>
      <c r="F337" s="347"/>
      <c r="G337" s="348"/>
      <c r="H337" s="349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350">
        <f t="shared" si="43"/>
        <v>0</v>
      </c>
      <c r="W337" s="305">
        <f t="shared" si="40"/>
        <v>0</v>
      </c>
      <c r="X337" s="398">
        <f>E313</f>
        <v>549</v>
      </c>
      <c r="Y337" s="469" t="s">
        <v>370</v>
      </c>
      <c r="Z337" s="11">
        <f t="shared" si="41"/>
        <v>0</v>
      </c>
      <c r="AA337" s="172"/>
    </row>
    <row r="338" spans="1:27" x14ac:dyDescent="0.25">
      <c r="A338" s="56"/>
      <c r="B338" s="347"/>
      <c r="C338" s="347"/>
      <c r="D338" s="347"/>
      <c r="E338" s="347"/>
      <c r="F338" s="347"/>
      <c r="G338" s="348"/>
      <c r="H338" s="349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350">
        <f t="shared" si="43"/>
        <v>0</v>
      </c>
      <c r="W338" s="305">
        <f t="shared" si="40"/>
        <v>0</v>
      </c>
      <c r="X338" s="398">
        <f>E313</f>
        <v>549</v>
      </c>
      <c r="Y338" s="470" t="s">
        <v>26</v>
      </c>
      <c r="Z338" s="11">
        <f t="shared" si="41"/>
        <v>0</v>
      </c>
      <c r="AA338" s="400"/>
    </row>
    <row r="339" spans="1:27" x14ac:dyDescent="0.25">
      <c r="A339" s="56"/>
      <c r="B339" s="347"/>
      <c r="C339" s="347"/>
      <c r="D339" s="347"/>
      <c r="E339" s="347"/>
      <c r="F339" s="347" t="s">
        <v>108</v>
      </c>
      <c r="G339" s="348"/>
      <c r="H339" s="349">
        <v>1</v>
      </c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350">
        <f t="shared" si="43"/>
        <v>1</v>
      </c>
      <c r="W339" s="305">
        <f t="shared" si="40"/>
        <v>1.5698587127158557E-3</v>
      </c>
      <c r="X339" s="398">
        <f>E313</f>
        <v>549</v>
      </c>
      <c r="Y339" s="469" t="s">
        <v>53</v>
      </c>
      <c r="Z339" s="11">
        <f t="shared" si="41"/>
        <v>1</v>
      </c>
      <c r="AA339" s="172"/>
    </row>
    <row r="340" spans="1:27" x14ac:dyDescent="0.25">
      <c r="A340" s="56"/>
      <c r="B340" s="347"/>
      <c r="C340" s="347"/>
      <c r="D340" s="347"/>
      <c r="E340" s="347"/>
      <c r="F340" s="347"/>
      <c r="G340" s="348"/>
      <c r="H340" s="349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350">
        <f t="shared" si="43"/>
        <v>0</v>
      </c>
      <c r="W340" s="305">
        <f t="shared" si="40"/>
        <v>0</v>
      </c>
      <c r="X340" s="398">
        <f>E313</f>
        <v>549</v>
      </c>
      <c r="Y340" s="470" t="s">
        <v>326</v>
      </c>
      <c r="Z340" s="11">
        <f t="shared" si="41"/>
        <v>0</v>
      </c>
      <c r="AA340" s="400"/>
    </row>
    <row r="341" spans="1:27" x14ac:dyDescent="0.25">
      <c r="A341" s="56"/>
      <c r="B341" s="347"/>
      <c r="C341" s="347"/>
      <c r="D341" s="347"/>
      <c r="E341" s="347"/>
      <c r="F341" s="347"/>
      <c r="G341" s="348"/>
      <c r="H341" s="349">
        <v>3</v>
      </c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350">
        <f t="shared" si="43"/>
        <v>3</v>
      </c>
      <c r="W341" s="305">
        <f t="shared" si="40"/>
        <v>4.7095761381475663E-3</v>
      </c>
      <c r="X341" s="398">
        <f>E313</f>
        <v>549</v>
      </c>
      <c r="Y341" s="468" t="s">
        <v>178</v>
      </c>
      <c r="Z341" s="11">
        <f t="shared" si="41"/>
        <v>3</v>
      </c>
      <c r="AA341" s="400"/>
    </row>
    <row r="342" spans="1:27" x14ac:dyDescent="0.25">
      <c r="A342" s="56"/>
      <c r="B342" s="347"/>
      <c r="C342" s="347"/>
      <c r="D342" s="347"/>
      <c r="E342" s="347"/>
      <c r="F342" s="347"/>
      <c r="G342" s="348"/>
      <c r="H342" s="349">
        <v>1</v>
      </c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350">
        <f t="shared" si="43"/>
        <v>1</v>
      </c>
      <c r="W342" s="305">
        <f t="shared" si="40"/>
        <v>1.5698587127158557E-3</v>
      </c>
      <c r="X342" s="398">
        <f>E313</f>
        <v>549</v>
      </c>
      <c r="Y342" s="470" t="s">
        <v>188</v>
      </c>
      <c r="Z342" s="11">
        <f t="shared" si="41"/>
        <v>1</v>
      </c>
      <c r="AA342" s="400" t="s">
        <v>260</v>
      </c>
    </row>
    <row r="343" spans="1:27" x14ac:dyDescent="0.25">
      <c r="A343" s="56"/>
      <c r="B343" s="347"/>
      <c r="C343" s="347"/>
      <c r="D343" s="347"/>
      <c r="E343" s="347"/>
      <c r="F343" s="347"/>
      <c r="G343" s="348"/>
      <c r="H343" s="349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350">
        <f t="shared" si="43"/>
        <v>0</v>
      </c>
      <c r="W343" s="305">
        <f t="shared" si="40"/>
        <v>0</v>
      </c>
      <c r="X343" s="398">
        <f>E313</f>
        <v>549</v>
      </c>
      <c r="Y343" s="470" t="s">
        <v>369</v>
      </c>
      <c r="Z343" s="11">
        <f t="shared" si="41"/>
        <v>0</v>
      </c>
      <c r="AA343" s="400" t="s">
        <v>372</v>
      </c>
    </row>
    <row r="344" spans="1:27" x14ac:dyDescent="0.25">
      <c r="A344" s="56"/>
      <c r="B344" s="347"/>
      <c r="C344" s="347"/>
      <c r="D344" s="347"/>
      <c r="E344" s="347"/>
      <c r="F344" s="347"/>
      <c r="G344" s="348"/>
      <c r="H344" s="349">
        <v>1</v>
      </c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350">
        <f t="shared" si="43"/>
        <v>1</v>
      </c>
      <c r="W344" s="305">
        <f t="shared" si="40"/>
        <v>1.5698587127158557E-3</v>
      </c>
      <c r="X344" s="398">
        <f>E313</f>
        <v>549</v>
      </c>
      <c r="Y344" s="470" t="s">
        <v>109</v>
      </c>
      <c r="Z344" s="11">
        <f t="shared" si="41"/>
        <v>1</v>
      </c>
      <c r="AA344" s="400"/>
    </row>
    <row r="345" spans="1:27" x14ac:dyDescent="0.25">
      <c r="A345" s="56"/>
      <c r="B345" s="347"/>
      <c r="C345" s="347"/>
      <c r="D345" s="347"/>
      <c r="E345" s="347"/>
      <c r="F345" s="347"/>
      <c r="G345" s="348"/>
      <c r="H345" s="349">
        <v>2</v>
      </c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350">
        <f t="shared" si="43"/>
        <v>2</v>
      </c>
      <c r="W345" s="305">
        <f t="shared" si="40"/>
        <v>3.1397174254317113E-3</v>
      </c>
      <c r="X345" s="398">
        <f>E313</f>
        <v>549</v>
      </c>
      <c r="Y345" s="254" t="s">
        <v>36</v>
      </c>
      <c r="Z345" s="11">
        <f t="shared" si="41"/>
        <v>2</v>
      </c>
      <c r="AA345" s="400"/>
    </row>
    <row r="346" spans="1:27" x14ac:dyDescent="0.25">
      <c r="A346" s="56"/>
      <c r="B346" s="347"/>
      <c r="C346" s="347"/>
      <c r="D346" s="347"/>
      <c r="E346" s="347"/>
      <c r="F346" s="347"/>
      <c r="G346" s="348"/>
      <c r="H346" s="349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350">
        <f t="shared" si="43"/>
        <v>0</v>
      </c>
      <c r="W346" s="305">
        <f t="shared" si="40"/>
        <v>0</v>
      </c>
      <c r="X346" s="398">
        <f>E313</f>
        <v>549</v>
      </c>
      <c r="Y346" s="41" t="s">
        <v>190</v>
      </c>
      <c r="Z346" s="11">
        <f t="shared" si="41"/>
        <v>0</v>
      </c>
      <c r="AA346" s="400"/>
    </row>
    <row r="347" spans="1:27" ht="15.75" thickBot="1" x14ac:dyDescent="0.3">
      <c r="A347" s="186"/>
      <c r="B347" s="187"/>
      <c r="C347" s="187"/>
      <c r="D347" s="187"/>
      <c r="E347" s="187"/>
      <c r="F347" s="187"/>
      <c r="G347" s="348"/>
      <c r="H347" s="349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350">
        <f t="shared" si="43"/>
        <v>0</v>
      </c>
      <c r="W347" s="302">
        <f t="shared" si="40"/>
        <v>0</v>
      </c>
      <c r="X347" s="398">
        <f>E313</f>
        <v>549</v>
      </c>
      <c r="Y347" s="42" t="s">
        <v>88</v>
      </c>
      <c r="Z347" s="11">
        <f t="shared" si="41"/>
        <v>0</v>
      </c>
      <c r="AA347" s="407"/>
    </row>
    <row r="348" spans="1:27" ht="15.75" thickBot="1" x14ac:dyDescent="0.3">
      <c r="A348" s="45"/>
      <c r="B348" s="45"/>
      <c r="C348" s="45"/>
      <c r="D348" s="45"/>
      <c r="E348" s="45"/>
      <c r="F348" s="45"/>
      <c r="G348" s="51" t="s">
        <v>5</v>
      </c>
      <c r="H348" s="61">
        <f>SUM(H314:H347)</f>
        <v>47</v>
      </c>
      <c r="I348" s="61">
        <f>SUM(I314:I347)</f>
        <v>58</v>
      </c>
      <c r="J348" s="61">
        <f t="shared" ref="J348:U348" si="44">SUM(J314:J347)</f>
        <v>14</v>
      </c>
      <c r="K348" s="61">
        <f t="shared" si="44"/>
        <v>8</v>
      </c>
      <c r="L348" s="61">
        <f t="shared" si="44"/>
        <v>20</v>
      </c>
      <c r="M348" s="61">
        <f t="shared" si="44"/>
        <v>0</v>
      </c>
      <c r="N348" s="61">
        <f t="shared" si="44"/>
        <v>0</v>
      </c>
      <c r="O348" s="61">
        <f t="shared" si="44"/>
        <v>0</v>
      </c>
      <c r="P348" s="61">
        <f t="shared" si="44"/>
        <v>0</v>
      </c>
      <c r="Q348" s="61">
        <f t="shared" si="44"/>
        <v>0</v>
      </c>
      <c r="R348" s="61">
        <f t="shared" si="44"/>
        <v>0</v>
      </c>
      <c r="S348" s="61">
        <f t="shared" si="44"/>
        <v>0</v>
      </c>
      <c r="T348" s="61">
        <f t="shared" si="44"/>
        <v>0</v>
      </c>
      <c r="U348" s="61">
        <f t="shared" si="44"/>
        <v>7</v>
      </c>
      <c r="V348" s="375">
        <f t="shared" si="43"/>
        <v>88</v>
      </c>
      <c r="W348" s="459">
        <f t="shared" si="40"/>
        <v>0.13814756671899528</v>
      </c>
      <c r="X348" s="458">
        <f>E313</f>
        <v>549</v>
      </c>
    </row>
    <row r="350" spans="1:27" ht="15.75" thickBot="1" x14ac:dyDescent="0.3"/>
    <row r="351" spans="1:27" ht="60.75" thickBot="1" x14ac:dyDescent="0.3">
      <c r="A351" s="47" t="s">
        <v>23</v>
      </c>
      <c r="B351" s="47" t="s">
        <v>49</v>
      </c>
      <c r="C351" s="47" t="s">
        <v>54</v>
      </c>
      <c r="D351" s="47" t="s">
        <v>18</v>
      </c>
      <c r="E351" s="46" t="s">
        <v>17</v>
      </c>
      <c r="F351" s="48" t="s">
        <v>1</v>
      </c>
      <c r="G351" s="49" t="s">
        <v>24</v>
      </c>
      <c r="H351" s="81" t="s">
        <v>69</v>
      </c>
      <c r="I351" s="50" t="s">
        <v>70</v>
      </c>
      <c r="J351" s="50" t="s">
        <v>55</v>
      </c>
      <c r="K351" s="50" t="s">
        <v>60</v>
      </c>
      <c r="L351" s="50" t="s">
        <v>56</v>
      </c>
      <c r="M351" s="50" t="s">
        <v>61</v>
      </c>
      <c r="N351" s="50" t="s">
        <v>57</v>
      </c>
      <c r="O351" s="50" t="s">
        <v>62</v>
      </c>
      <c r="P351" s="50" t="s">
        <v>58</v>
      </c>
      <c r="Q351" s="50" t="s">
        <v>66</v>
      </c>
      <c r="R351" s="50" t="s">
        <v>59</v>
      </c>
      <c r="S351" s="50" t="s">
        <v>67</v>
      </c>
      <c r="T351" s="50" t="s">
        <v>126</v>
      </c>
      <c r="U351" s="50" t="s">
        <v>42</v>
      </c>
      <c r="V351" s="50" t="s">
        <v>5</v>
      </c>
      <c r="W351" s="46" t="s">
        <v>2</v>
      </c>
      <c r="X351" s="47" t="s">
        <v>117</v>
      </c>
      <c r="Y351" s="37" t="s">
        <v>21</v>
      </c>
      <c r="Z351" s="11" t="s">
        <v>5</v>
      </c>
      <c r="AA351" s="36" t="s">
        <v>7</v>
      </c>
    </row>
    <row r="352" spans="1:27" ht="15.75" thickBot="1" x14ac:dyDescent="0.3">
      <c r="A352" s="78">
        <v>1507992</v>
      </c>
      <c r="B352" s="78" t="s">
        <v>233</v>
      </c>
      <c r="C352" s="439">
        <v>144</v>
      </c>
      <c r="D352" s="439">
        <v>154</v>
      </c>
      <c r="E352" s="439">
        <v>137</v>
      </c>
      <c r="F352" s="440">
        <f>E352/D352</f>
        <v>0.88961038961038963</v>
      </c>
      <c r="G352" s="52">
        <v>45243</v>
      </c>
      <c r="H352" s="87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9"/>
      <c r="T352" s="405"/>
      <c r="U352" s="121"/>
      <c r="V352" s="121"/>
      <c r="W352" s="89"/>
      <c r="Y352" s="91" t="s">
        <v>78</v>
      </c>
      <c r="AA352" s="493" t="s">
        <v>293</v>
      </c>
    </row>
    <row r="353" spans="1:27" x14ac:dyDescent="0.25">
      <c r="A353" s="56"/>
      <c r="B353" s="347"/>
      <c r="C353" s="347"/>
      <c r="D353" s="347"/>
      <c r="E353" s="347"/>
      <c r="F353" s="347"/>
      <c r="G353" s="348"/>
      <c r="H353" s="343"/>
      <c r="I353" s="63">
        <v>3</v>
      </c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371">
        <f>SUM(H353,J353,L353,N353,P353,R353,U353,T353)</f>
        <v>0</v>
      </c>
      <c r="W353" s="303">
        <f>$V353/$D$352</f>
        <v>0</v>
      </c>
      <c r="X353" s="398">
        <f>E352</f>
        <v>137</v>
      </c>
      <c r="Y353" s="39" t="s">
        <v>19</v>
      </c>
      <c r="Z353" s="11">
        <f>V353</f>
        <v>0</v>
      </c>
      <c r="AA353" s="340"/>
    </row>
    <row r="354" spans="1:27" x14ac:dyDescent="0.25">
      <c r="A354" s="56"/>
      <c r="B354" s="347"/>
      <c r="C354" s="347"/>
      <c r="D354" s="347"/>
      <c r="E354" s="347"/>
      <c r="F354" s="347"/>
      <c r="G354" s="348"/>
      <c r="H354" s="349"/>
      <c r="I354" s="65"/>
      <c r="J354" s="65">
        <v>1</v>
      </c>
      <c r="K354" s="65"/>
      <c r="L354" s="65"/>
      <c r="M354" s="65"/>
      <c r="N354" s="70"/>
      <c r="O354" s="65"/>
      <c r="P354" s="65"/>
      <c r="Q354" s="65"/>
      <c r="R354" s="65"/>
      <c r="S354" s="65"/>
      <c r="T354" s="65"/>
      <c r="U354" s="65"/>
      <c r="V354" s="350">
        <f>SUM(H354,J354,L354,N354,P354,R354,U354,T354)</f>
        <v>1</v>
      </c>
      <c r="W354" s="305">
        <f t="shared" ref="W354:W387" si="45">$V354/$D$352</f>
        <v>6.4935064935064939E-3</v>
      </c>
      <c r="X354" s="398">
        <f>E352</f>
        <v>137</v>
      </c>
      <c r="Y354" s="254" t="s">
        <v>50</v>
      </c>
      <c r="Z354" s="11">
        <f t="shared" ref="Z354:Z386" si="46">V354</f>
        <v>1</v>
      </c>
      <c r="AA354" s="340"/>
    </row>
    <row r="355" spans="1:27" x14ac:dyDescent="0.25">
      <c r="A355" s="56"/>
      <c r="B355" s="347"/>
      <c r="C355" s="347"/>
      <c r="D355" s="347"/>
      <c r="E355" s="347"/>
      <c r="F355" s="347"/>
      <c r="G355" s="348"/>
      <c r="H355" s="349">
        <v>4</v>
      </c>
      <c r="I355" s="65"/>
      <c r="J355" s="65">
        <v>2</v>
      </c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350">
        <f t="shared" ref="V355:V371" si="47">SUM(H355,J355,L355,N355,P355,R355,U355,T355)</f>
        <v>6</v>
      </c>
      <c r="W355" s="305">
        <f t="shared" si="45"/>
        <v>3.896103896103896E-2</v>
      </c>
      <c r="X355" s="398">
        <f>E352</f>
        <v>137</v>
      </c>
      <c r="Y355" s="40" t="s">
        <v>16</v>
      </c>
      <c r="Z355" s="11">
        <f t="shared" si="46"/>
        <v>6</v>
      </c>
      <c r="AA355" s="366"/>
    </row>
    <row r="356" spans="1:27" x14ac:dyDescent="0.25">
      <c r="A356" s="56"/>
      <c r="B356" s="347"/>
      <c r="C356" s="347"/>
      <c r="D356" s="347"/>
      <c r="E356" s="347"/>
      <c r="F356" s="347"/>
      <c r="G356" s="348"/>
      <c r="H356" s="349"/>
      <c r="I356" s="65"/>
      <c r="J356" s="399"/>
      <c r="K356" s="399"/>
      <c r="L356" s="399"/>
      <c r="M356" s="65"/>
      <c r="N356" s="65"/>
      <c r="O356" s="65"/>
      <c r="P356" s="65"/>
      <c r="Q356" s="65"/>
      <c r="R356" s="65"/>
      <c r="S356" s="65"/>
      <c r="T356" s="65"/>
      <c r="U356" s="65"/>
      <c r="V356" s="350">
        <f t="shared" si="47"/>
        <v>0</v>
      </c>
      <c r="W356" s="305">
        <f t="shared" si="45"/>
        <v>0</v>
      </c>
      <c r="X356" s="398">
        <f>E352</f>
        <v>137</v>
      </c>
      <c r="Y356" s="40" t="s">
        <v>4</v>
      </c>
      <c r="Z356" s="11">
        <f t="shared" si="46"/>
        <v>0</v>
      </c>
      <c r="AA356" s="366"/>
    </row>
    <row r="357" spans="1:27" x14ac:dyDescent="0.25">
      <c r="A357" s="56"/>
      <c r="B357" s="347"/>
      <c r="C357" s="347"/>
      <c r="D357" s="347"/>
      <c r="E357" s="347"/>
      <c r="F357" s="347"/>
      <c r="G357" s="348"/>
      <c r="H357" s="349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350">
        <f t="shared" si="47"/>
        <v>0</v>
      </c>
      <c r="W357" s="305">
        <f t="shared" si="45"/>
        <v>0</v>
      </c>
      <c r="X357" s="398">
        <f>E352</f>
        <v>137</v>
      </c>
      <c r="Y357" s="40" t="s">
        <v>14</v>
      </c>
      <c r="Z357" s="11">
        <f t="shared" si="46"/>
        <v>0</v>
      </c>
      <c r="AA357" s="172"/>
    </row>
    <row r="358" spans="1:27" x14ac:dyDescent="0.25">
      <c r="A358" s="56"/>
      <c r="B358" s="347"/>
      <c r="C358" s="347"/>
      <c r="D358" s="347"/>
      <c r="E358" s="347"/>
      <c r="F358" s="347"/>
      <c r="G358" s="348"/>
      <c r="H358" s="349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350">
        <f t="shared" si="47"/>
        <v>0</v>
      </c>
      <c r="W358" s="305">
        <f t="shared" si="45"/>
        <v>0</v>
      </c>
      <c r="X358" s="398">
        <f>E352</f>
        <v>137</v>
      </c>
      <c r="Y358" s="40" t="s">
        <v>15</v>
      </c>
      <c r="Z358" s="11">
        <f t="shared" si="46"/>
        <v>0</v>
      </c>
      <c r="AA358" s="346"/>
    </row>
    <row r="359" spans="1:27" x14ac:dyDescent="0.25">
      <c r="A359" s="56" t="s">
        <v>172</v>
      </c>
      <c r="B359" s="347"/>
      <c r="C359" s="347"/>
      <c r="D359" s="347"/>
      <c r="E359" s="347"/>
      <c r="F359" s="347"/>
      <c r="G359" s="348"/>
      <c r="H359" s="349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350">
        <f t="shared" si="47"/>
        <v>0</v>
      </c>
      <c r="W359" s="305">
        <f t="shared" si="45"/>
        <v>0</v>
      </c>
      <c r="X359" s="398">
        <f>E352</f>
        <v>137</v>
      </c>
      <c r="Y359" s="40" t="s">
        <v>8</v>
      </c>
      <c r="Z359" s="11">
        <f t="shared" si="46"/>
        <v>0</v>
      </c>
      <c r="AA359" s="346"/>
    </row>
    <row r="360" spans="1:27" x14ac:dyDescent="0.25">
      <c r="A360" s="56"/>
      <c r="B360" s="347"/>
      <c r="C360" s="347"/>
      <c r="D360" s="347"/>
      <c r="E360" s="347"/>
      <c r="F360" s="347"/>
      <c r="G360" s="348"/>
      <c r="H360" s="349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350">
        <f t="shared" si="47"/>
        <v>0</v>
      </c>
      <c r="W360" s="305">
        <f t="shared" si="45"/>
        <v>0</v>
      </c>
      <c r="X360" s="398">
        <f>E352</f>
        <v>137</v>
      </c>
      <c r="Y360" s="40" t="s">
        <v>9</v>
      </c>
      <c r="Z360" s="11">
        <f t="shared" si="46"/>
        <v>0</v>
      </c>
      <c r="AA360" s="400"/>
    </row>
    <row r="361" spans="1:27" x14ac:dyDescent="0.25">
      <c r="A361" s="56"/>
      <c r="B361" s="347"/>
      <c r="C361" s="347"/>
      <c r="D361" s="347"/>
      <c r="E361" s="347"/>
      <c r="F361" s="347"/>
      <c r="G361" s="348"/>
      <c r="H361" s="369"/>
      <c r="I361" s="65">
        <v>1</v>
      </c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350">
        <f t="shared" si="47"/>
        <v>0</v>
      </c>
      <c r="W361" s="305">
        <f t="shared" si="45"/>
        <v>0</v>
      </c>
      <c r="X361" s="398">
        <f>E352</f>
        <v>137</v>
      </c>
      <c r="Y361" s="40" t="s">
        <v>71</v>
      </c>
      <c r="Z361" s="11">
        <f t="shared" si="46"/>
        <v>0</v>
      </c>
      <c r="AA361" s="400"/>
    </row>
    <row r="362" spans="1:27" x14ac:dyDescent="0.25">
      <c r="A362" s="56"/>
      <c r="B362" s="347"/>
      <c r="C362" s="347"/>
      <c r="D362" s="347"/>
      <c r="E362" s="347"/>
      <c r="F362" s="347"/>
      <c r="G362" s="348"/>
      <c r="H362" s="369"/>
      <c r="I362" s="65"/>
      <c r="J362" s="65">
        <v>1</v>
      </c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350">
        <f t="shared" si="47"/>
        <v>1</v>
      </c>
      <c r="W362" s="305">
        <f t="shared" si="45"/>
        <v>6.4935064935064939E-3</v>
      </c>
      <c r="X362" s="398">
        <f>E352</f>
        <v>137</v>
      </c>
      <c r="Y362" s="40" t="s">
        <v>0</v>
      </c>
      <c r="Z362" s="11">
        <f t="shared" si="46"/>
        <v>1</v>
      </c>
      <c r="AA362" s="401"/>
    </row>
    <row r="363" spans="1:27" x14ac:dyDescent="0.25">
      <c r="A363" s="56"/>
      <c r="B363" s="347"/>
      <c r="C363" s="347"/>
      <c r="D363" s="347"/>
      <c r="E363" s="347"/>
      <c r="F363" s="347"/>
      <c r="G363" s="348"/>
      <c r="H363" s="369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350">
        <f t="shared" si="47"/>
        <v>0</v>
      </c>
      <c r="W363" s="305">
        <f t="shared" si="45"/>
        <v>0</v>
      </c>
      <c r="X363" s="398">
        <f>E352</f>
        <v>137</v>
      </c>
      <c r="Y363" s="40" t="s">
        <v>20</v>
      </c>
      <c r="Z363" s="11">
        <f t="shared" si="46"/>
        <v>0</v>
      </c>
      <c r="AA363" s="401"/>
    </row>
    <row r="364" spans="1:27" x14ac:dyDescent="0.25">
      <c r="A364" s="56"/>
      <c r="B364" s="347"/>
      <c r="C364" s="347"/>
      <c r="D364" s="347"/>
      <c r="E364" s="347"/>
      <c r="F364" s="347" t="s">
        <v>108</v>
      </c>
      <c r="G364" s="348"/>
      <c r="H364" s="369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350">
        <f t="shared" si="47"/>
        <v>0</v>
      </c>
      <c r="W364" s="305">
        <f t="shared" si="45"/>
        <v>0</v>
      </c>
      <c r="X364" s="398">
        <f>E352</f>
        <v>137</v>
      </c>
      <c r="Y364" s="40" t="s">
        <v>3</v>
      </c>
      <c r="Z364" s="11">
        <f t="shared" si="46"/>
        <v>0</v>
      </c>
      <c r="AA364" s="401"/>
    </row>
    <row r="365" spans="1:27" x14ac:dyDescent="0.25">
      <c r="A365" s="420"/>
      <c r="B365" s="422"/>
      <c r="C365" s="422"/>
      <c r="D365" s="422"/>
      <c r="E365" s="422"/>
      <c r="F365" s="422"/>
      <c r="G365" s="421"/>
      <c r="H365" s="402"/>
      <c r="I365" s="65">
        <v>1</v>
      </c>
      <c r="J365" s="70">
        <v>1</v>
      </c>
      <c r="K365" s="70"/>
      <c r="L365" s="70"/>
      <c r="M365" s="65"/>
      <c r="N365" s="70"/>
      <c r="O365" s="70"/>
      <c r="P365" s="70"/>
      <c r="Q365" s="70"/>
      <c r="R365" s="70"/>
      <c r="S365" s="70"/>
      <c r="T365" s="70"/>
      <c r="U365" s="70"/>
      <c r="V365" s="350">
        <f t="shared" si="47"/>
        <v>1</v>
      </c>
      <c r="W365" s="305">
        <f t="shared" si="45"/>
        <v>6.4935064935064939E-3</v>
      </c>
      <c r="X365" s="398">
        <f>E352</f>
        <v>137</v>
      </c>
      <c r="Y365" s="40" t="s">
        <v>393</v>
      </c>
      <c r="Z365" s="11">
        <f t="shared" si="46"/>
        <v>1</v>
      </c>
      <c r="AA365" s="401"/>
    </row>
    <row r="366" spans="1:27" x14ac:dyDescent="0.25">
      <c r="A366" s="420"/>
      <c r="B366" s="422"/>
      <c r="C366" s="422"/>
      <c r="D366" s="422"/>
      <c r="E366" s="422"/>
      <c r="F366" s="422"/>
      <c r="G366" s="421"/>
      <c r="H366" s="394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350">
        <f t="shared" si="47"/>
        <v>0</v>
      </c>
      <c r="W366" s="305">
        <f t="shared" si="45"/>
        <v>0</v>
      </c>
      <c r="X366" s="398">
        <f>E352</f>
        <v>137</v>
      </c>
      <c r="Y366" s="254" t="s">
        <v>83</v>
      </c>
      <c r="Z366" s="11">
        <f t="shared" si="46"/>
        <v>0</v>
      </c>
      <c r="AA366" s="401"/>
    </row>
    <row r="367" spans="1:27" x14ac:dyDescent="0.25">
      <c r="A367" s="56"/>
      <c r="B367" s="347"/>
      <c r="C367" s="347"/>
      <c r="D367" s="347"/>
      <c r="E367" s="347"/>
      <c r="F367" s="347"/>
      <c r="G367" s="60"/>
      <c r="H367" s="358"/>
      <c r="I367" s="358"/>
      <c r="J367" s="65">
        <v>1</v>
      </c>
      <c r="K367" s="65"/>
      <c r="L367" s="65"/>
      <c r="M367" s="358"/>
      <c r="N367" s="65"/>
      <c r="O367" s="65"/>
      <c r="P367" s="65"/>
      <c r="Q367" s="65"/>
      <c r="R367" s="65"/>
      <c r="S367" s="65"/>
      <c r="T367" s="65"/>
      <c r="U367" s="65"/>
      <c r="V367" s="350">
        <f t="shared" si="47"/>
        <v>1</v>
      </c>
      <c r="W367" s="305">
        <f t="shared" si="45"/>
        <v>6.4935064935064939E-3</v>
      </c>
      <c r="X367" s="398">
        <f>E352</f>
        <v>137</v>
      </c>
      <c r="Y367" s="254" t="s">
        <v>13</v>
      </c>
      <c r="Z367" s="11">
        <f t="shared" si="46"/>
        <v>1</v>
      </c>
      <c r="AA367" s="403"/>
    </row>
    <row r="368" spans="1:27" x14ac:dyDescent="0.25">
      <c r="A368" s="56"/>
      <c r="B368" s="347"/>
      <c r="C368" s="347"/>
      <c r="D368" s="347"/>
      <c r="E368" s="347"/>
      <c r="F368" s="347"/>
      <c r="G368" s="60"/>
      <c r="H368" s="358"/>
      <c r="I368" s="65">
        <v>1</v>
      </c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350">
        <f t="shared" si="47"/>
        <v>0</v>
      </c>
      <c r="W368" s="305">
        <f t="shared" si="45"/>
        <v>0</v>
      </c>
      <c r="X368" s="398">
        <f>E352</f>
        <v>137</v>
      </c>
      <c r="Y368" s="40" t="s">
        <v>99</v>
      </c>
      <c r="Z368" s="11">
        <f t="shared" si="46"/>
        <v>0</v>
      </c>
      <c r="AA368" s="173" t="s">
        <v>399</v>
      </c>
    </row>
    <row r="369" spans="1:27" x14ac:dyDescent="0.25">
      <c r="A369" s="56"/>
      <c r="B369" s="347"/>
      <c r="C369" s="347"/>
      <c r="D369" s="347"/>
      <c r="E369" s="347"/>
      <c r="F369" s="347"/>
      <c r="G369" s="348"/>
      <c r="H369" s="349"/>
      <c r="I369" s="65"/>
      <c r="J369" s="65">
        <v>1</v>
      </c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350">
        <f t="shared" si="47"/>
        <v>1</v>
      </c>
      <c r="W369" s="305">
        <f t="shared" si="45"/>
        <v>6.4935064935064939E-3</v>
      </c>
      <c r="X369" s="398">
        <f>E352</f>
        <v>137</v>
      </c>
      <c r="Y369" s="255" t="s">
        <v>28</v>
      </c>
      <c r="Z369" s="11">
        <f t="shared" si="46"/>
        <v>1</v>
      </c>
      <c r="AA369" s="401"/>
    </row>
    <row r="370" spans="1:27" x14ac:dyDescent="0.25">
      <c r="A370" s="56"/>
      <c r="B370" s="347"/>
      <c r="C370" s="347"/>
      <c r="D370" s="347"/>
      <c r="E370" s="347"/>
      <c r="F370" s="347"/>
      <c r="G370" s="348"/>
      <c r="H370" s="349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350">
        <f t="shared" si="47"/>
        <v>0</v>
      </c>
      <c r="W370" s="305">
        <f t="shared" si="45"/>
        <v>0</v>
      </c>
      <c r="X370" s="398">
        <f>E352</f>
        <v>137</v>
      </c>
      <c r="Y370" s="40" t="s">
        <v>101</v>
      </c>
      <c r="Z370" s="11">
        <f t="shared" si="46"/>
        <v>0</v>
      </c>
      <c r="AA370" s="401"/>
    </row>
    <row r="371" spans="1:27" x14ac:dyDescent="0.25">
      <c r="A371" s="56"/>
      <c r="B371" s="347"/>
      <c r="C371" s="347"/>
      <c r="D371" s="347"/>
      <c r="E371" s="347"/>
      <c r="F371" s="347" t="s">
        <v>108</v>
      </c>
      <c r="G371" s="348"/>
      <c r="H371" s="355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350">
        <f t="shared" si="47"/>
        <v>0</v>
      </c>
      <c r="W371" s="305">
        <f t="shared" si="45"/>
        <v>0</v>
      </c>
      <c r="X371" s="398">
        <f>E352</f>
        <v>137</v>
      </c>
      <c r="Y371" s="255" t="s">
        <v>190</v>
      </c>
      <c r="Z371" s="11">
        <f t="shared" si="46"/>
        <v>0</v>
      </c>
      <c r="AA371" s="400"/>
    </row>
    <row r="372" spans="1:27" ht="15.75" thickBot="1" x14ac:dyDescent="0.3">
      <c r="A372" s="56"/>
      <c r="B372" s="347"/>
      <c r="C372" s="347"/>
      <c r="D372" s="347"/>
      <c r="E372" s="347"/>
      <c r="F372" s="347"/>
      <c r="G372" s="348"/>
      <c r="H372" s="355"/>
      <c r="I372" s="70"/>
      <c r="J372" s="70"/>
      <c r="K372" s="70"/>
      <c r="L372" s="70" t="s">
        <v>172</v>
      </c>
      <c r="M372" s="70"/>
      <c r="N372" s="70"/>
      <c r="O372" s="70"/>
      <c r="P372" s="70"/>
      <c r="Q372" s="70"/>
      <c r="R372" s="70"/>
      <c r="S372" s="70"/>
      <c r="T372" s="70"/>
      <c r="U372" s="70"/>
      <c r="V372" s="350">
        <f>SUM(H372,J372,L372,N372,P372,R372,U372,T372)</f>
        <v>0</v>
      </c>
      <c r="W372" s="330">
        <f t="shared" si="45"/>
        <v>0</v>
      </c>
      <c r="X372" s="398">
        <f>E352</f>
        <v>137</v>
      </c>
      <c r="Y372" s="255" t="s">
        <v>10</v>
      </c>
      <c r="Z372" s="11">
        <f t="shared" si="46"/>
        <v>0</v>
      </c>
      <c r="AA372" s="401"/>
    </row>
    <row r="373" spans="1:27" ht="15.75" thickBot="1" x14ac:dyDescent="0.3">
      <c r="A373" s="56"/>
      <c r="B373" s="347"/>
      <c r="C373" s="347"/>
      <c r="D373" s="347"/>
      <c r="E373" s="347"/>
      <c r="F373" s="347"/>
      <c r="G373" s="348"/>
      <c r="H373" s="404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405"/>
      <c r="W373" s="197"/>
      <c r="X373" s="405"/>
      <c r="Y373" s="79" t="s">
        <v>22</v>
      </c>
      <c r="Z373" s="11">
        <f t="shared" si="46"/>
        <v>0</v>
      </c>
      <c r="AA373" s="401"/>
    </row>
    <row r="374" spans="1:27" x14ac:dyDescent="0.25">
      <c r="A374" s="56"/>
      <c r="B374" s="347"/>
      <c r="C374" s="347"/>
      <c r="D374" s="347"/>
      <c r="E374" s="347"/>
      <c r="F374" s="347"/>
      <c r="G374" s="348"/>
      <c r="H374" s="406"/>
      <c r="I374" s="66"/>
      <c r="J374" s="66"/>
      <c r="K374" s="66"/>
      <c r="L374" s="66"/>
      <c r="M374" s="66"/>
      <c r="N374" s="66"/>
      <c r="O374" s="66"/>
      <c r="P374" s="66"/>
      <c r="Q374" s="65"/>
      <c r="R374" s="66"/>
      <c r="S374" s="66"/>
      <c r="T374" s="66"/>
      <c r="U374" s="66"/>
      <c r="V374" s="350">
        <f t="shared" ref="V374:V387" si="48">SUM(H374,J374,L374,N374,P374,R374,U374)</f>
        <v>0</v>
      </c>
      <c r="W374" s="303">
        <f t="shared" si="45"/>
        <v>0</v>
      </c>
      <c r="X374" s="398">
        <f>E352</f>
        <v>137</v>
      </c>
      <c r="Y374" s="476" t="s">
        <v>74</v>
      </c>
      <c r="Z374" s="11">
        <f t="shared" si="46"/>
        <v>0</v>
      </c>
      <c r="AA374" s="401"/>
    </row>
    <row r="375" spans="1:27" x14ac:dyDescent="0.25">
      <c r="A375" s="56"/>
      <c r="B375" s="347"/>
      <c r="C375" s="347"/>
      <c r="D375" s="347"/>
      <c r="E375" s="347"/>
      <c r="F375" s="347"/>
      <c r="G375" s="348"/>
      <c r="H375" s="349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350">
        <f t="shared" si="48"/>
        <v>0</v>
      </c>
      <c r="W375" s="305">
        <f t="shared" si="45"/>
        <v>0</v>
      </c>
      <c r="X375" s="398">
        <f>E352</f>
        <v>137</v>
      </c>
      <c r="Y375" s="107" t="s">
        <v>27</v>
      </c>
      <c r="Z375" s="11">
        <f t="shared" si="46"/>
        <v>0</v>
      </c>
      <c r="AA375" s="172"/>
    </row>
    <row r="376" spans="1:27" x14ac:dyDescent="0.25">
      <c r="A376" s="56"/>
      <c r="B376" s="347"/>
      <c r="C376" s="347"/>
      <c r="D376" s="347"/>
      <c r="E376" s="347"/>
      <c r="F376" s="347"/>
      <c r="G376" s="348"/>
      <c r="H376" s="349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350">
        <f t="shared" si="48"/>
        <v>0</v>
      </c>
      <c r="W376" s="305">
        <f t="shared" si="45"/>
        <v>0</v>
      </c>
      <c r="X376" s="398">
        <f>E352</f>
        <v>137</v>
      </c>
      <c r="Y376" s="469" t="s">
        <v>370</v>
      </c>
      <c r="Z376" s="11">
        <f t="shared" si="46"/>
        <v>0</v>
      </c>
      <c r="AA376" s="172"/>
    </row>
    <row r="377" spans="1:27" x14ac:dyDescent="0.25">
      <c r="A377" s="56"/>
      <c r="B377" s="347"/>
      <c r="C377" s="347"/>
      <c r="D377" s="347"/>
      <c r="E377" s="347"/>
      <c r="F377" s="347"/>
      <c r="G377" s="348"/>
      <c r="H377" s="349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350">
        <f t="shared" si="48"/>
        <v>0</v>
      </c>
      <c r="W377" s="305">
        <f t="shared" si="45"/>
        <v>0</v>
      </c>
      <c r="X377" s="398">
        <f>E352</f>
        <v>137</v>
      </c>
      <c r="Y377" s="470" t="s">
        <v>26</v>
      </c>
      <c r="Z377" s="11">
        <f t="shared" si="46"/>
        <v>0</v>
      </c>
      <c r="AA377" s="400"/>
    </row>
    <row r="378" spans="1:27" x14ac:dyDescent="0.25">
      <c r="A378" s="56"/>
      <c r="B378" s="347"/>
      <c r="C378" s="347"/>
      <c r="D378" s="347"/>
      <c r="E378" s="347"/>
      <c r="F378" s="347" t="s">
        <v>108</v>
      </c>
      <c r="G378" s="348"/>
      <c r="H378" s="349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350">
        <f t="shared" si="48"/>
        <v>0</v>
      </c>
      <c r="W378" s="305">
        <f t="shared" si="45"/>
        <v>0</v>
      </c>
      <c r="X378" s="398">
        <f>E352</f>
        <v>137</v>
      </c>
      <c r="Y378" s="469" t="s">
        <v>53</v>
      </c>
      <c r="Z378" s="11">
        <f t="shared" si="46"/>
        <v>0</v>
      </c>
      <c r="AA378" s="172"/>
    </row>
    <row r="379" spans="1:27" x14ac:dyDescent="0.25">
      <c r="A379" s="56"/>
      <c r="B379" s="347"/>
      <c r="C379" s="347"/>
      <c r="D379" s="347"/>
      <c r="E379" s="347"/>
      <c r="F379" s="347"/>
      <c r="G379" s="348"/>
      <c r="H379" s="349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350">
        <f t="shared" si="48"/>
        <v>0</v>
      </c>
      <c r="W379" s="305">
        <f t="shared" si="45"/>
        <v>0</v>
      </c>
      <c r="X379" s="398">
        <f>E352</f>
        <v>137</v>
      </c>
      <c r="Y379" s="470" t="s">
        <v>326</v>
      </c>
      <c r="Z379" s="11">
        <f t="shared" si="46"/>
        <v>0</v>
      </c>
      <c r="AA379" s="400"/>
    </row>
    <row r="380" spans="1:27" x14ac:dyDescent="0.25">
      <c r="A380" s="56"/>
      <c r="B380" s="347"/>
      <c r="C380" s="347"/>
      <c r="D380" s="347"/>
      <c r="E380" s="347"/>
      <c r="F380" s="347"/>
      <c r="G380" s="348"/>
      <c r="H380" s="349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350">
        <f t="shared" si="48"/>
        <v>0</v>
      </c>
      <c r="W380" s="305">
        <f t="shared" si="45"/>
        <v>0</v>
      </c>
      <c r="X380" s="398">
        <f>E352</f>
        <v>137</v>
      </c>
      <c r="Y380" s="468" t="s">
        <v>178</v>
      </c>
      <c r="Z380" s="11">
        <f t="shared" si="46"/>
        <v>0</v>
      </c>
      <c r="AA380" s="400"/>
    </row>
    <row r="381" spans="1:27" x14ac:dyDescent="0.25">
      <c r="A381" s="56"/>
      <c r="B381" s="347"/>
      <c r="C381" s="347"/>
      <c r="D381" s="347"/>
      <c r="E381" s="347"/>
      <c r="F381" s="347"/>
      <c r="G381" s="348"/>
      <c r="H381" s="349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350">
        <f t="shared" si="48"/>
        <v>0</v>
      </c>
      <c r="W381" s="305">
        <f t="shared" si="45"/>
        <v>0</v>
      </c>
      <c r="X381" s="398">
        <f>E352</f>
        <v>137</v>
      </c>
      <c r="Y381" s="470" t="s">
        <v>188</v>
      </c>
      <c r="Z381" s="11">
        <f t="shared" si="46"/>
        <v>0</v>
      </c>
      <c r="AA381" s="400" t="s">
        <v>285</v>
      </c>
    </row>
    <row r="382" spans="1:27" x14ac:dyDescent="0.25">
      <c r="A382" s="56"/>
      <c r="B382" s="347"/>
      <c r="C382" s="347"/>
      <c r="D382" s="347"/>
      <c r="E382" s="347"/>
      <c r="F382" s="347"/>
      <c r="G382" s="348"/>
      <c r="H382" s="349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350">
        <f t="shared" si="48"/>
        <v>0</v>
      </c>
      <c r="W382" s="305">
        <f t="shared" si="45"/>
        <v>0</v>
      </c>
      <c r="X382" s="398">
        <f>E352</f>
        <v>137</v>
      </c>
      <c r="Y382" s="470" t="s">
        <v>369</v>
      </c>
      <c r="Z382" s="11">
        <f t="shared" si="46"/>
        <v>0</v>
      </c>
      <c r="AA382" s="400" t="s">
        <v>237</v>
      </c>
    </row>
    <row r="383" spans="1:27" x14ac:dyDescent="0.25">
      <c r="A383" s="56"/>
      <c r="B383" s="347"/>
      <c r="C383" s="347"/>
      <c r="D383" s="347"/>
      <c r="E383" s="347"/>
      <c r="F383" s="347"/>
      <c r="G383" s="348"/>
      <c r="H383" s="349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350">
        <f t="shared" si="48"/>
        <v>0</v>
      </c>
      <c r="W383" s="305">
        <f t="shared" si="45"/>
        <v>0</v>
      </c>
      <c r="X383" s="398">
        <f>E352</f>
        <v>137</v>
      </c>
      <c r="Y383" s="470" t="s">
        <v>109</v>
      </c>
      <c r="Z383" s="11">
        <f t="shared" si="46"/>
        <v>0</v>
      </c>
      <c r="AA383" s="400"/>
    </row>
    <row r="384" spans="1:27" x14ac:dyDescent="0.25">
      <c r="A384" s="56"/>
      <c r="B384" s="347"/>
      <c r="C384" s="347"/>
      <c r="D384" s="347"/>
      <c r="E384" s="347"/>
      <c r="F384" s="347"/>
      <c r="G384" s="348"/>
      <c r="H384" s="349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350">
        <f t="shared" si="48"/>
        <v>0</v>
      </c>
      <c r="W384" s="305">
        <f t="shared" si="45"/>
        <v>0</v>
      </c>
      <c r="X384" s="398">
        <f>E352</f>
        <v>137</v>
      </c>
      <c r="Y384" s="254" t="s">
        <v>36</v>
      </c>
      <c r="Z384" s="11">
        <f t="shared" si="46"/>
        <v>0</v>
      </c>
      <c r="AA384" s="400"/>
    </row>
    <row r="385" spans="1:27" x14ac:dyDescent="0.25">
      <c r="A385" s="56"/>
      <c r="B385" s="347"/>
      <c r="C385" s="347"/>
      <c r="D385" s="347"/>
      <c r="E385" s="347"/>
      <c r="F385" s="347"/>
      <c r="G385" s="348"/>
      <c r="H385" s="349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350">
        <f t="shared" si="48"/>
        <v>0</v>
      </c>
      <c r="W385" s="305">
        <f t="shared" si="45"/>
        <v>0</v>
      </c>
      <c r="X385" s="398">
        <f>E352</f>
        <v>137</v>
      </c>
      <c r="Y385" s="41" t="s">
        <v>190</v>
      </c>
      <c r="Z385" s="11">
        <f t="shared" si="46"/>
        <v>0</v>
      </c>
      <c r="AA385" s="400"/>
    </row>
    <row r="386" spans="1:27" ht="15.75" thickBot="1" x14ac:dyDescent="0.3">
      <c r="A386" s="186"/>
      <c r="B386" s="187"/>
      <c r="C386" s="187"/>
      <c r="D386" s="187"/>
      <c r="E386" s="187"/>
      <c r="F386" s="187"/>
      <c r="G386" s="348"/>
      <c r="H386" s="349">
        <v>6</v>
      </c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350">
        <f t="shared" si="48"/>
        <v>6</v>
      </c>
      <c r="W386" s="302">
        <f t="shared" si="45"/>
        <v>3.896103896103896E-2</v>
      </c>
      <c r="X386" s="398">
        <f>E352</f>
        <v>137</v>
      </c>
      <c r="Y386" s="42" t="s">
        <v>88</v>
      </c>
      <c r="Z386" s="11">
        <f t="shared" si="46"/>
        <v>6</v>
      </c>
      <c r="AA386" s="407"/>
    </row>
    <row r="387" spans="1:27" ht="15.75" thickBot="1" x14ac:dyDescent="0.3">
      <c r="A387" s="45"/>
      <c r="B387" s="45"/>
      <c r="C387" s="45"/>
      <c r="D387" s="45"/>
      <c r="E387" s="45"/>
      <c r="F387" s="45"/>
      <c r="G387" s="51" t="s">
        <v>5</v>
      </c>
      <c r="H387" s="61">
        <f>SUM(H353:H386)</f>
        <v>10</v>
      </c>
      <c r="I387" s="61">
        <f>SUM(I353:I386)</f>
        <v>6</v>
      </c>
      <c r="J387" s="61">
        <f t="shared" ref="J387:U387" si="49">SUM(J353:J386)</f>
        <v>7</v>
      </c>
      <c r="K387" s="61">
        <f t="shared" si="49"/>
        <v>0</v>
      </c>
      <c r="L387" s="61">
        <f t="shared" si="49"/>
        <v>0</v>
      </c>
      <c r="M387" s="61">
        <f t="shared" si="49"/>
        <v>0</v>
      </c>
      <c r="N387" s="61">
        <f t="shared" si="49"/>
        <v>0</v>
      </c>
      <c r="O387" s="61">
        <f t="shared" si="49"/>
        <v>0</v>
      </c>
      <c r="P387" s="61">
        <f t="shared" si="49"/>
        <v>0</v>
      </c>
      <c r="Q387" s="61">
        <f t="shared" si="49"/>
        <v>0</v>
      </c>
      <c r="R387" s="61">
        <f t="shared" si="49"/>
        <v>0</v>
      </c>
      <c r="S387" s="61">
        <f t="shared" si="49"/>
        <v>0</v>
      </c>
      <c r="T387" s="61">
        <f t="shared" si="49"/>
        <v>0</v>
      </c>
      <c r="U387" s="61">
        <f t="shared" si="49"/>
        <v>0</v>
      </c>
      <c r="V387" s="375">
        <f t="shared" si="48"/>
        <v>17</v>
      </c>
      <c r="W387" s="459">
        <f t="shared" si="45"/>
        <v>0.11038961038961038</v>
      </c>
      <c r="X387" s="458">
        <f>E352</f>
        <v>137</v>
      </c>
    </row>
    <row r="389" spans="1:27" ht="15.75" thickBot="1" x14ac:dyDescent="0.3"/>
    <row r="390" spans="1:27" ht="60.75" thickBot="1" x14ac:dyDescent="0.3">
      <c r="A390" s="47" t="s">
        <v>23</v>
      </c>
      <c r="B390" s="47" t="s">
        <v>49</v>
      </c>
      <c r="C390" s="47" t="s">
        <v>54</v>
      </c>
      <c r="D390" s="47" t="s">
        <v>18</v>
      </c>
      <c r="E390" s="46" t="s">
        <v>17</v>
      </c>
      <c r="F390" s="48" t="s">
        <v>1</v>
      </c>
      <c r="G390" s="49" t="s">
        <v>24</v>
      </c>
      <c r="H390" s="81" t="s">
        <v>69</v>
      </c>
      <c r="I390" s="50" t="s">
        <v>70</v>
      </c>
      <c r="J390" s="50" t="s">
        <v>55</v>
      </c>
      <c r="K390" s="50" t="s">
        <v>60</v>
      </c>
      <c r="L390" s="50" t="s">
        <v>56</v>
      </c>
      <c r="M390" s="50" t="s">
        <v>61</v>
      </c>
      <c r="N390" s="50" t="s">
        <v>57</v>
      </c>
      <c r="O390" s="50" t="s">
        <v>62</v>
      </c>
      <c r="P390" s="50" t="s">
        <v>58</v>
      </c>
      <c r="Q390" s="50" t="s">
        <v>66</v>
      </c>
      <c r="R390" s="50" t="s">
        <v>59</v>
      </c>
      <c r="S390" s="50" t="s">
        <v>67</v>
      </c>
      <c r="T390" s="50" t="s">
        <v>126</v>
      </c>
      <c r="U390" s="50" t="s">
        <v>42</v>
      </c>
      <c r="V390" s="50" t="s">
        <v>5</v>
      </c>
      <c r="W390" s="46" t="s">
        <v>2</v>
      </c>
      <c r="X390" s="47" t="s">
        <v>117</v>
      </c>
      <c r="Y390" s="37" t="s">
        <v>21</v>
      </c>
      <c r="Z390" s="11" t="s">
        <v>5</v>
      </c>
      <c r="AA390" s="36" t="s">
        <v>7</v>
      </c>
    </row>
    <row r="391" spans="1:27" ht="15.75" thickBot="1" x14ac:dyDescent="0.3">
      <c r="A391" s="78">
        <v>1504686</v>
      </c>
      <c r="B391" s="78" t="s">
        <v>233</v>
      </c>
      <c r="C391" s="439">
        <v>576</v>
      </c>
      <c r="D391" s="439">
        <v>613</v>
      </c>
      <c r="E391" s="439">
        <v>565</v>
      </c>
      <c r="F391" s="440">
        <f>E391/D391</f>
        <v>0.9216965742251223</v>
      </c>
      <c r="G391" s="52">
        <v>45258</v>
      </c>
      <c r="H391" s="87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9"/>
      <c r="T391" s="405"/>
      <c r="U391" s="121"/>
      <c r="V391" s="121"/>
      <c r="W391" s="89"/>
      <c r="Y391" s="91" t="s">
        <v>78</v>
      </c>
      <c r="AA391" s="493" t="s">
        <v>293</v>
      </c>
    </row>
    <row r="392" spans="1:27" x14ac:dyDescent="0.25">
      <c r="A392" s="56"/>
      <c r="B392" s="347"/>
      <c r="C392" s="347"/>
      <c r="D392" s="347"/>
      <c r="E392" s="347"/>
      <c r="F392" s="347"/>
      <c r="G392" s="348"/>
      <c r="H392" s="343"/>
      <c r="I392" s="63">
        <v>37</v>
      </c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371">
        <f>SUM(H392,J392,L392,N392,P392,R392,U392,T392)</f>
        <v>0</v>
      </c>
      <c r="W392" s="303">
        <f>$V392/$D$352</f>
        <v>0</v>
      </c>
      <c r="X392" s="398">
        <f>E391</f>
        <v>565</v>
      </c>
      <c r="Y392" s="39" t="s">
        <v>19</v>
      </c>
      <c r="Z392" s="11">
        <f>V392</f>
        <v>0</v>
      </c>
      <c r="AA392" s="340"/>
    </row>
    <row r="393" spans="1:27" x14ac:dyDescent="0.25">
      <c r="A393" s="56"/>
      <c r="B393" s="347"/>
      <c r="C393" s="347"/>
      <c r="D393" s="347"/>
      <c r="E393" s="347"/>
      <c r="F393" s="347"/>
      <c r="G393" s="348"/>
      <c r="H393" s="349">
        <v>13</v>
      </c>
      <c r="I393" s="65"/>
      <c r="J393" s="65">
        <v>1</v>
      </c>
      <c r="K393" s="65"/>
      <c r="L393" s="65"/>
      <c r="M393" s="65"/>
      <c r="N393" s="70"/>
      <c r="O393" s="65"/>
      <c r="P393" s="65"/>
      <c r="Q393" s="65"/>
      <c r="R393" s="65"/>
      <c r="S393" s="65"/>
      <c r="T393" s="65"/>
      <c r="U393" s="65"/>
      <c r="V393" s="350">
        <f>SUM(H393,J393,L393,N393,P393,R393,U393,T393)</f>
        <v>14</v>
      </c>
      <c r="W393" s="305">
        <f t="shared" ref="W393:W426" si="50">$V393/$D$352</f>
        <v>9.0909090909090912E-2</v>
      </c>
      <c r="X393" s="398">
        <f>E391</f>
        <v>565</v>
      </c>
      <c r="Y393" s="254" t="s">
        <v>50</v>
      </c>
      <c r="Z393" s="11">
        <f t="shared" ref="Z393:Z425" si="51">V393</f>
        <v>14</v>
      </c>
      <c r="AA393" s="340"/>
    </row>
    <row r="394" spans="1:27" x14ac:dyDescent="0.25">
      <c r="A394" s="56"/>
      <c r="B394" s="347"/>
      <c r="C394" s="347"/>
      <c r="D394" s="347"/>
      <c r="E394" s="347"/>
      <c r="F394" s="347"/>
      <c r="G394" s="348"/>
      <c r="H394" s="349">
        <v>9</v>
      </c>
      <c r="I394" s="65"/>
      <c r="J394" s="65">
        <v>5</v>
      </c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350">
        <f t="shared" ref="V394:V410" si="52">SUM(H394,J394,L394,N394,P394,R394,U394,T394)</f>
        <v>14</v>
      </c>
      <c r="W394" s="305">
        <f t="shared" si="50"/>
        <v>9.0909090909090912E-2</v>
      </c>
      <c r="X394" s="398">
        <f>E391</f>
        <v>565</v>
      </c>
      <c r="Y394" s="40" t="s">
        <v>16</v>
      </c>
      <c r="Z394" s="11">
        <f t="shared" si="51"/>
        <v>14</v>
      </c>
      <c r="AA394" s="366"/>
    </row>
    <row r="395" spans="1:27" x14ac:dyDescent="0.25">
      <c r="A395" s="56"/>
      <c r="B395" s="347"/>
      <c r="C395" s="347"/>
      <c r="D395" s="347"/>
      <c r="E395" s="347"/>
      <c r="F395" s="347"/>
      <c r="G395" s="348"/>
      <c r="H395" s="349">
        <v>1</v>
      </c>
      <c r="I395" s="65"/>
      <c r="J395" s="399"/>
      <c r="K395" s="399"/>
      <c r="L395" s="399"/>
      <c r="M395" s="65"/>
      <c r="N395" s="65"/>
      <c r="O395" s="65"/>
      <c r="P395" s="65"/>
      <c r="Q395" s="65"/>
      <c r="R395" s="65"/>
      <c r="S395" s="65"/>
      <c r="T395" s="65"/>
      <c r="U395" s="65"/>
      <c r="V395" s="350">
        <f t="shared" si="52"/>
        <v>1</v>
      </c>
      <c r="W395" s="305">
        <f t="shared" si="50"/>
        <v>6.4935064935064939E-3</v>
      </c>
      <c r="X395" s="398">
        <f>E391</f>
        <v>565</v>
      </c>
      <c r="Y395" s="470" t="s">
        <v>87</v>
      </c>
      <c r="Z395" s="11">
        <f t="shared" si="51"/>
        <v>1</v>
      </c>
      <c r="AA395" s="366"/>
    </row>
    <row r="396" spans="1:27" x14ac:dyDescent="0.25">
      <c r="A396" s="56"/>
      <c r="B396" s="347"/>
      <c r="C396" s="347"/>
      <c r="D396" s="347"/>
      <c r="E396" s="347"/>
      <c r="F396" s="347"/>
      <c r="G396" s="348"/>
      <c r="H396" s="349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350">
        <f t="shared" si="52"/>
        <v>0</v>
      </c>
      <c r="W396" s="305">
        <f t="shared" si="50"/>
        <v>0</v>
      </c>
      <c r="X396" s="398">
        <f>E391</f>
        <v>565</v>
      </c>
      <c r="Y396" s="40" t="s">
        <v>14</v>
      </c>
      <c r="Z396" s="11">
        <f t="shared" si="51"/>
        <v>0</v>
      </c>
      <c r="AA396" s="172"/>
    </row>
    <row r="397" spans="1:27" x14ac:dyDescent="0.25">
      <c r="A397" s="56"/>
      <c r="B397" s="347"/>
      <c r="C397" s="347"/>
      <c r="D397" s="347"/>
      <c r="E397" s="347"/>
      <c r="F397" s="347"/>
      <c r="G397" s="348"/>
      <c r="H397" s="349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350">
        <f t="shared" si="52"/>
        <v>0</v>
      </c>
      <c r="W397" s="305">
        <f t="shared" si="50"/>
        <v>0</v>
      </c>
      <c r="X397" s="398">
        <f>E391</f>
        <v>565</v>
      </c>
      <c r="Y397" s="40" t="s">
        <v>15</v>
      </c>
      <c r="Z397" s="11">
        <f t="shared" si="51"/>
        <v>0</v>
      </c>
      <c r="AA397" s="346"/>
    </row>
    <row r="398" spans="1:27" x14ac:dyDescent="0.25">
      <c r="A398" s="56" t="s">
        <v>172</v>
      </c>
      <c r="B398" s="347"/>
      <c r="C398" s="347"/>
      <c r="D398" s="347"/>
      <c r="E398" s="347"/>
      <c r="F398" s="347"/>
      <c r="G398" s="348"/>
      <c r="H398" s="349"/>
      <c r="I398" s="65">
        <v>1</v>
      </c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350">
        <f t="shared" si="52"/>
        <v>0</v>
      </c>
      <c r="W398" s="305">
        <f t="shared" si="50"/>
        <v>0</v>
      </c>
      <c r="X398" s="398">
        <f>E391</f>
        <v>565</v>
      </c>
      <c r="Y398" s="40" t="s">
        <v>8</v>
      </c>
      <c r="Z398" s="11">
        <f t="shared" si="51"/>
        <v>0</v>
      </c>
      <c r="AA398" s="346"/>
    </row>
    <row r="399" spans="1:27" x14ac:dyDescent="0.25">
      <c r="A399" s="56"/>
      <c r="B399" s="347"/>
      <c r="C399" s="347"/>
      <c r="D399" s="347"/>
      <c r="E399" s="347"/>
      <c r="F399" s="347"/>
      <c r="G399" s="348"/>
      <c r="H399" s="349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350">
        <f t="shared" si="52"/>
        <v>0</v>
      </c>
      <c r="W399" s="305">
        <f t="shared" si="50"/>
        <v>0</v>
      </c>
      <c r="X399" s="398">
        <f>E391</f>
        <v>565</v>
      </c>
      <c r="Y399" s="40" t="s">
        <v>9</v>
      </c>
      <c r="Z399" s="11">
        <f t="shared" si="51"/>
        <v>0</v>
      </c>
      <c r="AA399" s="400"/>
    </row>
    <row r="400" spans="1:27" x14ac:dyDescent="0.25">
      <c r="A400" s="56"/>
      <c r="B400" s="347"/>
      <c r="C400" s="347"/>
      <c r="D400" s="347"/>
      <c r="E400" s="347"/>
      <c r="F400" s="347"/>
      <c r="G400" s="348"/>
      <c r="H400" s="369"/>
      <c r="I400" s="65">
        <v>1</v>
      </c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350">
        <f t="shared" si="52"/>
        <v>0</v>
      </c>
      <c r="W400" s="305">
        <f t="shared" si="50"/>
        <v>0</v>
      </c>
      <c r="X400" s="398">
        <f>E391</f>
        <v>565</v>
      </c>
      <c r="Y400" s="40" t="s">
        <v>71</v>
      </c>
      <c r="Z400" s="11">
        <f t="shared" si="51"/>
        <v>0</v>
      </c>
      <c r="AA400" s="400"/>
    </row>
    <row r="401" spans="1:27" x14ac:dyDescent="0.25">
      <c r="A401" s="56"/>
      <c r="B401" s="347"/>
      <c r="C401" s="347"/>
      <c r="D401" s="347"/>
      <c r="E401" s="347"/>
      <c r="F401" s="347"/>
      <c r="G401" s="348"/>
      <c r="H401" s="369"/>
      <c r="I401" s="65">
        <v>1</v>
      </c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>
        <v>1</v>
      </c>
      <c r="V401" s="350">
        <f t="shared" si="52"/>
        <v>1</v>
      </c>
      <c r="W401" s="305">
        <f t="shared" si="50"/>
        <v>6.4935064935064939E-3</v>
      </c>
      <c r="X401" s="398">
        <f>E391</f>
        <v>565</v>
      </c>
      <c r="Y401" s="40" t="s">
        <v>0</v>
      </c>
      <c r="Z401" s="11">
        <f t="shared" si="51"/>
        <v>1</v>
      </c>
      <c r="AA401" s="401"/>
    </row>
    <row r="402" spans="1:27" x14ac:dyDescent="0.25">
      <c r="A402" s="56"/>
      <c r="B402" s="347"/>
      <c r="C402" s="347"/>
      <c r="D402" s="347"/>
      <c r="E402" s="347"/>
      <c r="F402" s="347"/>
      <c r="G402" s="348"/>
      <c r="H402" s="369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350">
        <f t="shared" si="52"/>
        <v>0</v>
      </c>
      <c r="W402" s="305">
        <f t="shared" si="50"/>
        <v>0</v>
      </c>
      <c r="X402" s="398">
        <f>E391</f>
        <v>565</v>
      </c>
      <c r="Y402" s="40" t="s">
        <v>20</v>
      </c>
      <c r="Z402" s="11">
        <f t="shared" si="51"/>
        <v>0</v>
      </c>
      <c r="AA402" s="401"/>
    </row>
    <row r="403" spans="1:27" x14ac:dyDescent="0.25">
      <c r="A403" s="56"/>
      <c r="B403" s="347"/>
      <c r="C403" s="347"/>
      <c r="D403" s="347"/>
      <c r="E403" s="347"/>
      <c r="F403" s="347" t="s">
        <v>108</v>
      </c>
      <c r="G403" s="348"/>
      <c r="H403" s="369"/>
      <c r="I403" s="65">
        <v>1</v>
      </c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>
        <v>2</v>
      </c>
      <c r="V403" s="350">
        <f t="shared" si="52"/>
        <v>2</v>
      </c>
      <c r="W403" s="305">
        <f t="shared" si="50"/>
        <v>1.2987012987012988E-2</v>
      </c>
      <c r="X403" s="398">
        <f>E391</f>
        <v>565</v>
      </c>
      <c r="Y403" s="40" t="s">
        <v>3</v>
      </c>
      <c r="Z403" s="11">
        <f t="shared" si="51"/>
        <v>2</v>
      </c>
      <c r="AA403" s="401"/>
    </row>
    <row r="404" spans="1:27" x14ac:dyDescent="0.25">
      <c r="A404" s="420"/>
      <c r="B404" s="422"/>
      <c r="C404" s="422"/>
      <c r="D404" s="422"/>
      <c r="E404" s="422"/>
      <c r="F404" s="422"/>
      <c r="G404" s="421"/>
      <c r="H404" s="402"/>
      <c r="I404" s="65"/>
      <c r="J404" s="70"/>
      <c r="K404" s="70"/>
      <c r="L404" s="70"/>
      <c r="M404" s="65"/>
      <c r="N404" s="70"/>
      <c r="O404" s="70"/>
      <c r="P404" s="70"/>
      <c r="Q404" s="70"/>
      <c r="R404" s="70"/>
      <c r="S404" s="70"/>
      <c r="T404" s="70"/>
      <c r="U404" s="70"/>
      <c r="V404" s="350">
        <f t="shared" si="52"/>
        <v>0</v>
      </c>
      <c r="W404" s="305">
        <f t="shared" si="50"/>
        <v>0</v>
      </c>
      <c r="X404" s="398">
        <f>E391</f>
        <v>565</v>
      </c>
      <c r="Y404" s="40" t="s">
        <v>393</v>
      </c>
      <c r="Z404" s="11">
        <f t="shared" si="51"/>
        <v>0</v>
      </c>
      <c r="AA404" s="401"/>
    </row>
    <row r="405" spans="1:27" x14ac:dyDescent="0.25">
      <c r="A405" s="420"/>
      <c r="B405" s="422"/>
      <c r="C405" s="422"/>
      <c r="D405" s="422"/>
      <c r="E405" s="422"/>
      <c r="F405" s="422"/>
      <c r="G405" s="421"/>
      <c r="H405" s="394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350">
        <f t="shared" si="52"/>
        <v>0</v>
      </c>
      <c r="W405" s="305">
        <f t="shared" si="50"/>
        <v>0</v>
      </c>
      <c r="X405" s="398">
        <f>E391</f>
        <v>565</v>
      </c>
      <c r="Y405" s="254" t="s">
        <v>83</v>
      </c>
      <c r="Z405" s="11">
        <f t="shared" si="51"/>
        <v>0</v>
      </c>
      <c r="AA405" s="401"/>
    </row>
    <row r="406" spans="1:27" x14ac:dyDescent="0.25">
      <c r="A406" s="56"/>
      <c r="B406" s="347"/>
      <c r="C406" s="347"/>
      <c r="D406" s="347"/>
      <c r="E406" s="347"/>
      <c r="F406" s="347"/>
      <c r="G406" s="60"/>
      <c r="H406" s="358"/>
      <c r="I406" s="358">
        <v>3</v>
      </c>
      <c r="J406" s="65"/>
      <c r="K406" s="65"/>
      <c r="L406" s="65"/>
      <c r="M406" s="358"/>
      <c r="N406" s="65"/>
      <c r="O406" s="65"/>
      <c r="P406" s="65"/>
      <c r="Q406" s="65"/>
      <c r="R406" s="65"/>
      <c r="S406" s="65"/>
      <c r="T406" s="65"/>
      <c r="U406" s="65"/>
      <c r="V406" s="350">
        <f t="shared" si="52"/>
        <v>0</v>
      </c>
      <c r="W406" s="305">
        <f t="shared" si="50"/>
        <v>0</v>
      </c>
      <c r="X406" s="398">
        <f>E391</f>
        <v>565</v>
      </c>
      <c r="Y406" s="254" t="s">
        <v>13</v>
      </c>
      <c r="Z406" s="11">
        <f t="shared" si="51"/>
        <v>0</v>
      </c>
      <c r="AA406" s="403"/>
    </row>
    <row r="407" spans="1:27" x14ac:dyDescent="0.25">
      <c r="A407" s="56"/>
      <c r="B407" s="347"/>
      <c r="C407" s="347"/>
      <c r="D407" s="347"/>
      <c r="E407" s="347"/>
      <c r="F407" s="347"/>
      <c r="G407" s="60"/>
      <c r="H407" s="358"/>
      <c r="I407" s="65">
        <v>4</v>
      </c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350">
        <f t="shared" si="52"/>
        <v>0</v>
      </c>
      <c r="W407" s="305">
        <f t="shared" si="50"/>
        <v>0</v>
      </c>
      <c r="X407" s="398">
        <f>E391</f>
        <v>565</v>
      </c>
      <c r="Y407" s="40" t="s">
        <v>99</v>
      </c>
      <c r="Z407" s="11">
        <f t="shared" si="51"/>
        <v>0</v>
      </c>
      <c r="AA407" s="173" t="s">
        <v>442</v>
      </c>
    </row>
    <row r="408" spans="1:27" x14ac:dyDescent="0.25">
      <c r="A408" s="56"/>
      <c r="B408" s="347"/>
      <c r="C408" s="347"/>
      <c r="D408" s="347"/>
      <c r="E408" s="347"/>
      <c r="F408" s="347"/>
      <c r="G408" s="348"/>
      <c r="H408" s="349"/>
      <c r="I408" s="65"/>
      <c r="J408" s="65">
        <v>1</v>
      </c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350">
        <f t="shared" si="52"/>
        <v>1</v>
      </c>
      <c r="W408" s="305">
        <f t="shared" si="50"/>
        <v>6.4935064935064939E-3</v>
      </c>
      <c r="X408" s="398">
        <f>E391</f>
        <v>565</v>
      </c>
      <c r="Y408" s="255" t="s">
        <v>28</v>
      </c>
      <c r="Z408" s="11">
        <f t="shared" si="51"/>
        <v>1</v>
      </c>
      <c r="AA408" s="401"/>
    </row>
    <row r="409" spans="1:27" x14ac:dyDescent="0.25">
      <c r="A409" s="56"/>
      <c r="B409" s="347"/>
      <c r="C409" s="347"/>
      <c r="D409" s="347"/>
      <c r="E409" s="347"/>
      <c r="F409" s="347"/>
      <c r="G409" s="348"/>
      <c r="H409" s="349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350">
        <f t="shared" si="52"/>
        <v>0</v>
      </c>
      <c r="W409" s="305">
        <f t="shared" si="50"/>
        <v>0</v>
      </c>
      <c r="X409" s="398">
        <f>E391</f>
        <v>565</v>
      </c>
      <c r="Y409" s="40" t="s">
        <v>101</v>
      </c>
      <c r="Z409" s="11">
        <f t="shared" si="51"/>
        <v>0</v>
      </c>
      <c r="AA409" s="401"/>
    </row>
    <row r="410" spans="1:27" x14ac:dyDescent="0.25">
      <c r="A410" s="56"/>
      <c r="B410" s="347"/>
      <c r="C410" s="347"/>
      <c r="D410" s="347"/>
      <c r="E410" s="347"/>
      <c r="F410" s="347" t="s">
        <v>108</v>
      </c>
      <c r="G410" s="348"/>
      <c r="H410" s="355"/>
      <c r="I410" s="70"/>
      <c r="J410" s="70">
        <v>1</v>
      </c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350">
        <f t="shared" si="52"/>
        <v>1</v>
      </c>
      <c r="W410" s="305">
        <f t="shared" si="50"/>
        <v>6.4935064935064939E-3</v>
      </c>
      <c r="X410" s="398">
        <f>E391</f>
        <v>565</v>
      </c>
      <c r="Y410" s="255" t="s">
        <v>270</v>
      </c>
      <c r="Z410" s="11">
        <f t="shared" si="51"/>
        <v>1</v>
      </c>
      <c r="AA410" s="400"/>
    </row>
    <row r="411" spans="1:27" ht="15.75" thickBot="1" x14ac:dyDescent="0.3">
      <c r="A411" s="56"/>
      <c r="B411" s="347"/>
      <c r="C411" s="347"/>
      <c r="D411" s="347"/>
      <c r="E411" s="347"/>
      <c r="F411" s="347"/>
      <c r="G411" s="348"/>
      <c r="H411" s="355"/>
      <c r="I411" s="70"/>
      <c r="J411" s="70"/>
      <c r="K411" s="70"/>
      <c r="L411" s="70" t="s">
        <v>172</v>
      </c>
      <c r="M411" s="70"/>
      <c r="N411" s="70"/>
      <c r="O411" s="70"/>
      <c r="P411" s="70"/>
      <c r="Q411" s="70"/>
      <c r="R411" s="70"/>
      <c r="S411" s="70"/>
      <c r="T411" s="70"/>
      <c r="U411" s="70"/>
      <c r="V411" s="350">
        <f>SUM(H411,J411,L411,N411,P411,R411,U411,T411)</f>
        <v>0</v>
      </c>
      <c r="W411" s="330">
        <f t="shared" si="50"/>
        <v>0</v>
      </c>
      <c r="X411" s="398">
        <f>E391</f>
        <v>565</v>
      </c>
      <c r="Y411" s="255" t="s">
        <v>10</v>
      </c>
      <c r="Z411" s="11">
        <f t="shared" si="51"/>
        <v>0</v>
      </c>
      <c r="AA411" s="401"/>
    </row>
    <row r="412" spans="1:27" ht="15.75" thickBot="1" x14ac:dyDescent="0.3">
      <c r="A412" s="56"/>
      <c r="B412" s="347"/>
      <c r="C412" s="347"/>
      <c r="D412" s="347"/>
      <c r="E412" s="347"/>
      <c r="F412" s="347"/>
      <c r="G412" s="348"/>
      <c r="H412" s="404"/>
      <c r="I412" s="197"/>
      <c r="J412" s="197"/>
      <c r="K412" s="197"/>
      <c r="L412" s="197"/>
      <c r="M412" s="197"/>
      <c r="N412" s="197"/>
      <c r="O412" s="197"/>
      <c r="P412" s="197"/>
      <c r="Q412" s="197"/>
      <c r="R412" s="197"/>
      <c r="S412" s="197"/>
      <c r="T412" s="197"/>
      <c r="U412" s="197"/>
      <c r="V412" s="405"/>
      <c r="W412" s="197"/>
      <c r="X412" s="405"/>
      <c r="Y412" s="79" t="s">
        <v>22</v>
      </c>
      <c r="Z412" s="11">
        <f t="shared" si="51"/>
        <v>0</v>
      </c>
      <c r="AA412" s="401"/>
    </row>
    <row r="413" spans="1:27" x14ac:dyDescent="0.25">
      <c r="A413" s="56"/>
      <c r="B413" s="347"/>
      <c r="C413" s="347"/>
      <c r="D413" s="347"/>
      <c r="E413" s="347"/>
      <c r="F413" s="347"/>
      <c r="G413" s="348"/>
      <c r="H413" s="406"/>
      <c r="I413" s="66"/>
      <c r="J413" s="66"/>
      <c r="K413" s="66"/>
      <c r="L413" s="66"/>
      <c r="M413" s="66"/>
      <c r="N413" s="66"/>
      <c r="O413" s="66"/>
      <c r="P413" s="66"/>
      <c r="Q413" s="65"/>
      <c r="R413" s="66"/>
      <c r="S413" s="66"/>
      <c r="T413" s="66"/>
      <c r="U413" s="66"/>
      <c r="V413" s="350">
        <f t="shared" ref="V413:V426" si="53">SUM(H413,J413,L413,N413,P413,R413,U413)</f>
        <v>0</v>
      </c>
      <c r="W413" s="303">
        <f t="shared" si="50"/>
        <v>0</v>
      </c>
      <c r="X413" s="398">
        <f>E391</f>
        <v>565</v>
      </c>
      <c r="Y413" s="476" t="s">
        <v>74</v>
      </c>
      <c r="Z413" s="11">
        <f t="shared" si="51"/>
        <v>0</v>
      </c>
      <c r="AA413" s="401"/>
    </row>
    <row r="414" spans="1:27" x14ac:dyDescent="0.25">
      <c r="A414" s="56"/>
      <c r="B414" s="347"/>
      <c r="C414" s="347"/>
      <c r="D414" s="347"/>
      <c r="E414" s="347"/>
      <c r="F414" s="347"/>
      <c r="G414" s="348"/>
      <c r="H414" s="349">
        <v>4</v>
      </c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350">
        <f t="shared" si="53"/>
        <v>4</v>
      </c>
      <c r="W414" s="305">
        <f t="shared" si="50"/>
        <v>2.5974025974025976E-2</v>
      </c>
      <c r="X414" s="398">
        <f>E391</f>
        <v>565</v>
      </c>
      <c r="Y414" s="107" t="s">
        <v>27</v>
      </c>
      <c r="Z414" s="11">
        <f t="shared" si="51"/>
        <v>4</v>
      </c>
      <c r="AA414" s="172"/>
    </row>
    <row r="415" spans="1:27" x14ac:dyDescent="0.25">
      <c r="A415" s="56"/>
      <c r="B415" s="347"/>
      <c r="C415" s="347"/>
      <c r="D415" s="347"/>
      <c r="E415" s="347"/>
      <c r="F415" s="347"/>
      <c r="G415" s="348"/>
      <c r="H415" s="349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350">
        <f t="shared" si="53"/>
        <v>0</v>
      </c>
      <c r="W415" s="305">
        <f t="shared" si="50"/>
        <v>0</v>
      </c>
      <c r="X415" s="398">
        <f>E391</f>
        <v>565</v>
      </c>
      <c r="Y415" s="469" t="s">
        <v>370</v>
      </c>
      <c r="Z415" s="11">
        <f t="shared" si="51"/>
        <v>0</v>
      </c>
      <c r="AA415" s="172"/>
    </row>
    <row r="416" spans="1:27" x14ac:dyDescent="0.25">
      <c r="A416" s="56"/>
      <c r="B416" s="347"/>
      <c r="C416" s="347"/>
      <c r="D416" s="347"/>
      <c r="E416" s="347"/>
      <c r="F416" s="347"/>
      <c r="G416" s="348"/>
      <c r="H416" s="349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350">
        <f t="shared" si="53"/>
        <v>0</v>
      </c>
      <c r="W416" s="305">
        <f t="shared" si="50"/>
        <v>0</v>
      </c>
      <c r="X416" s="398">
        <f>E391</f>
        <v>565</v>
      </c>
      <c r="Y416" s="470" t="s">
        <v>26</v>
      </c>
      <c r="Z416" s="11">
        <f t="shared" si="51"/>
        <v>0</v>
      </c>
      <c r="AA416" s="400"/>
    </row>
    <row r="417" spans="1:27" x14ac:dyDescent="0.25">
      <c r="A417" s="56"/>
      <c r="B417" s="347"/>
      <c r="C417" s="347"/>
      <c r="D417" s="347"/>
      <c r="E417" s="347"/>
      <c r="F417" s="347" t="s">
        <v>108</v>
      </c>
      <c r="G417" s="348"/>
      <c r="H417" s="349">
        <v>4</v>
      </c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350">
        <f t="shared" si="53"/>
        <v>4</v>
      </c>
      <c r="W417" s="305">
        <f t="shared" si="50"/>
        <v>2.5974025974025976E-2</v>
      </c>
      <c r="X417" s="398">
        <f>E391</f>
        <v>565</v>
      </c>
      <c r="Y417" s="469" t="s">
        <v>53</v>
      </c>
      <c r="Z417" s="11">
        <f t="shared" si="51"/>
        <v>4</v>
      </c>
      <c r="AA417" s="172"/>
    </row>
    <row r="418" spans="1:27" x14ac:dyDescent="0.25">
      <c r="A418" s="56"/>
      <c r="B418" s="347"/>
      <c r="C418" s="347"/>
      <c r="D418" s="347"/>
      <c r="E418" s="347"/>
      <c r="F418" s="347"/>
      <c r="G418" s="348"/>
      <c r="H418" s="349">
        <v>2</v>
      </c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350">
        <f t="shared" si="53"/>
        <v>2</v>
      </c>
      <c r="W418" s="305">
        <f t="shared" si="50"/>
        <v>1.2987012987012988E-2</v>
      </c>
      <c r="X418" s="398">
        <f>E391</f>
        <v>565</v>
      </c>
      <c r="Y418" s="254" t="s">
        <v>13</v>
      </c>
      <c r="Z418" s="11">
        <f t="shared" si="51"/>
        <v>2</v>
      </c>
      <c r="AA418" s="400" t="s">
        <v>443</v>
      </c>
    </row>
    <row r="419" spans="1:27" x14ac:dyDescent="0.25">
      <c r="A419" s="56"/>
      <c r="B419" s="347"/>
      <c r="C419" s="347"/>
      <c r="D419" s="347"/>
      <c r="E419" s="347"/>
      <c r="F419" s="347"/>
      <c r="G419" s="348"/>
      <c r="H419" s="349">
        <v>3</v>
      </c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350">
        <f t="shared" si="53"/>
        <v>3</v>
      </c>
      <c r="W419" s="305">
        <f t="shared" si="50"/>
        <v>1.948051948051948E-2</v>
      </c>
      <c r="X419" s="398">
        <f>E391</f>
        <v>565</v>
      </c>
      <c r="Y419" s="468" t="s">
        <v>178</v>
      </c>
      <c r="Z419" s="11">
        <f t="shared" si="51"/>
        <v>3</v>
      </c>
      <c r="AA419" s="400"/>
    </row>
    <row r="420" spans="1:27" x14ac:dyDescent="0.25">
      <c r="A420" s="56"/>
      <c r="B420" s="347"/>
      <c r="C420" s="347"/>
      <c r="D420" s="347"/>
      <c r="E420" s="347"/>
      <c r="F420" s="347"/>
      <c r="G420" s="348"/>
      <c r="H420" s="349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350">
        <f t="shared" si="53"/>
        <v>0</v>
      </c>
      <c r="W420" s="305">
        <f t="shared" si="50"/>
        <v>0</v>
      </c>
      <c r="X420" s="398">
        <f>E391</f>
        <v>565</v>
      </c>
      <c r="Y420" s="470" t="s">
        <v>188</v>
      </c>
      <c r="Z420" s="11">
        <f t="shared" si="51"/>
        <v>0</v>
      </c>
      <c r="AA420" s="400"/>
    </row>
    <row r="421" spans="1:27" x14ac:dyDescent="0.25">
      <c r="A421" s="56"/>
      <c r="B421" s="347"/>
      <c r="C421" s="347"/>
      <c r="D421" s="347"/>
      <c r="E421" s="347"/>
      <c r="F421" s="347"/>
      <c r="G421" s="348"/>
      <c r="H421" s="349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350">
        <f t="shared" si="53"/>
        <v>0</v>
      </c>
      <c r="W421" s="305">
        <f t="shared" si="50"/>
        <v>0</v>
      </c>
      <c r="X421" s="398">
        <f>E391</f>
        <v>565</v>
      </c>
      <c r="Y421" s="470" t="s">
        <v>369</v>
      </c>
      <c r="Z421" s="11">
        <f t="shared" si="51"/>
        <v>0</v>
      </c>
      <c r="AA421" s="400" t="s">
        <v>356</v>
      </c>
    </row>
    <row r="422" spans="1:27" x14ac:dyDescent="0.25">
      <c r="A422" s="56"/>
      <c r="B422" s="347"/>
      <c r="C422" s="347"/>
      <c r="D422" s="347"/>
      <c r="E422" s="347"/>
      <c r="F422" s="347"/>
      <c r="G422" s="348"/>
      <c r="H422" s="349">
        <v>1</v>
      </c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350">
        <f t="shared" si="53"/>
        <v>1</v>
      </c>
      <c r="W422" s="305">
        <f t="shared" si="50"/>
        <v>6.4935064935064939E-3</v>
      </c>
      <c r="X422" s="398">
        <f>E391</f>
        <v>565</v>
      </c>
      <c r="Y422" s="470" t="s">
        <v>109</v>
      </c>
      <c r="Z422" s="11">
        <f t="shared" si="51"/>
        <v>1</v>
      </c>
      <c r="AA422" s="400"/>
    </row>
    <row r="423" spans="1:27" x14ac:dyDescent="0.25">
      <c r="A423" s="56"/>
      <c r="B423" s="347"/>
      <c r="C423" s="347"/>
      <c r="D423" s="347"/>
      <c r="E423" s="347"/>
      <c r="F423" s="347"/>
      <c r="G423" s="348"/>
      <c r="H423" s="349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350">
        <f t="shared" si="53"/>
        <v>0</v>
      </c>
      <c r="W423" s="305">
        <f t="shared" si="50"/>
        <v>0</v>
      </c>
      <c r="X423" s="398">
        <f>E391</f>
        <v>565</v>
      </c>
      <c r="Y423" s="254" t="s">
        <v>36</v>
      </c>
      <c r="Z423" s="11">
        <f t="shared" si="51"/>
        <v>0</v>
      </c>
      <c r="AA423" s="400"/>
    </row>
    <row r="424" spans="1:27" x14ac:dyDescent="0.25">
      <c r="A424" s="56"/>
      <c r="B424" s="347"/>
      <c r="C424" s="347"/>
      <c r="D424" s="347"/>
      <c r="E424" s="347"/>
      <c r="F424" s="347"/>
      <c r="G424" s="348"/>
      <c r="H424" s="349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350">
        <f t="shared" si="53"/>
        <v>0</v>
      </c>
      <c r="W424" s="305">
        <f t="shared" si="50"/>
        <v>0</v>
      </c>
      <c r="X424" s="398">
        <f>E391</f>
        <v>565</v>
      </c>
      <c r="Y424" s="41" t="s">
        <v>190</v>
      </c>
      <c r="Z424" s="11">
        <f t="shared" si="51"/>
        <v>0</v>
      </c>
      <c r="AA424" s="400"/>
    </row>
    <row r="425" spans="1:27" ht="15.75" thickBot="1" x14ac:dyDescent="0.3">
      <c r="A425" s="186"/>
      <c r="B425" s="187"/>
      <c r="C425" s="187"/>
      <c r="D425" s="187"/>
      <c r="E425" s="187"/>
      <c r="F425" s="187"/>
      <c r="G425" s="348"/>
      <c r="H425" s="349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350">
        <f t="shared" si="53"/>
        <v>0</v>
      </c>
      <c r="W425" s="302">
        <f t="shared" si="50"/>
        <v>0</v>
      </c>
      <c r="X425" s="398">
        <f>E391</f>
        <v>565</v>
      </c>
      <c r="Y425" s="42" t="s">
        <v>88</v>
      </c>
      <c r="Z425" s="11">
        <f t="shared" si="51"/>
        <v>0</v>
      </c>
      <c r="AA425" s="407"/>
    </row>
    <row r="426" spans="1:27" ht="15.75" thickBot="1" x14ac:dyDescent="0.3">
      <c r="A426" s="45"/>
      <c r="B426" s="45"/>
      <c r="C426" s="45"/>
      <c r="D426" s="45"/>
      <c r="E426" s="45"/>
      <c r="F426" s="45"/>
      <c r="G426" s="51" t="s">
        <v>5</v>
      </c>
      <c r="H426" s="61">
        <f>SUM(H392:H425)</f>
        <v>37</v>
      </c>
      <c r="I426" s="61">
        <f>SUM(I392:I425)</f>
        <v>48</v>
      </c>
      <c r="J426" s="61">
        <f t="shared" ref="J426:U426" si="54">SUM(J392:J425)</f>
        <v>8</v>
      </c>
      <c r="K426" s="61">
        <f t="shared" si="54"/>
        <v>0</v>
      </c>
      <c r="L426" s="61">
        <f t="shared" si="54"/>
        <v>0</v>
      </c>
      <c r="M426" s="61">
        <f t="shared" si="54"/>
        <v>0</v>
      </c>
      <c r="N426" s="61">
        <f t="shared" si="54"/>
        <v>0</v>
      </c>
      <c r="O426" s="61">
        <f t="shared" si="54"/>
        <v>0</v>
      </c>
      <c r="P426" s="61">
        <f t="shared" si="54"/>
        <v>0</v>
      </c>
      <c r="Q426" s="61">
        <f t="shared" si="54"/>
        <v>0</v>
      </c>
      <c r="R426" s="61">
        <f t="shared" si="54"/>
        <v>0</v>
      </c>
      <c r="S426" s="61">
        <f t="shared" si="54"/>
        <v>0</v>
      </c>
      <c r="T426" s="61">
        <f t="shared" si="54"/>
        <v>0</v>
      </c>
      <c r="U426" s="61">
        <f t="shared" si="54"/>
        <v>3</v>
      </c>
      <c r="V426" s="375">
        <f t="shared" si="53"/>
        <v>48</v>
      </c>
      <c r="W426" s="459">
        <f t="shared" si="50"/>
        <v>0.31168831168831168</v>
      </c>
      <c r="X426" s="458">
        <f>E391</f>
        <v>565</v>
      </c>
    </row>
    <row r="428" spans="1:27" ht="15.75" thickBot="1" x14ac:dyDescent="0.3"/>
    <row r="429" spans="1:27" ht="60.75" thickBot="1" x14ac:dyDescent="0.3">
      <c r="A429" s="47" t="s">
        <v>23</v>
      </c>
      <c r="B429" s="47" t="s">
        <v>49</v>
      </c>
      <c r="C429" s="47" t="s">
        <v>54</v>
      </c>
      <c r="D429" s="47" t="s">
        <v>18</v>
      </c>
      <c r="E429" s="46" t="s">
        <v>17</v>
      </c>
      <c r="F429" s="48" t="s">
        <v>1</v>
      </c>
      <c r="G429" s="49" t="s">
        <v>24</v>
      </c>
      <c r="H429" s="81" t="s">
        <v>69</v>
      </c>
      <c r="I429" s="50" t="s">
        <v>70</v>
      </c>
      <c r="J429" s="50" t="s">
        <v>55</v>
      </c>
      <c r="K429" s="50" t="s">
        <v>60</v>
      </c>
      <c r="L429" s="50" t="s">
        <v>56</v>
      </c>
      <c r="M429" s="50" t="s">
        <v>61</v>
      </c>
      <c r="N429" s="50" t="s">
        <v>57</v>
      </c>
      <c r="O429" s="50" t="s">
        <v>62</v>
      </c>
      <c r="P429" s="50" t="s">
        <v>58</v>
      </c>
      <c r="Q429" s="50" t="s">
        <v>66</v>
      </c>
      <c r="R429" s="50" t="s">
        <v>59</v>
      </c>
      <c r="S429" s="50" t="s">
        <v>67</v>
      </c>
      <c r="T429" s="50" t="s">
        <v>126</v>
      </c>
      <c r="U429" s="50" t="s">
        <v>42</v>
      </c>
      <c r="V429" s="50" t="s">
        <v>5</v>
      </c>
      <c r="W429" s="46" t="s">
        <v>2</v>
      </c>
      <c r="X429" s="47" t="s">
        <v>117</v>
      </c>
      <c r="Y429" s="37" t="s">
        <v>21</v>
      </c>
      <c r="Z429" s="11" t="s">
        <v>5</v>
      </c>
      <c r="AA429" s="36" t="s">
        <v>7</v>
      </c>
    </row>
    <row r="430" spans="1:27" ht="15.75" thickBot="1" x14ac:dyDescent="0.3">
      <c r="A430" s="78">
        <v>1504687</v>
      </c>
      <c r="B430" s="78" t="s">
        <v>233</v>
      </c>
      <c r="C430" s="439">
        <v>576</v>
      </c>
      <c r="D430" s="439">
        <v>627</v>
      </c>
      <c r="E430" s="439">
        <v>567</v>
      </c>
      <c r="F430" s="440">
        <f>E430/D430</f>
        <v>0.90430622009569372</v>
      </c>
      <c r="G430" s="52">
        <v>45265</v>
      </c>
      <c r="H430" s="87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9"/>
      <c r="T430" s="405"/>
      <c r="U430" s="121"/>
      <c r="V430" s="121"/>
      <c r="W430" s="89"/>
      <c r="Y430" s="91" t="s">
        <v>78</v>
      </c>
      <c r="AA430" s="493" t="s">
        <v>293</v>
      </c>
    </row>
    <row r="431" spans="1:27" x14ac:dyDescent="0.25">
      <c r="A431" s="56"/>
      <c r="B431" s="347"/>
      <c r="C431" s="347"/>
      <c r="D431" s="347"/>
      <c r="E431" s="347"/>
      <c r="F431" s="347"/>
      <c r="G431" s="348"/>
      <c r="H431" s="343"/>
      <c r="I431" s="63">
        <v>13</v>
      </c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371">
        <f>SUM(H431,J431,L431,N431,P431,R431,U431,T431)</f>
        <v>0</v>
      </c>
      <c r="W431" s="303">
        <f>$V431/$D$352</f>
        <v>0</v>
      </c>
      <c r="X431" s="398">
        <f>E430</f>
        <v>567</v>
      </c>
      <c r="Y431" s="39" t="s">
        <v>19</v>
      </c>
      <c r="Z431" s="11">
        <f>V431</f>
        <v>0</v>
      </c>
      <c r="AA431" s="340"/>
    </row>
    <row r="432" spans="1:27" x14ac:dyDescent="0.25">
      <c r="A432" s="56"/>
      <c r="B432" s="347"/>
      <c r="C432" s="347"/>
      <c r="D432" s="347"/>
      <c r="E432" s="347"/>
      <c r="F432" s="347"/>
      <c r="G432" s="348"/>
      <c r="H432" s="349"/>
      <c r="I432" s="65"/>
      <c r="J432" s="65"/>
      <c r="K432" s="65"/>
      <c r="L432" s="65"/>
      <c r="M432" s="65"/>
      <c r="N432" s="70"/>
      <c r="O432" s="65"/>
      <c r="P432" s="65"/>
      <c r="Q432" s="65"/>
      <c r="R432" s="65"/>
      <c r="S432" s="65"/>
      <c r="T432" s="65"/>
      <c r="U432" s="65"/>
      <c r="V432" s="350">
        <f>SUM(H432,J432,L432,N432,P432,R432,U432,T432)</f>
        <v>0</v>
      </c>
      <c r="W432" s="305">
        <f t="shared" ref="W432:W465" si="55">$V432/$D$352</f>
        <v>0</v>
      </c>
      <c r="X432" s="398">
        <f>E430</f>
        <v>567</v>
      </c>
      <c r="Y432" s="254" t="s">
        <v>50</v>
      </c>
      <c r="Z432" s="11">
        <f t="shared" ref="Z432:Z464" si="56">V432</f>
        <v>0</v>
      </c>
      <c r="AA432" s="340"/>
    </row>
    <row r="433" spans="1:27" x14ac:dyDescent="0.25">
      <c r="A433" s="56"/>
      <c r="B433" s="347"/>
      <c r="C433" s="347"/>
      <c r="D433" s="347"/>
      <c r="E433" s="347"/>
      <c r="F433" s="347"/>
      <c r="G433" s="348"/>
      <c r="H433" s="349">
        <v>18</v>
      </c>
      <c r="I433" s="65"/>
      <c r="J433" s="65">
        <v>2</v>
      </c>
      <c r="K433" s="65"/>
      <c r="L433" s="65">
        <v>1</v>
      </c>
      <c r="M433" s="65"/>
      <c r="N433" s="65"/>
      <c r="O433" s="65"/>
      <c r="P433" s="65"/>
      <c r="Q433" s="65"/>
      <c r="R433" s="65"/>
      <c r="S433" s="65"/>
      <c r="T433" s="65"/>
      <c r="U433" s="65"/>
      <c r="V433" s="350">
        <f t="shared" ref="V433:V449" si="57">SUM(H433,J433,L433,N433,P433,R433,U433,T433)</f>
        <v>21</v>
      </c>
      <c r="W433" s="305">
        <f t="shared" si="55"/>
        <v>0.13636363636363635</v>
      </c>
      <c r="X433" s="398">
        <f>E430</f>
        <v>567</v>
      </c>
      <c r="Y433" s="40" t="s">
        <v>16</v>
      </c>
      <c r="Z433" s="11">
        <f t="shared" si="56"/>
        <v>21</v>
      </c>
      <c r="AA433" s="366"/>
    </row>
    <row r="434" spans="1:27" x14ac:dyDescent="0.25">
      <c r="A434" s="56"/>
      <c r="B434" s="347"/>
      <c r="C434" s="347"/>
      <c r="D434" s="347"/>
      <c r="E434" s="347"/>
      <c r="F434" s="347"/>
      <c r="G434" s="348"/>
      <c r="H434" s="349"/>
      <c r="I434" s="65"/>
      <c r="J434" s="399"/>
      <c r="K434" s="399"/>
      <c r="L434" s="399"/>
      <c r="M434" s="65"/>
      <c r="N434" s="65"/>
      <c r="O434" s="65"/>
      <c r="P434" s="65"/>
      <c r="Q434" s="65"/>
      <c r="R434" s="65"/>
      <c r="S434" s="65"/>
      <c r="T434" s="65"/>
      <c r="U434" s="65"/>
      <c r="V434" s="350">
        <f t="shared" si="57"/>
        <v>0</v>
      </c>
      <c r="W434" s="305">
        <f t="shared" si="55"/>
        <v>0</v>
      </c>
      <c r="X434" s="398">
        <f>E430</f>
        <v>567</v>
      </c>
      <c r="Y434" s="470" t="s">
        <v>87</v>
      </c>
      <c r="Z434" s="11">
        <f t="shared" si="56"/>
        <v>0</v>
      </c>
      <c r="AA434" s="366"/>
    </row>
    <row r="435" spans="1:27" x14ac:dyDescent="0.25">
      <c r="A435" s="56"/>
      <c r="B435" s="347"/>
      <c r="C435" s="347"/>
      <c r="D435" s="347"/>
      <c r="E435" s="347"/>
      <c r="F435" s="347"/>
      <c r="G435" s="348"/>
      <c r="H435" s="349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350">
        <f t="shared" si="57"/>
        <v>0</v>
      </c>
      <c r="W435" s="305">
        <f t="shared" si="55"/>
        <v>0</v>
      </c>
      <c r="X435" s="398">
        <f>E430</f>
        <v>567</v>
      </c>
      <c r="Y435" s="40" t="s">
        <v>14</v>
      </c>
      <c r="Z435" s="11">
        <f t="shared" si="56"/>
        <v>0</v>
      </c>
      <c r="AA435" s="172"/>
    </row>
    <row r="436" spans="1:27" x14ac:dyDescent="0.25">
      <c r="A436" s="56"/>
      <c r="B436" s="347"/>
      <c r="C436" s="347"/>
      <c r="D436" s="347"/>
      <c r="E436" s="347"/>
      <c r="F436" s="347"/>
      <c r="G436" s="348"/>
      <c r="H436" s="349"/>
      <c r="I436" s="65">
        <v>4</v>
      </c>
      <c r="J436" s="65">
        <v>3</v>
      </c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>
        <v>1</v>
      </c>
      <c r="V436" s="350">
        <f t="shared" si="57"/>
        <v>4</v>
      </c>
      <c r="W436" s="305">
        <f t="shared" si="55"/>
        <v>2.5974025974025976E-2</v>
      </c>
      <c r="X436" s="398">
        <f>E430</f>
        <v>567</v>
      </c>
      <c r="Y436" s="40" t="s">
        <v>15</v>
      </c>
      <c r="Z436" s="11">
        <f t="shared" si="56"/>
        <v>4</v>
      </c>
      <c r="AA436" s="346"/>
    </row>
    <row r="437" spans="1:27" x14ac:dyDescent="0.25">
      <c r="A437" s="56" t="s">
        <v>172</v>
      </c>
      <c r="B437" s="347"/>
      <c r="C437" s="347"/>
      <c r="D437" s="347"/>
      <c r="E437" s="347"/>
      <c r="F437" s="347"/>
      <c r="G437" s="348"/>
      <c r="H437" s="349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350">
        <f t="shared" si="57"/>
        <v>0</v>
      </c>
      <c r="W437" s="305">
        <f t="shared" si="55"/>
        <v>0</v>
      </c>
      <c r="X437" s="398">
        <f>E430</f>
        <v>567</v>
      </c>
      <c r="Y437" s="40" t="s">
        <v>8</v>
      </c>
      <c r="Z437" s="11">
        <f t="shared" si="56"/>
        <v>0</v>
      </c>
      <c r="AA437" s="346"/>
    </row>
    <row r="438" spans="1:27" x14ac:dyDescent="0.25">
      <c r="A438" s="56"/>
      <c r="B438" s="347"/>
      <c r="C438" s="347"/>
      <c r="D438" s="347"/>
      <c r="E438" s="347"/>
      <c r="F438" s="347"/>
      <c r="G438" s="348"/>
      <c r="H438" s="349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350">
        <f t="shared" si="57"/>
        <v>0</v>
      </c>
      <c r="W438" s="305">
        <f t="shared" si="55"/>
        <v>0</v>
      </c>
      <c r="X438" s="398">
        <f>E430</f>
        <v>567</v>
      </c>
      <c r="Y438" s="40" t="s">
        <v>9</v>
      </c>
      <c r="Z438" s="11">
        <f t="shared" si="56"/>
        <v>0</v>
      </c>
      <c r="AA438" s="400"/>
    </row>
    <row r="439" spans="1:27" x14ac:dyDescent="0.25">
      <c r="A439" s="56"/>
      <c r="B439" s="347"/>
      <c r="C439" s="347"/>
      <c r="D439" s="347"/>
      <c r="E439" s="347"/>
      <c r="F439" s="347"/>
      <c r="G439" s="348"/>
      <c r="H439" s="369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350">
        <f t="shared" si="57"/>
        <v>0</v>
      </c>
      <c r="W439" s="305">
        <f t="shared" si="55"/>
        <v>0</v>
      </c>
      <c r="X439" s="398">
        <f>E430</f>
        <v>567</v>
      </c>
      <c r="Y439" s="40" t="s">
        <v>71</v>
      </c>
      <c r="Z439" s="11">
        <f t="shared" si="56"/>
        <v>0</v>
      </c>
      <c r="AA439" s="400"/>
    </row>
    <row r="440" spans="1:27" x14ac:dyDescent="0.25">
      <c r="A440" s="56"/>
      <c r="B440" s="347"/>
      <c r="C440" s="347"/>
      <c r="D440" s="347"/>
      <c r="E440" s="347"/>
      <c r="F440" s="347"/>
      <c r="G440" s="348"/>
      <c r="H440" s="369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350">
        <f t="shared" si="57"/>
        <v>0</v>
      </c>
      <c r="W440" s="305">
        <f t="shared" si="55"/>
        <v>0</v>
      </c>
      <c r="X440" s="398">
        <f>E430</f>
        <v>567</v>
      </c>
      <c r="Y440" s="40" t="s">
        <v>0</v>
      </c>
      <c r="Z440" s="11">
        <f t="shared" si="56"/>
        <v>0</v>
      </c>
      <c r="AA440" s="401"/>
    </row>
    <row r="441" spans="1:27" x14ac:dyDescent="0.25">
      <c r="A441" s="56"/>
      <c r="B441" s="347"/>
      <c r="C441" s="347"/>
      <c r="D441" s="347"/>
      <c r="E441" s="347"/>
      <c r="F441" s="347"/>
      <c r="G441" s="348"/>
      <c r="H441" s="369"/>
      <c r="I441" s="65">
        <v>1</v>
      </c>
      <c r="J441" s="65"/>
      <c r="K441" s="65">
        <v>1</v>
      </c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350">
        <f t="shared" si="57"/>
        <v>0</v>
      </c>
      <c r="W441" s="305">
        <f t="shared" si="55"/>
        <v>0</v>
      </c>
      <c r="X441" s="398">
        <f>E430</f>
        <v>567</v>
      </c>
      <c r="Y441" s="40" t="s">
        <v>20</v>
      </c>
      <c r="Z441" s="11">
        <f t="shared" si="56"/>
        <v>0</v>
      </c>
      <c r="AA441" s="401"/>
    </row>
    <row r="442" spans="1:27" x14ac:dyDescent="0.25">
      <c r="A442" s="56"/>
      <c r="B442" s="347"/>
      <c r="C442" s="347"/>
      <c r="D442" s="347"/>
      <c r="E442" s="347"/>
      <c r="F442" s="347" t="s">
        <v>108</v>
      </c>
      <c r="G442" s="348"/>
      <c r="H442" s="369"/>
      <c r="I442" s="65">
        <v>2</v>
      </c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350">
        <f t="shared" si="57"/>
        <v>0</v>
      </c>
      <c r="W442" s="305">
        <f t="shared" si="55"/>
        <v>0</v>
      </c>
      <c r="X442" s="398">
        <f>E430</f>
        <v>567</v>
      </c>
      <c r="Y442" s="40" t="s">
        <v>3</v>
      </c>
      <c r="Z442" s="11">
        <f t="shared" si="56"/>
        <v>0</v>
      </c>
      <c r="AA442" s="401"/>
    </row>
    <row r="443" spans="1:27" x14ac:dyDescent="0.25">
      <c r="A443" s="420"/>
      <c r="B443" s="422"/>
      <c r="C443" s="422"/>
      <c r="D443" s="422"/>
      <c r="E443" s="422"/>
      <c r="F443" s="422"/>
      <c r="G443" s="421"/>
      <c r="H443" s="402"/>
      <c r="I443" s="65">
        <v>7</v>
      </c>
      <c r="J443" s="70">
        <v>2</v>
      </c>
      <c r="K443" s="70"/>
      <c r="L443" s="70"/>
      <c r="M443" s="65"/>
      <c r="N443" s="70"/>
      <c r="O443" s="70"/>
      <c r="P443" s="70"/>
      <c r="Q443" s="70"/>
      <c r="R443" s="70"/>
      <c r="S443" s="70"/>
      <c r="T443" s="70"/>
      <c r="U443" s="70"/>
      <c r="V443" s="350">
        <f t="shared" si="57"/>
        <v>2</v>
      </c>
      <c r="W443" s="305">
        <f t="shared" si="55"/>
        <v>1.2987012987012988E-2</v>
      </c>
      <c r="X443" s="398">
        <f>E430</f>
        <v>567</v>
      </c>
      <c r="Y443" s="40" t="s">
        <v>393</v>
      </c>
      <c r="Z443" s="11">
        <f t="shared" si="56"/>
        <v>2</v>
      </c>
      <c r="AA443" s="401"/>
    </row>
    <row r="444" spans="1:27" x14ac:dyDescent="0.25">
      <c r="A444" s="420"/>
      <c r="B444" s="422"/>
      <c r="C444" s="422"/>
      <c r="D444" s="422"/>
      <c r="E444" s="422"/>
      <c r="F444" s="422"/>
      <c r="G444" s="421"/>
      <c r="H444" s="394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350">
        <f t="shared" si="57"/>
        <v>0</v>
      </c>
      <c r="W444" s="305">
        <f t="shared" si="55"/>
        <v>0</v>
      </c>
      <c r="X444" s="398">
        <f>E430</f>
        <v>567</v>
      </c>
      <c r="Y444" s="254" t="s">
        <v>83</v>
      </c>
      <c r="Z444" s="11">
        <f t="shared" si="56"/>
        <v>0</v>
      </c>
      <c r="AA444" s="401"/>
    </row>
    <row r="445" spans="1:27" x14ac:dyDescent="0.25">
      <c r="A445" s="56"/>
      <c r="B445" s="347"/>
      <c r="C445" s="347"/>
      <c r="D445" s="347"/>
      <c r="E445" s="347"/>
      <c r="F445" s="347"/>
      <c r="G445" s="60"/>
      <c r="H445" s="358"/>
      <c r="I445" s="358">
        <v>5</v>
      </c>
      <c r="J445" s="65"/>
      <c r="K445" s="65"/>
      <c r="L445" s="65"/>
      <c r="M445" s="358"/>
      <c r="N445" s="65"/>
      <c r="O445" s="65"/>
      <c r="P445" s="65"/>
      <c r="Q445" s="65"/>
      <c r="R445" s="65"/>
      <c r="S445" s="65"/>
      <c r="T445" s="65"/>
      <c r="U445" s="65"/>
      <c r="V445" s="350">
        <f t="shared" si="57"/>
        <v>0</v>
      </c>
      <c r="W445" s="305">
        <f t="shared" si="55"/>
        <v>0</v>
      </c>
      <c r="X445" s="398">
        <f>E430</f>
        <v>567</v>
      </c>
      <c r="Y445" s="254" t="s">
        <v>13</v>
      </c>
      <c r="Z445" s="11">
        <f t="shared" si="56"/>
        <v>0</v>
      </c>
      <c r="AA445" s="403"/>
    </row>
    <row r="446" spans="1:27" x14ac:dyDescent="0.25">
      <c r="A446" s="56"/>
      <c r="B446" s="347"/>
      <c r="C446" s="347"/>
      <c r="D446" s="347"/>
      <c r="E446" s="347"/>
      <c r="F446" s="347"/>
      <c r="G446" s="60"/>
      <c r="H446" s="358"/>
      <c r="I446" s="65">
        <v>1</v>
      </c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350">
        <f t="shared" si="57"/>
        <v>0</v>
      </c>
      <c r="W446" s="305">
        <f t="shared" si="55"/>
        <v>0</v>
      </c>
      <c r="X446" s="398">
        <f>E430</f>
        <v>567</v>
      </c>
      <c r="Y446" s="40" t="s">
        <v>99</v>
      </c>
      <c r="Z446" s="11">
        <f t="shared" si="56"/>
        <v>0</v>
      </c>
      <c r="AA446" s="173" t="s">
        <v>399</v>
      </c>
    </row>
    <row r="447" spans="1:27" x14ac:dyDescent="0.25">
      <c r="A447" s="56"/>
      <c r="B447" s="347"/>
      <c r="C447" s="347"/>
      <c r="D447" s="347"/>
      <c r="E447" s="347"/>
      <c r="F447" s="347"/>
      <c r="G447" s="348"/>
      <c r="H447" s="349"/>
      <c r="I447" s="65"/>
      <c r="J447" s="65"/>
      <c r="K447" s="65"/>
      <c r="L447" s="65">
        <v>1</v>
      </c>
      <c r="M447" s="65"/>
      <c r="N447" s="65"/>
      <c r="O447" s="65"/>
      <c r="P447" s="65"/>
      <c r="Q447" s="65"/>
      <c r="R447" s="65"/>
      <c r="S447" s="65"/>
      <c r="T447" s="65"/>
      <c r="U447" s="65"/>
      <c r="V447" s="350">
        <f t="shared" si="57"/>
        <v>1</v>
      </c>
      <c r="W447" s="305">
        <f t="shared" si="55"/>
        <v>6.4935064935064939E-3</v>
      </c>
      <c r="X447" s="398">
        <f>E430</f>
        <v>567</v>
      </c>
      <c r="Y447" s="255" t="s">
        <v>28</v>
      </c>
      <c r="Z447" s="11">
        <f t="shared" si="56"/>
        <v>1</v>
      </c>
      <c r="AA447" s="401"/>
    </row>
    <row r="448" spans="1:27" x14ac:dyDescent="0.25">
      <c r="A448" s="56"/>
      <c r="B448" s="347"/>
      <c r="C448" s="347"/>
      <c r="D448" s="347"/>
      <c r="E448" s="347"/>
      <c r="F448" s="347"/>
      <c r="G448" s="348"/>
      <c r="H448" s="349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350">
        <f t="shared" si="57"/>
        <v>0</v>
      </c>
      <c r="W448" s="305">
        <f t="shared" si="55"/>
        <v>0</v>
      </c>
      <c r="X448" s="398">
        <f>E430</f>
        <v>567</v>
      </c>
      <c r="Y448" s="40" t="s">
        <v>101</v>
      </c>
      <c r="Z448" s="11">
        <f t="shared" si="56"/>
        <v>0</v>
      </c>
      <c r="AA448" s="401"/>
    </row>
    <row r="449" spans="1:27" x14ac:dyDescent="0.25">
      <c r="A449" s="56"/>
      <c r="B449" s="347"/>
      <c r="C449" s="347"/>
      <c r="D449" s="347"/>
      <c r="E449" s="347"/>
      <c r="F449" s="347" t="s">
        <v>108</v>
      </c>
      <c r="G449" s="348"/>
      <c r="H449" s="355"/>
      <c r="I449" s="70"/>
      <c r="J449" s="70"/>
      <c r="K449" s="70"/>
      <c r="L449" s="70">
        <v>6</v>
      </c>
      <c r="M449" s="70"/>
      <c r="N449" s="70"/>
      <c r="O449" s="70"/>
      <c r="P449" s="70"/>
      <c r="Q449" s="70"/>
      <c r="R449" s="70"/>
      <c r="S449" s="70"/>
      <c r="T449" s="70"/>
      <c r="U449" s="70"/>
      <c r="V449" s="350">
        <f t="shared" si="57"/>
        <v>6</v>
      </c>
      <c r="W449" s="305">
        <f t="shared" si="55"/>
        <v>3.896103896103896E-2</v>
      </c>
      <c r="X449" s="398">
        <f>E430</f>
        <v>567</v>
      </c>
      <c r="Y449" s="40" t="s">
        <v>177</v>
      </c>
      <c r="Z449" s="11">
        <f t="shared" si="56"/>
        <v>6</v>
      </c>
      <c r="AA449" s="400"/>
    </row>
    <row r="450" spans="1:27" ht="15.75" thickBot="1" x14ac:dyDescent="0.3">
      <c r="A450" s="56"/>
      <c r="B450" s="347"/>
      <c r="C450" s="347"/>
      <c r="D450" s="347"/>
      <c r="E450" s="347"/>
      <c r="F450" s="347"/>
      <c r="G450" s="348"/>
      <c r="H450" s="355"/>
      <c r="I450" s="70"/>
      <c r="J450" s="70"/>
      <c r="K450" s="70"/>
      <c r="L450" s="70" t="s">
        <v>172</v>
      </c>
      <c r="M450" s="70"/>
      <c r="N450" s="70"/>
      <c r="O450" s="70"/>
      <c r="P450" s="70"/>
      <c r="Q450" s="70"/>
      <c r="R450" s="70"/>
      <c r="S450" s="70"/>
      <c r="T450" s="70"/>
      <c r="U450" s="70"/>
      <c r="V450" s="350">
        <f>SUM(H450,J450,L450,N450,P450,R450,U450,T450)</f>
        <v>0</v>
      </c>
      <c r="W450" s="330">
        <f t="shared" si="55"/>
        <v>0</v>
      </c>
      <c r="X450" s="398">
        <f>E430</f>
        <v>567</v>
      </c>
      <c r="Y450" s="255" t="s">
        <v>10</v>
      </c>
      <c r="Z450" s="11">
        <f t="shared" si="56"/>
        <v>0</v>
      </c>
      <c r="AA450" s="401"/>
    </row>
    <row r="451" spans="1:27" ht="15.75" thickBot="1" x14ac:dyDescent="0.3">
      <c r="A451" s="56"/>
      <c r="B451" s="347"/>
      <c r="C451" s="347"/>
      <c r="D451" s="347"/>
      <c r="E451" s="347"/>
      <c r="F451" s="347"/>
      <c r="G451" s="348"/>
      <c r="H451" s="404"/>
      <c r="I451" s="197"/>
      <c r="J451" s="197"/>
      <c r="K451" s="197"/>
      <c r="L451" s="197"/>
      <c r="M451" s="197"/>
      <c r="N451" s="197"/>
      <c r="O451" s="197"/>
      <c r="P451" s="197"/>
      <c r="Q451" s="197"/>
      <c r="R451" s="197"/>
      <c r="S451" s="197"/>
      <c r="T451" s="197"/>
      <c r="U451" s="197"/>
      <c r="V451" s="405"/>
      <c r="W451" s="197"/>
      <c r="X451" s="405"/>
      <c r="Y451" s="79" t="s">
        <v>22</v>
      </c>
      <c r="Z451" s="11">
        <f t="shared" si="56"/>
        <v>0</v>
      </c>
      <c r="AA451" s="401"/>
    </row>
    <row r="452" spans="1:27" x14ac:dyDescent="0.25">
      <c r="A452" s="56"/>
      <c r="B452" s="347"/>
      <c r="C452" s="347"/>
      <c r="D452" s="347"/>
      <c r="E452" s="347"/>
      <c r="F452" s="347"/>
      <c r="G452" s="348"/>
      <c r="H452" s="406">
        <v>2</v>
      </c>
      <c r="I452" s="66"/>
      <c r="J452" s="66"/>
      <c r="K452" s="66"/>
      <c r="L452" s="66"/>
      <c r="M452" s="66"/>
      <c r="N452" s="66"/>
      <c r="O452" s="66"/>
      <c r="P452" s="66"/>
      <c r="Q452" s="65"/>
      <c r="R452" s="66"/>
      <c r="S452" s="66"/>
      <c r="T452" s="66"/>
      <c r="U452" s="66"/>
      <c r="V452" s="350">
        <f t="shared" ref="V452:V465" si="58">SUM(H452,J452,L452,N452,P452,R452,U452)</f>
        <v>2</v>
      </c>
      <c r="W452" s="303">
        <f t="shared" si="55"/>
        <v>1.2987012987012988E-2</v>
      </c>
      <c r="X452" s="398">
        <f>E430</f>
        <v>567</v>
      </c>
      <c r="Y452" s="476" t="s">
        <v>74</v>
      </c>
      <c r="Z452" s="11">
        <f t="shared" si="56"/>
        <v>2</v>
      </c>
      <c r="AA452" s="401"/>
    </row>
    <row r="453" spans="1:27" x14ac:dyDescent="0.25">
      <c r="A453" s="56"/>
      <c r="B453" s="347"/>
      <c r="C453" s="347"/>
      <c r="D453" s="347"/>
      <c r="E453" s="347"/>
      <c r="F453" s="347"/>
      <c r="G453" s="348"/>
      <c r="H453" s="349">
        <v>1</v>
      </c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350">
        <f t="shared" si="58"/>
        <v>1</v>
      </c>
      <c r="W453" s="305">
        <f t="shared" si="55"/>
        <v>6.4935064935064939E-3</v>
      </c>
      <c r="X453" s="398">
        <f>E430</f>
        <v>567</v>
      </c>
      <c r="Y453" s="107" t="s">
        <v>27</v>
      </c>
      <c r="Z453" s="11">
        <f t="shared" si="56"/>
        <v>1</v>
      </c>
      <c r="AA453" s="172"/>
    </row>
    <row r="454" spans="1:27" x14ac:dyDescent="0.25">
      <c r="A454" s="56"/>
      <c r="B454" s="347"/>
      <c r="C454" s="347"/>
      <c r="D454" s="347"/>
      <c r="E454" s="347"/>
      <c r="F454" s="347"/>
      <c r="G454" s="348"/>
      <c r="H454" s="349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350">
        <f t="shared" si="58"/>
        <v>0</v>
      </c>
      <c r="W454" s="305">
        <f t="shared" si="55"/>
        <v>0</v>
      </c>
      <c r="X454" s="398">
        <f>E430</f>
        <v>567</v>
      </c>
      <c r="Y454" s="469" t="s">
        <v>370</v>
      </c>
      <c r="Z454" s="11">
        <f t="shared" si="56"/>
        <v>0</v>
      </c>
      <c r="AA454" s="172"/>
    </row>
    <row r="455" spans="1:27" x14ac:dyDescent="0.25">
      <c r="A455" s="56"/>
      <c r="B455" s="347"/>
      <c r="C455" s="347"/>
      <c r="D455" s="347"/>
      <c r="E455" s="347"/>
      <c r="F455" s="347"/>
      <c r="G455" s="348"/>
      <c r="H455" s="349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350">
        <f t="shared" si="58"/>
        <v>0</v>
      </c>
      <c r="W455" s="305">
        <f t="shared" si="55"/>
        <v>0</v>
      </c>
      <c r="X455" s="398">
        <f>E430</f>
        <v>567</v>
      </c>
      <c r="Y455" s="470" t="s">
        <v>26</v>
      </c>
      <c r="Z455" s="11">
        <f t="shared" si="56"/>
        <v>0</v>
      </c>
      <c r="AA455" s="400"/>
    </row>
    <row r="456" spans="1:27" x14ac:dyDescent="0.25">
      <c r="A456" s="56"/>
      <c r="B456" s="347"/>
      <c r="C456" s="347"/>
      <c r="D456" s="347"/>
      <c r="E456" s="347"/>
      <c r="F456" s="347" t="s">
        <v>108</v>
      </c>
      <c r="G456" s="348"/>
      <c r="H456" s="349">
        <v>5</v>
      </c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350">
        <f t="shared" si="58"/>
        <v>5</v>
      </c>
      <c r="W456" s="305">
        <f t="shared" si="55"/>
        <v>3.2467532467532464E-2</v>
      </c>
      <c r="X456" s="398">
        <f>E430</f>
        <v>567</v>
      </c>
      <c r="Y456" s="469" t="s">
        <v>53</v>
      </c>
      <c r="Z456" s="11">
        <f t="shared" si="56"/>
        <v>5</v>
      </c>
      <c r="AA456" s="172"/>
    </row>
    <row r="457" spans="1:27" x14ac:dyDescent="0.25">
      <c r="A457" s="56"/>
      <c r="B457" s="347"/>
      <c r="C457" s="347"/>
      <c r="D457" s="347"/>
      <c r="E457" s="347"/>
      <c r="F457" s="347"/>
      <c r="G457" s="348"/>
      <c r="H457" s="349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350">
        <f t="shared" si="58"/>
        <v>0</v>
      </c>
      <c r="W457" s="305">
        <f t="shared" si="55"/>
        <v>0</v>
      </c>
      <c r="X457" s="398">
        <f>E430</f>
        <v>567</v>
      </c>
      <c r="Y457" s="254" t="s">
        <v>13</v>
      </c>
      <c r="Z457" s="11">
        <f t="shared" si="56"/>
        <v>0</v>
      </c>
      <c r="AA457" s="400" t="s">
        <v>460</v>
      </c>
    </row>
    <row r="458" spans="1:27" x14ac:dyDescent="0.25">
      <c r="A458" s="56"/>
      <c r="B458" s="347"/>
      <c r="C458" s="347"/>
      <c r="D458" s="347"/>
      <c r="E458" s="347"/>
      <c r="F458" s="347"/>
      <c r="G458" s="348"/>
      <c r="H458" s="349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350">
        <f t="shared" si="58"/>
        <v>0</v>
      </c>
      <c r="W458" s="305">
        <f t="shared" si="55"/>
        <v>0</v>
      </c>
      <c r="X458" s="398">
        <f>E430</f>
        <v>567</v>
      </c>
      <c r="Y458" s="468" t="s">
        <v>178</v>
      </c>
      <c r="Z458" s="11">
        <f t="shared" si="56"/>
        <v>0</v>
      </c>
      <c r="AA458" s="400"/>
    </row>
    <row r="459" spans="1:27" x14ac:dyDescent="0.25">
      <c r="A459" s="56"/>
      <c r="B459" s="347"/>
      <c r="C459" s="347"/>
      <c r="D459" s="347"/>
      <c r="E459" s="347"/>
      <c r="F459" s="347"/>
      <c r="G459" s="348"/>
      <c r="H459" s="349">
        <v>2</v>
      </c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350">
        <f t="shared" si="58"/>
        <v>2</v>
      </c>
      <c r="W459" s="305">
        <f t="shared" si="55"/>
        <v>1.2987012987012988E-2</v>
      </c>
      <c r="X459" s="398">
        <f>E430</f>
        <v>567</v>
      </c>
      <c r="Y459" s="470" t="s">
        <v>188</v>
      </c>
      <c r="Z459" s="11">
        <f t="shared" si="56"/>
        <v>2</v>
      </c>
      <c r="AA459" s="400"/>
    </row>
    <row r="460" spans="1:27" x14ac:dyDescent="0.25">
      <c r="A460" s="56"/>
      <c r="B460" s="347"/>
      <c r="C460" s="347"/>
      <c r="D460" s="347"/>
      <c r="E460" s="347"/>
      <c r="F460" s="347"/>
      <c r="G460" s="348"/>
      <c r="H460" s="349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350">
        <f t="shared" si="58"/>
        <v>0</v>
      </c>
      <c r="W460" s="305">
        <f t="shared" si="55"/>
        <v>0</v>
      </c>
      <c r="X460" s="398">
        <f>E430</f>
        <v>567</v>
      </c>
      <c r="Y460" s="470" t="s">
        <v>369</v>
      </c>
      <c r="Z460" s="11">
        <f t="shared" si="56"/>
        <v>0</v>
      </c>
      <c r="AA460" s="400"/>
    </row>
    <row r="461" spans="1:27" x14ac:dyDescent="0.25">
      <c r="A461" s="56"/>
      <c r="B461" s="347"/>
      <c r="C461" s="347"/>
      <c r="D461" s="347"/>
      <c r="E461" s="347"/>
      <c r="F461" s="347"/>
      <c r="G461" s="348"/>
      <c r="H461" s="349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350">
        <f t="shared" si="58"/>
        <v>0</v>
      </c>
      <c r="W461" s="305">
        <f t="shared" si="55"/>
        <v>0</v>
      </c>
      <c r="X461" s="398">
        <f>E430</f>
        <v>567</v>
      </c>
      <c r="Y461" s="470" t="s">
        <v>109</v>
      </c>
      <c r="Z461" s="11">
        <f t="shared" si="56"/>
        <v>0</v>
      </c>
      <c r="AA461" s="400" t="s">
        <v>237</v>
      </c>
    </row>
    <row r="462" spans="1:27" x14ac:dyDescent="0.25">
      <c r="A462" s="56"/>
      <c r="B462" s="347"/>
      <c r="C462" s="347"/>
      <c r="D462" s="347"/>
      <c r="E462" s="347"/>
      <c r="F462" s="347"/>
      <c r="G462" s="348"/>
      <c r="H462" s="349">
        <v>2</v>
      </c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350">
        <f t="shared" si="58"/>
        <v>2</v>
      </c>
      <c r="W462" s="305">
        <f t="shared" si="55"/>
        <v>1.2987012987012988E-2</v>
      </c>
      <c r="X462" s="398">
        <f>E430</f>
        <v>567</v>
      </c>
      <c r="Y462" s="254" t="s">
        <v>36</v>
      </c>
      <c r="Z462" s="11">
        <f t="shared" si="56"/>
        <v>2</v>
      </c>
      <c r="AA462" s="400"/>
    </row>
    <row r="463" spans="1:27" x14ac:dyDescent="0.25">
      <c r="A463" s="56"/>
      <c r="B463" s="347"/>
      <c r="C463" s="347"/>
      <c r="D463" s="347"/>
      <c r="E463" s="347"/>
      <c r="F463" s="347"/>
      <c r="G463" s="348"/>
      <c r="H463" s="349">
        <v>14</v>
      </c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350">
        <f t="shared" si="58"/>
        <v>14</v>
      </c>
      <c r="W463" s="305">
        <f t="shared" si="55"/>
        <v>9.0909090909090912E-2</v>
      </c>
      <c r="X463" s="398">
        <f>E430</f>
        <v>567</v>
      </c>
      <c r="Y463" s="254" t="s">
        <v>461</v>
      </c>
      <c r="Z463" s="11">
        <f t="shared" si="56"/>
        <v>14</v>
      </c>
      <c r="AA463" s="400"/>
    </row>
    <row r="464" spans="1:27" ht="15.75" thickBot="1" x14ac:dyDescent="0.3">
      <c r="A464" s="186"/>
      <c r="B464" s="187"/>
      <c r="C464" s="187"/>
      <c r="D464" s="187"/>
      <c r="E464" s="187"/>
      <c r="F464" s="187"/>
      <c r="G464" s="348"/>
      <c r="H464" s="349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350">
        <f t="shared" si="58"/>
        <v>0</v>
      </c>
      <c r="W464" s="302">
        <f t="shared" si="55"/>
        <v>0</v>
      </c>
      <c r="X464" s="398">
        <f>E430</f>
        <v>567</v>
      </c>
      <c r="Y464" s="42" t="s">
        <v>88</v>
      </c>
      <c r="Z464" s="11">
        <f t="shared" si="56"/>
        <v>0</v>
      </c>
      <c r="AA464" s="407"/>
    </row>
    <row r="465" spans="1:27" ht="15.75" thickBot="1" x14ac:dyDescent="0.3">
      <c r="A465" s="45"/>
      <c r="B465" s="45"/>
      <c r="C465" s="45"/>
      <c r="D465" s="45"/>
      <c r="E465" s="45"/>
      <c r="F465" s="45"/>
      <c r="G465" s="51" t="s">
        <v>5</v>
      </c>
      <c r="H465" s="61">
        <f>SUM(H431:H464)</f>
        <v>44</v>
      </c>
      <c r="I465" s="61">
        <f>SUM(I431:I464)</f>
        <v>33</v>
      </c>
      <c r="J465" s="61">
        <f t="shared" ref="J465:U465" si="59">SUM(J431:J464)</f>
        <v>7</v>
      </c>
      <c r="K465" s="61">
        <f t="shared" si="59"/>
        <v>1</v>
      </c>
      <c r="L465" s="61">
        <f t="shared" si="59"/>
        <v>8</v>
      </c>
      <c r="M465" s="61">
        <f t="shared" si="59"/>
        <v>0</v>
      </c>
      <c r="N465" s="61">
        <f t="shared" si="59"/>
        <v>0</v>
      </c>
      <c r="O465" s="61">
        <f t="shared" si="59"/>
        <v>0</v>
      </c>
      <c r="P465" s="61">
        <f t="shared" si="59"/>
        <v>0</v>
      </c>
      <c r="Q465" s="61">
        <f t="shared" si="59"/>
        <v>0</v>
      </c>
      <c r="R465" s="61">
        <f t="shared" si="59"/>
        <v>0</v>
      </c>
      <c r="S465" s="61">
        <f t="shared" si="59"/>
        <v>0</v>
      </c>
      <c r="T465" s="61">
        <f t="shared" si="59"/>
        <v>0</v>
      </c>
      <c r="U465" s="61">
        <f t="shared" si="59"/>
        <v>1</v>
      </c>
      <c r="V465" s="375">
        <f t="shared" si="58"/>
        <v>60</v>
      </c>
      <c r="W465" s="459">
        <f t="shared" si="55"/>
        <v>0.38961038961038963</v>
      </c>
      <c r="X465" s="458">
        <f>E430</f>
        <v>567</v>
      </c>
    </row>
    <row r="467" spans="1:27" ht="15.75" thickBot="1" x14ac:dyDescent="0.3"/>
    <row r="468" spans="1:27" ht="60.75" thickBot="1" x14ac:dyDescent="0.3">
      <c r="A468" s="47" t="s">
        <v>23</v>
      </c>
      <c r="B468" s="47" t="s">
        <v>49</v>
      </c>
      <c r="C468" s="47" t="s">
        <v>54</v>
      </c>
      <c r="D468" s="47" t="s">
        <v>18</v>
      </c>
      <c r="E468" s="46" t="s">
        <v>17</v>
      </c>
      <c r="F468" s="48" t="s">
        <v>1</v>
      </c>
      <c r="G468" s="49" t="s">
        <v>24</v>
      </c>
      <c r="H468" s="81" t="s">
        <v>69</v>
      </c>
      <c r="I468" s="50" t="s">
        <v>70</v>
      </c>
      <c r="J468" s="50" t="s">
        <v>55</v>
      </c>
      <c r="K468" s="50" t="s">
        <v>60</v>
      </c>
      <c r="L468" s="50" t="s">
        <v>56</v>
      </c>
      <c r="M468" s="50" t="s">
        <v>61</v>
      </c>
      <c r="N468" s="50" t="s">
        <v>57</v>
      </c>
      <c r="O468" s="50" t="s">
        <v>62</v>
      </c>
      <c r="P468" s="50" t="s">
        <v>58</v>
      </c>
      <c r="Q468" s="50" t="s">
        <v>66</v>
      </c>
      <c r="R468" s="50" t="s">
        <v>59</v>
      </c>
      <c r="S468" s="50" t="s">
        <v>67</v>
      </c>
      <c r="T468" s="50" t="s">
        <v>126</v>
      </c>
      <c r="U468" s="50" t="s">
        <v>42</v>
      </c>
      <c r="V468" s="50" t="s">
        <v>5</v>
      </c>
      <c r="W468" s="46" t="s">
        <v>2</v>
      </c>
      <c r="X468" s="47" t="s">
        <v>117</v>
      </c>
      <c r="Y468" s="37" t="s">
        <v>21</v>
      </c>
      <c r="Z468" s="11" t="s">
        <v>5</v>
      </c>
      <c r="AA468" s="36" t="s">
        <v>7</v>
      </c>
    </row>
    <row r="469" spans="1:27" ht="15.75" thickBot="1" x14ac:dyDescent="0.3">
      <c r="A469" s="78">
        <v>1500016</v>
      </c>
      <c r="B469" s="78" t="s">
        <v>233</v>
      </c>
      <c r="C469" s="439">
        <v>576</v>
      </c>
      <c r="D469" s="439">
        <v>611</v>
      </c>
      <c r="E469" s="439">
        <v>573</v>
      </c>
      <c r="F469" s="440">
        <f>E469/D469</f>
        <v>0.93780687397708673</v>
      </c>
      <c r="G469" s="52">
        <v>45278</v>
      </c>
      <c r="H469" s="87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9"/>
      <c r="T469" s="405"/>
      <c r="U469" s="121"/>
      <c r="V469" s="121"/>
      <c r="W469" s="89"/>
      <c r="Y469" s="91" t="s">
        <v>78</v>
      </c>
      <c r="AA469" s="493" t="s">
        <v>293</v>
      </c>
    </row>
    <row r="470" spans="1:27" x14ac:dyDescent="0.25">
      <c r="A470" s="56"/>
      <c r="B470" s="347"/>
      <c r="C470" s="347"/>
      <c r="D470" s="347"/>
      <c r="E470" s="347"/>
      <c r="F470" s="347"/>
      <c r="G470" s="348"/>
      <c r="H470" s="343"/>
      <c r="I470" s="63">
        <v>23</v>
      </c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371">
        <f>SUM(H470,J470,L470,N470,P470,R470,U470,T470)</f>
        <v>0</v>
      </c>
      <c r="W470" s="303">
        <f>$V470/$D$352</f>
        <v>0</v>
      </c>
      <c r="X470" s="398">
        <f>E469</f>
        <v>573</v>
      </c>
      <c r="Y470" s="39" t="s">
        <v>19</v>
      </c>
      <c r="Z470" s="11">
        <f>V470</f>
        <v>0</v>
      </c>
      <c r="AA470" s="340"/>
    </row>
    <row r="471" spans="1:27" x14ac:dyDescent="0.25">
      <c r="A471" s="56"/>
      <c r="B471" s="347"/>
      <c r="C471" s="347"/>
      <c r="D471" s="347"/>
      <c r="E471" s="347"/>
      <c r="F471" s="347"/>
      <c r="G471" s="348"/>
      <c r="H471" s="349">
        <v>2</v>
      </c>
      <c r="I471" s="65"/>
      <c r="J471" s="65">
        <v>2</v>
      </c>
      <c r="K471" s="65"/>
      <c r="L471" s="65"/>
      <c r="M471" s="65"/>
      <c r="N471" s="70"/>
      <c r="O471" s="65"/>
      <c r="P471" s="65"/>
      <c r="Q471" s="65"/>
      <c r="R471" s="65"/>
      <c r="S471" s="65"/>
      <c r="T471" s="65"/>
      <c r="U471" s="65"/>
      <c r="V471" s="350">
        <f>SUM(H471,J471,L471,N471,P471,R471,U471,T471)</f>
        <v>4</v>
      </c>
      <c r="W471" s="305">
        <f t="shared" ref="W471:W504" si="60">$V471/$D$352</f>
        <v>2.5974025974025976E-2</v>
      </c>
      <c r="X471" s="398">
        <f>E469</f>
        <v>573</v>
      </c>
      <c r="Y471" s="254" t="s">
        <v>50</v>
      </c>
      <c r="Z471" s="11">
        <f t="shared" ref="Z471:Z503" si="61">V471</f>
        <v>4</v>
      </c>
      <c r="AA471" s="340"/>
    </row>
    <row r="472" spans="1:27" x14ac:dyDescent="0.25">
      <c r="A472" s="56"/>
      <c r="B472" s="347"/>
      <c r="C472" s="347"/>
      <c r="D472" s="347"/>
      <c r="E472" s="347"/>
      <c r="F472" s="347"/>
      <c r="G472" s="348"/>
      <c r="H472" s="349">
        <v>14</v>
      </c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350">
        <f t="shared" ref="V472:V488" si="62">SUM(H472,J472,L472,N472,P472,R472,U472,T472)</f>
        <v>14</v>
      </c>
      <c r="W472" s="305">
        <f t="shared" si="60"/>
        <v>9.0909090909090912E-2</v>
      </c>
      <c r="X472" s="398">
        <f>E469</f>
        <v>573</v>
      </c>
      <c r="Y472" s="40" t="s">
        <v>16</v>
      </c>
      <c r="Z472" s="11">
        <f t="shared" si="61"/>
        <v>14</v>
      </c>
      <c r="AA472" s="366"/>
    </row>
    <row r="473" spans="1:27" x14ac:dyDescent="0.25">
      <c r="A473" s="56"/>
      <c r="B473" s="347"/>
      <c r="C473" s="347"/>
      <c r="D473" s="347"/>
      <c r="E473" s="347"/>
      <c r="F473" s="347"/>
      <c r="G473" s="348"/>
      <c r="H473" s="349"/>
      <c r="I473" s="65"/>
      <c r="J473" s="399"/>
      <c r="K473" s="399"/>
      <c r="L473" s="399"/>
      <c r="M473" s="65"/>
      <c r="N473" s="65"/>
      <c r="O473" s="65"/>
      <c r="P473" s="65"/>
      <c r="Q473" s="65"/>
      <c r="R473" s="65"/>
      <c r="S473" s="65"/>
      <c r="T473" s="65"/>
      <c r="U473" s="65"/>
      <c r="V473" s="350">
        <f t="shared" si="62"/>
        <v>0</v>
      </c>
      <c r="W473" s="305">
        <f t="shared" si="60"/>
        <v>0</v>
      </c>
      <c r="X473" s="398">
        <f>E469</f>
        <v>573</v>
      </c>
      <c r="Y473" s="470" t="s">
        <v>87</v>
      </c>
      <c r="Z473" s="11">
        <f t="shared" si="61"/>
        <v>0</v>
      </c>
      <c r="AA473" s="366"/>
    </row>
    <row r="474" spans="1:27" x14ac:dyDescent="0.25">
      <c r="A474" s="56"/>
      <c r="B474" s="347"/>
      <c r="C474" s="347"/>
      <c r="D474" s="347"/>
      <c r="E474" s="347"/>
      <c r="F474" s="347"/>
      <c r="G474" s="348"/>
      <c r="H474" s="349"/>
      <c r="I474" s="65">
        <v>7</v>
      </c>
      <c r="J474" s="65">
        <v>6</v>
      </c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350">
        <f t="shared" si="62"/>
        <v>6</v>
      </c>
      <c r="W474" s="305">
        <f t="shared" si="60"/>
        <v>3.896103896103896E-2</v>
      </c>
      <c r="X474" s="398">
        <f>E469</f>
        <v>573</v>
      </c>
      <c r="Y474" s="40" t="s">
        <v>14</v>
      </c>
      <c r="Z474" s="11">
        <f t="shared" si="61"/>
        <v>6</v>
      </c>
      <c r="AA474" s="172"/>
    </row>
    <row r="475" spans="1:27" x14ac:dyDescent="0.25">
      <c r="A475" s="56"/>
      <c r="B475" s="347"/>
      <c r="C475" s="347"/>
      <c r="D475" s="347"/>
      <c r="E475" s="347"/>
      <c r="F475" s="347"/>
      <c r="G475" s="348"/>
      <c r="H475" s="349"/>
      <c r="I475" s="65"/>
      <c r="J475" s="65">
        <v>1</v>
      </c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350">
        <f t="shared" si="62"/>
        <v>1</v>
      </c>
      <c r="W475" s="305">
        <f t="shared" si="60"/>
        <v>6.4935064935064939E-3</v>
      </c>
      <c r="X475" s="398">
        <f>E469</f>
        <v>573</v>
      </c>
      <c r="Y475" s="40" t="s">
        <v>15</v>
      </c>
      <c r="Z475" s="11">
        <f t="shared" si="61"/>
        <v>1</v>
      </c>
      <c r="AA475" s="346"/>
    </row>
    <row r="476" spans="1:27" x14ac:dyDescent="0.25">
      <c r="A476" s="56" t="s">
        <v>172</v>
      </c>
      <c r="B476" s="347"/>
      <c r="C476" s="347"/>
      <c r="D476" s="347"/>
      <c r="E476" s="347"/>
      <c r="F476" s="347"/>
      <c r="G476" s="348"/>
      <c r="H476" s="349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350">
        <f t="shared" si="62"/>
        <v>0</v>
      </c>
      <c r="W476" s="305">
        <f t="shared" si="60"/>
        <v>0</v>
      </c>
      <c r="X476" s="398">
        <f>E469</f>
        <v>573</v>
      </c>
      <c r="Y476" s="40" t="s">
        <v>8</v>
      </c>
      <c r="Z476" s="11">
        <f t="shared" si="61"/>
        <v>0</v>
      </c>
      <c r="AA476" s="346"/>
    </row>
    <row r="477" spans="1:27" x14ac:dyDescent="0.25">
      <c r="A477" s="56"/>
      <c r="B477" s="347"/>
      <c r="C477" s="347"/>
      <c r="D477" s="347"/>
      <c r="E477" s="347"/>
      <c r="F477" s="347"/>
      <c r="G477" s="348"/>
      <c r="H477" s="349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350">
        <f t="shared" si="62"/>
        <v>0</v>
      </c>
      <c r="W477" s="305">
        <f t="shared" si="60"/>
        <v>0</v>
      </c>
      <c r="X477" s="398">
        <f>E469</f>
        <v>573</v>
      </c>
      <c r="Y477" s="40" t="s">
        <v>9</v>
      </c>
      <c r="Z477" s="11">
        <f t="shared" si="61"/>
        <v>0</v>
      </c>
      <c r="AA477" s="400"/>
    </row>
    <row r="478" spans="1:27" x14ac:dyDescent="0.25">
      <c r="A478" s="56"/>
      <c r="B478" s="347"/>
      <c r="C478" s="347"/>
      <c r="D478" s="347"/>
      <c r="E478" s="347"/>
      <c r="F478" s="347"/>
      <c r="G478" s="348"/>
      <c r="H478" s="369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350">
        <f t="shared" si="62"/>
        <v>0</v>
      </c>
      <c r="W478" s="305">
        <f t="shared" si="60"/>
        <v>0</v>
      </c>
      <c r="X478" s="398">
        <f>E469</f>
        <v>573</v>
      </c>
      <c r="Y478" s="40" t="s">
        <v>71</v>
      </c>
      <c r="Z478" s="11">
        <f t="shared" si="61"/>
        <v>0</v>
      </c>
      <c r="AA478" s="400"/>
    </row>
    <row r="479" spans="1:27" x14ac:dyDescent="0.25">
      <c r="A479" s="56"/>
      <c r="B479" s="347"/>
      <c r="C479" s="347"/>
      <c r="D479" s="347"/>
      <c r="E479" s="347"/>
      <c r="F479" s="347"/>
      <c r="G479" s="348"/>
      <c r="H479" s="369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350">
        <f t="shared" si="62"/>
        <v>0</v>
      </c>
      <c r="W479" s="305">
        <f t="shared" si="60"/>
        <v>0</v>
      </c>
      <c r="X479" s="398">
        <f>E469</f>
        <v>573</v>
      </c>
      <c r="Y479" s="40" t="s">
        <v>0</v>
      </c>
      <c r="Z479" s="11">
        <f t="shared" si="61"/>
        <v>0</v>
      </c>
      <c r="AA479" s="401"/>
    </row>
    <row r="480" spans="1:27" x14ac:dyDescent="0.25">
      <c r="A480" s="56"/>
      <c r="B480" s="347"/>
      <c r="C480" s="347"/>
      <c r="D480" s="347"/>
      <c r="E480" s="347"/>
      <c r="F480" s="347"/>
      <c r="G480" s="348"/>
      <c r="H480" s="369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350">
        <f t="shared" si="62"/>
        <v>0</v>
      </c>
      <c r="W480" s="305">
        <f t="shared" si="60"/>
        <v>0</v>
      </c>
      <c r="X480" s="398">
        <f>E469</f>
        <v>573</v>
      </c>
      <c r="Y480" s="40" t="s">
        <v>20</v>
      </c>
      <c r="Z480" s="11">
        <f t="shared" si="61"/>
        <v>0</v>
      </c>
      <c r="AA480" s="401"/>
    </row>
    <row r="481" spans="1:27" x14ac:dyDescent="0.25">
      <c r="A481" s="56"/>
      <c r="B481" s="347"/>
      <c r="C481" s="347"/>
      <c r="D481" s="347"/>
      <c r="E481" s="347"/>
      <c r="F481" s="347" t="s">
        <v>108</v>
      </c>
      <c r="G481" s="348"/>
      <c r="H481" s="369"/>
      <c r="I481" s="65">
        <v>3</v>
      </c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>
        <v>1</v>
      </c>
      <c r="V481" s="350">
        <f t="shared" si="62"/>
        <v>1</v>
      </c>
      <c r="W481" s="305">
        <f t="shared" si="60"/>
        <v>6.4935064935064939E-3</v>
      </c>
      <c r="X481" s="398">
        <f>E469</f>
        <v>573</v>
      </c>
      <c r="Y481" s="40" t="s">
        <v>3</v>
      </c>
      <c r="Z481" s="11">
        <f t="shared" si="61"/>
        <v>1</v>
      </c>
      <c r="AA481" s="401"/>
    </row>
    <row r="482" spans="1:27" x14ac:dyDescent="0.25">
      <c r="A482" s="420"/>
      <c r="B482" s="422"/>
      <c r="C482" s="422"/>
      <c r="D482" s="422"/>
      <c r="E482" s="422"/>
      <c r="F482" s="422"/>
      <c r="G482" s="421"/>
      <c r="H482" s="402"/>
      <c r="I482" s="65"/>
      <c r="J482" s="70"/>
      <c r="K482" s="70"/>
      <c r="L482" s="70"/>
      <c r="M482" s="65"/>
      <c r="N482" s="70"/>
      <c r="O482" s="70"/>
      <c r="P482" s="70"/>
      <c r="Q482" s="70"/>
      <c r="R482" s="70"/>
      <c r="S482" s="70"/>
      <c r="T482" s="70"/>
      <c r="U482" s="70"/>
      <c r="V482" s="350">
        <f t="shared" si="62"/>
        <v>0</v>
      </c>
      <c r="W482" s="305">
        <f t="shared" si="60"/>
        <v>0</v>
      </c>
      <c r="X482" s="398">
        <f>E469</f>
        <v>573</v>
      </c>
      <c r="Y482" s="40" t="s">
        <v>393</v>
      </c>
      <c r="Z482" s="11">
        <f t="shared" si="61"/>
        <v>0</v>
      </c>
      <c r="AA482" s="401"/>
    </row>
    <row r="483" spans="1:27" x14ac:dyDescent="0.25">
      <c r="A483" s="420"/>
      <c r="B483" s="422"/>
      <c r="C483" s="422"/>
      <c r="D483" s="422"/>
      <c r="E483" s="422"/>
      <c r="F483" s="422"/>
      <c r="G483" s="421"/>
      <c r="H483" s="394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350">
        <f t="shared" si="62"/>
        <v>0</v>
      </c>
      <c r="W483" s="305">
        <f t="shared" si="60"/>
        <v>0</v>
      </c>
      <c r="X483" s="398">
        <f>E469</f>
        <v>573</v>
      </c>
      <c r="Y483" s="254" t="s">
        <v>83</v>
      </c>
      <c r="Z483" s="11">
        <f t="shared" si="61"/>
        <v>0</v>
      </c>
      <c r="AA483" s="401"/>
    </row>
    <row r="484" spans="1:27" x14ac:dyDescent="0.25">
      <c r="A484" s="56"/>
      <c r="B484" s="347"/>
      <c r="C484" s="347"/>
      <c r="D484" s="347"/>
      <c r="E484" s="347"/>
      <c r="F484" s="347"/>
      <c r="G484" s="60"/>
      <c r="H484" s="358"/>
      <c r="I484" s="358">
        <v>8</v>
      </c>
      <c r="J484" s="65"/>
      <c r="K484" s="65"/>
      <c r="L484" s="65"/>
      <c r="M484" s="358"/>
      <c r="N484" s="65"/>
      <c r="O484" s="65"/>
      <c r="P484" s="65"/>
      <c r="Q484" s="65"/>
      <c r="R484" s="65"/>
      <c r="S484" s="65"/>
      <c r="T484" s="65"/>
      <c r="U484" s="65"/>
      <c r="V484" s="350">
        <f t="shared" si="62"/>
        <v>0</v>
      </c>
      <c r="W484" s="305">
        <f t="shared" si="60"/>
        <v>0</v>
      </c>
      <c r="X484" s="398">
        <f>E469</f>
        <v>573</v>
      </c>
      <c r="Y484" s="254" t="s">
        <v>13</v>
      </c>
      <c r="Z484" s="11">
        <f t="shared" si="61"/>
        <v>0</v>
      </c>
      <c r="AA484" s="403"/>
    </row>
    <row r="485" spans="1:27" x14ac:dyDescent="0.25">
      <c r="A485" s="56"/>
      <c r="B485" s="347"/>
      <c r="C485" s="347"/>
      <c r="D485" s="347"/>
      <c r="E485" s="347"/>
      <c r="F485" s="347"/>
      <c r="G485" s="60"/>
      <c r="H485" s="358"/>
      <c r="I485" s="65">
        <v>9</v>
      </c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350">
        <f t="shared" si="62"/>
        <v>0</v>
      </c>
      <c r="W485" s="305">
        <f t="shared" si="60"/>
        <v>0</v>
      </c>
      <c r="X485" s="398">
        <f>E469</f>
        <v>573</v>
      </c>
      <c r="Y485" s="40" t="s">
        <v>99</v>
      </c>
      <c r="Z485" s="11">
        <f t="shared" si="61"/>
        <v>0</v>
      </c>
      <c r="AA485" s="173" t="s">
        <v>399</v>
      </c>
    </row>
    <row r="486" spans="1:27" x14ac:dyDescent="0.25">
      <c r="A486" s="56"/>
      <c r="B486" s="347"/>
      <c r="C486" s="347"/>
      <c r="D486" s="347"/>
      <c r="E486" s="347"/>
      <c r="F486" s="347"/>
      <c r="G486" s="348"/>
      <c r="H486" s="349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350">
        <f t="shared" si="62"/>
        <v>0</v>
      </c>
      <c r="W486" s="305">
        <f t="shared" si="60"/>
        <v>0</v>
      </c>
      <c r="X486" s="398">
        <f>E469</f>
        <v>573</v>
      </c>
      <c r="Y486" s="255" t="s">
        <v>28</v>
      </c>
      <c r="Z486" s="11">
        <f t="shared" si="61"/>
        <v>0</v>
      </c>
      <c r="AA486" s="401"/>
    </row>
    <row r="487" spans="1:27" x14ac:dyDescent="0.25">
      <c r="A487" s="56"/>
      <c r="B487" s="347"/>
      <c r="C487" s="347"/>
      <c r="D487" s="347"/>
      <c r="E487" s="347"/>
      <c r="F487" s="347"/>
      <c r="G487" s="348"/>
      <c r="H487" s="349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350">
        <f t="shared" si="62"/>
        <v>0</v>
      </c>
      <c r="W487" s="305">
        <f t="shared" si="60"/>
        <v>0</v>
      </c>
      <c r="X487" s="398">
        <f>E469</f>
        <v>573</v>
      </c>
      <c r="Y487" s="40" t="s">
        <v>101</v>
      </c>
      <c r="Z487" s="11">
        <f t="shared" si="61"/>
        <v>0</v>
      </c>
      <c r="AA487" s="401"/>
    </row>
    <row r="488" spans="1:27" x14ac:dyDescent="0.25">
      <c r="A488" s="56"/>
      <c r="B488" s="347"/>
      <c r="C488" s="347"/>
      <c r="D488" s="347"/>
      <c r="E488" s="347"/>
      <c r="F488" s="347" t="s">
        <v>108</v>
      </c>
      <c r="G488" s="348"/>
      <c r="H488" s="355"/>
      <c r="I488" s="70"/>
      <c r="J488" s="70">
        <v>1</v>
      </c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>
        <v>1</v>
      </c>
      <c r="V488" s="350">
        <f t="shared" si="62"/>
        <v>2</v>
      </c>
      <c r="W488" s="305">
        <f t="shared" si="60"/>
        <v>1.2987012987012988E-2</v>
      </c>
      <c r="X488" s="398">
        <f>E469</f>
        <v>573</v>
      </c>
      <c r="Y488" s="40" t="s">
        <v>270</v>
      </c>
      <c r="Z488" s="11">
        <f t="shared" si="61"/>
        <v>2</v>
      </c>
      <c r="AA488" s="400"/>
    </row>
    <row r="489" spans="1:27" ht="15.75" thickBot="1" x14ac:dyDescent="0.3">
      <c r="A489" s="56"/>
      <c r="B489" s="347"/>
      <c r="C489" s="347"/>
      <c r="D489" s="347"/>
      <c r="E489" s="347"/>
      <c r="F489" s="347"/>
      <c r="G489" s="348"/>
      <c r="H489" s="355"/>
      <c r="I489" s="70"/>
      <c r="J489" s="70"/>
      <c r="K489" s="70"/>
      <c r="L489" s="70" t="s">
        <v>172</v>
      </c>
      <c r="M489" s="70"/>
      <c r="N489" s="70"/>
      <c r="O489" s="70"/>
      <c r="P489" s="70"/>
      <c r="Q489" s="70"/>
      <c r="R489" s="70"/>
      <c r="S489" s="70"/>
      <c r="T489" s="70"/>
      <c r="U489" s="70">
        <v>1</v>
      </c>
      <c r="V489" s="350">
        <f>SUM(H489,J489,L489,N489,P489,R489,U489,T489)</f>
        <v>1</v>
      </c>
      <c r="W489" s="330">
        <f t="shared" si="60"/>
        <v>6.4935064935064939E-3</v>
      </c>
      <c r="X489" s="398">
        <f>E469</f>
        <v>573</v>
      </c>
      <c r="Y489" s="255" t="s">
        <v>35</v>
      </c>
      <c r="Z489" s="11">
        <f t="shared" si="61"/>
        <v>1</v>
      </c>
      <c r="AA489" s="401"/>
    </row>
    <row r="490" spans="1:27" ht="15.75" thickBot="1" x14ac:dyDescent="0.3">
      <c r="A490" s="56"/>
      <c r="B490" s="347"/>
      <c r="C490" s="347"/>
      <c r="D490" s="347"/>
      <c r="E490" s="347"/>
      <c r="F490" s="347"/>
      <c r="G490" s="348"/>
      <c r="H490" s="404"/>
      <c r="I490" s="197"/>
      <c r="J490" s="197"/>
      <c r="K490" s="197"/>
      <c r="L490" s="197"/>
      <c r="M490" s="197"/>
      <c r="N490" s="197"/>
      <c r="O490" s="197"/>
      <c r="P490" s="197"/>
      <c r="Q490" s="197"/>
      <c r="R490" s="197"/>
      <c r="S490" s="197"/>
      <c r="T490" s="197"/>
      <c r="U490" s="197"/>
      <c r="V490" s="405"/>
      <c r="W490" s="197"/>
      <c r="X490" s="405"/>
      <c r="Y490" s="79" t="s">
        <v>22</v>
      </c>
      <c r="Z490" s="11">
        <f t="shared" si="61"/>
        <v>0</v>
      </c>
      <c r="AA490" s="401"/>
    </row>
    <row r="491" spans="1:27" x14ac:dyDescent="0.25">
      <c r="A491" s="56"/>
      <c r="B491" s="347"/>
      <c r="C491" s="347"/>
      <c r="D491" s="347"/>
      <c r="E491" s="347"/>
      <c r="F491" s="347"/>
      <c r="G491" s="348"/>
      <c r="H491" s="406">
        <v>2</v>
      </c>
      <c r="I491" s="66"/>
      <c r="J491" s="66"/>
      <c r="K491" s="66"/>
      <c r="L491" s="66"/>
      <c r="M491" s="66"/>
      <c r="N491" s="66"/>
      <c r="O491" s="66"/>
      <c r="P491" s="66"/>
      <c r="Q491" s="65"/>
      <c r="R491" s="66"/>
      <c r="S491" s="66"/>
      <c r="T491" s="66"/>
      <c r="U491" s="66"/>
      <c r="V491" s="350">
        <f t="shared" ref="V491:V504" si="63">SUM(H491,J491,L491,N491,P491,R491,U491)</f>
        <v>2</v>
      </c>
      <c r="W491" s="303">
        <f t="shared" si="60"/>
        <v>1.2987012987012988E-2</v>
      </c>
      <c r="X491" s="398">
        <f>E469</f>
        <v>573</v>
      </c>
      <c r="Y491" s="476" t="s">
        <v>74</v>
      </c>
      <c r="Z491" s="11">
        <f t="shared" si="61"/>
        <v>2</v>
      </c>
      <c r="AA491" s="401"/>
    </row>
    <row r="492" spans="1:27" x14ac:dyDescent="0.25">
      <c r="A492" s="56"/>
      <c r="B492" s="347"/>
      <c r="C492" s="347"/>
      <c r="D492" s="347"/>
      <c r="E492" s="347"/>
      <c r="F492" s="347"/>
      <c r="G492" s="348"/>
      <c r="H492" s="349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350">
        <f t="shared" si="63"/>
        <v>0</v>
      </c>
      <c r="W492" s="305">
        <f t="shared" si="60"/>
        <v>0</v>
      </c>
      <c r="X492" s="398">
        <f>E469</f>
        <v>573</v>
      </c>
      <c r="Y492" s="107" t="s">
        <v>27</v>
      </c>
      <c r="Z492" s="11">
        <f t="shared" si="61"/>
        <v>0</v>
      </c>
      <c r="AA492" s="172"/>
    </row>
    <row r="493" spans="1:27" x14ac:dyDescent="0.25">
      <c r="A493" s="56"/>
      <c r="B493" s="347"/>
      <c r="C493" s="347"/>
      <c r="D493" s="347"/>
      <c r="E493" s="347"/>
      <c r="F493" s="347"/>
      <c r="G493" s="348"/>
      <c r="H493" s="349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350">
        <f t="shared" si="63"/>
        <v>0</v>
      </c>
      <c r="W493" s="305">
        <f t="shared" si="60"/>
        <v>0</v>
      </c>
      <c r="X493" s="398">
        <f>E469</f>
        <v>573</v>
      </c>
      <c r="Y493" s="469" t="s">
        <v>370</v>
      </c>
      <c r="Z493" s="11">
        <f t="shared" si="61"/>
        <v>0</v>
      </c>
      <c r="AA493" s="172"/>
    </row>
    <row r="494" spans="1:27" x14ac:dyDescent="0.25">
      <c r="A494" s="56"/>
      <c r="B494" s="347"/>
      <c r="C494" s="347"/>
      <c r="D494" s="347"/>
      <c r="E494" s="347"/>
      <c r="F494" s="347"/>
      <c r="G494" s="348"/>
      <c r="H494" s="349">
        <v>1</v>
      </c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350">
        <f t="shared" si="63"/>
        <v>1</v>
      </c>
      <c r="W494" s="305">
        <f t="shared" si="60"/>
        <v>6.4935064935064939E-3</v>
      </c>
      <c r="X494" s="398">
        <f>E469</f>
        <v>573</v>
      </c>
      <c r="Y494" s="470" t="s">
        <v>26</v>
      </c>
      <c r="Z494" s="11">
        <f t="shared" si="61"/>
        <v>1</v>
      </c>
      <c r="AA494" s="400"/>
    </row>
    <row r="495" spans="1:27" x14ac:dyDescent="0.25">
      <c r="A495" s="56"/>
      <c r="B495" s="347"/>
      <c r="C495" s="347"/>
      <c r="D495" s="347"/>
      <c r="E495" s="347"/>
      <c r="F495" s="347" t="s">
        <v>108</v>
      </c>
      <c r="G495" s="348"/>
      <c r="H495" s="349">
        <v>4</v>
      </c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350">
        <f t="shared" si="63"/>
        <v>4</v>
      </c>
      <c r="W495" s="305">
        <f t="shared" si="60"/>
        <v>2.5974025974025976E-2</v>
      </c>
      <c r="X495" s="398">
        <f>E469</f>
        <v>573</v>
      </c>
      <c r="Y495" s="469" t="s">
        <v>53</v>
      </c>
      <c r="Z495" s="11">
        <f t="shared" si="61"/>
        <v>4</v>
      </c>
      <c r="AA495" s="172"/>
    </row>
    <row r="496" spans="1:27" x14ac:dyDescent="0.25">
      <c r="A496" s="56"/>
      <c r="B496" s="347"/>
      <c r="C496" s="347"/>
      <c r="D496" s="347"/>
      <c r="E496" s="347"/>
      <c r="F496" s="347"/>
      <c r="G496" s="348"/>
      <c r="H496" s="349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350">
        <f t="shared" si="63"/>
        <v>0</v>
      </c>
      <c r="W496" s="305">
        <f t="shared" si="60"/>
        <v>0</v>
      </c>
      <c r="X496" s="398">
        <f>E469</f>
        <v>573</v>
      </c>
      <c r="Y496" s="254" t="s">
        <v>13</v>
      </c>
      <c r="Z496" s="11">
        <f t="shared" si="61"/>
        <v>0</v>
      </c>
      <c r="AA496" s="400"/>
    </row>
    <row r="497" spans="1:27" x14ac:dyDescent="0.25">
      <c r="A497" s="56"/>
      <c r="B497" s="347"/>
      <c r="C497" s="347"/>
      <c r="D497" s="347"/>
      <c r="E497" s="347"/>
      <c r="F497" s="347"/>
      <c r="G497" s="348"/>
      <c r="H497" s="349">
        <v>1</v>
      </c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350">
        <f t="shared" si="63"/>
        <v>1</v>
      </c>
      <c r="W497" s="305">
        <f t="shared" si="60"/>
        <v>6.4935064935064939E-3</v>
      </c>
      <c r="X497" s="398">
        <f>E469</f>
        <v>573</v>
      </c>
      <c r="Y497" s="468" t="s">
        <v>178</v>
      </c>
      <c r="Z497" s="11">
        <f t="shared" si="61"/>
        <v>1</v>
      </c>
      <c r="AA497" s="400"/>
    </row>
    <row r="498" spans="1:27" x14ac:dyDescent="0.25">
      <c r="A498" s="56"/>
      <c r="B498" s="347"/>
      <c r="C498" s="347"/>
      <c r="D498" s="347"/>
      <c r="E498" s="347"/>
      <c r="F498" s="347"/>
      <c r="G498" s="348"/>
      <c r="H498" s="349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350">
        <f t="shared" si="63"/>
        <v>0</v>
      </c>
      <c r="W498" s="305">
        <f t="shared" si="60"/>
        <v>0</v>
      </c>
      <c r="X498" s="398">
        <f>E469</f>
        <v>573</v>
      </c>
      <c r="Y498" s="470" t="s">
        <v>188</v>
      </c>
      <c r="Z498" s="11">
        <f t="shared" si="61"/>
        <v>0</v>
      </c>
      <c r="AA498" s="400"/>
    </row>
    <row r="499" spans="1:27" x14ac:dyDescent="0.25">
      <c r="A499" s="56"/>
      <c r="B499" s="347"/>
      <c r="C499" s="347"/>
      <c r="D499" s="347"/>
      <c r="E499" s="347"/>
      <c r="F499" s="347"/>
      <c r="G499" s="348"/>
      <c r="H499" s="349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350">
        <f t="shared" si="63"/>
        <v>0</v>
      </c>
      <c r="W499" s="305">
        <f t="shared" si="60"/>
        <v>0</v>
      </c>
      <c r="X499" s="398">
        <f>E469</f>
        <v>573</v>
      </c>
      <c r="Y499" s="470" t="s">
        <v>369</v>
      </c>
      <c r="Z499" s="11">
        <f t="shared" si="61"/>
        <v>0</v>
      </c>
      <c r="AA499" s="400"/>
    </row>
    <row r="500" spans="1:27" x14ac:dyDescent="0.25">
      <c r="A500" s="56"/>
      <c r="B500" s="347"/>
      <c r="C500" s="347"/>
      <c r="D500" s="347"/>
      <c r="E500" s="347"/>
      <c r="F500" s="347"/>
      <c r="G500" s="348"/>
      <c r="H500" s="349">
        <v>1</v>
      </c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350">
        <f t="shared" si="63"/>
        <v>1</v>
      </c>
      <c r="W500" s="305">
        <f t="shared" si="60"/>
        <v>6.4935064935064939E-3</v>
      </c>
      <c r="X500" s="398">
        <f>E469</f>
        <v>573</v>
      </c>
      <c r="Y500" s="470" t="s">
        <v>109</v>
      </c>
      <c r="Z500" s="11">
        <f t="shared" si="61"/>
        <v>1</v>
      </c>
      <c r="AA500" s="400" t="s">
        <v>237</v>
      </c>
    </row>
    <row r="501" spans="1:27" x14ac:dyDescent="0.25">
      <c r="A501" s="56"/>
      <c r="B501" s="347"/>
      <c r="C501" s="347"/>
      <c r="D501" s="347"/>
      <c r="E501" s="347"/>
      <c r="F501" s="347"/>
      <c r="G501" s="348"/>
      <c r="H501" s="349">
        <v>1</v>
      </c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350">
        <f t="shared" si="63"/>
        <v>1</v>
      </c>
      <c r="W501" s="305">
        <f t="shared" si="60"/>
        <v>6.4935064935064939E-3</v>
      </c>
      <c r="X501" s="398">
        <f>E469</f>
        <v>573</v>
      </c>
      <c r="Y501" s="254" t="s">
        <v>36</v>
      </c>
      <c r="Z501" s="11">
        <f t="shared" si="61"/>
        <v>1</v>
      </c>
      <c r="AA501" s="400"/>
    </row>
    <row r="502" spans="1:27" x14ac:dyDescent="0.25">
      <c r="A502" s="56"/>
      <c r="B502" s="347"/>
      <c r="C502" s="347"/>
      <c r="D502" s="347"/>
      <c r="E502" s="347"/>
      <c r="F502" s="347"/>
      <c r="G502" s="348"/>
      <c r="H502" s="349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350">
        <f t="shared" si="63"/>
        <v>0</v>
      </c>
      <c r="W502" s="305">
        <f t="shared" si="60"/>
        <v>0</v>
      </c>
      <c r="X502" s="398">
        <f>E469</f>
        <v>573</v>
      </c>
      <c r="Y502" s="254" t="s">
        <v>461</v>
      </c>
      <c r="Z502" s="11">
        <f t="shared" si="61"/>
        <v>0</v>
      </c>
      <c r="AA502" s="400"/>
    </row>
    <row r="503" spans="1:27" ht="15.75" thickBot="1" x14ac:dyDescent="0.3">
      <c r="A503" s="186"/>
      <c r="B503" s="187"/>
      <c r="C503" s="187"/>
      <c r="D503" s="187"/>
      <c r="E503" s="187"/>
      <c r="F503" s="187"/>
      <c r="G503" s="348"/>
      <c r="H503" s="349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350">
        <f t="shared" si="63"/>
        <v>0</v>
      </c>
      <c r="W503" s="302">
        <f t="shared" si="60"/>
        <v>0</v>
      </c>
      <c r="X503" s="398">
        <f>E469</f>
        <v>573</v>
      </c>
      <c r="Y503" s="42" t="s">
        <v>88</v>
      </c>
      <c r="Z503" s="11">
        <f t="shared" si="61"/>
        <v>0</v>
      </c>
      <c r="AA503" s="407"/>
    </row>
    <row r="504" spans="1:27" ht="15.75" thickBot="1" x14ac:dyDescent="0.3">
      <c r="A504" s="45"/>
      <c r="B504" s="45"/>
      <c r="C504" s="45"/>
      <c r="D504" s="45"/>
      <c r="E504" s="45"/>
      <c r="F504" s="45"/>
      <c r="G504" s="51" t="s">
        <v>5</v>
      </c>
      <c r="H504" s="61">
        <f>SUM(H470:H503)</f>
        <v>26</v>
      </c>
      <c r="I504" s="61">
        <f>SUM(I470:I503)</f>
        <v>50</v>
      </c>
      <c r="J504" s="61">
        <f t="shared" ref="J504:U504" si="64">SUM(J470:J503)</f>
        <v>10</v>
      </c>
      <c r="K504" s="61">
        <f t="shared" si="64"/>
        <v>0</v>
      </c>
      <c r="L504" s="61">
        <f t="shared" si="64"/>
        <v>0</v>
      </c>
      <c r="M504" s="61">
        <f t="shared" si="64"/>
        <v>0</v>
      </c>
      <c r="N504" s="61">
        <f t="shared" si="64"/>
        <v>0</v>
      </c>
      <c r="O504" s="61">
        <f t="shared" si="64"/>
        <v>0</v>
      </c>
      <c r="P504" s="61">
        <f t="shared" si="64"/>
        <v>0</v>
      </c>
      <c r="Q504" s="61">
        <f t="shared" si="64"/>
        <v>0</v>
      </c>
      <c r="R504" s="61">
        <f t="shared" si="64"/>
        <v>0</v>
      </c>
      <c r="S504" s="61">
        <f t="shared" si="64"/>
        <v>0</v>
      </c>
      <c r="T504" s="61">
        <f t="shared" si="64"/>
        <v>0</v>
      </c>
      <c r="U504" s="61">
        <f t="shared" si="64"/>
        <v>3</v>
      </c>
      <c r="V504" s="375">
        <f t="shared" si="63"/>
        <v>39</v>
      </c>
      <c r="W504" s="459">
        <f t="shared" si="60"/>
        <v>0.25324675324675322</v>
      </c>
      <c r="X504" s="458">
        <f>E469</f>
        <v>573</v>
      </c>
    </row>
    <row r="506" spans="1:27" ht="15.75" thickBot="1" x14ac:dyDescent="0.3"/>
    <row r="507" spans="1:27" ht="60.75" thickBot="1" x14ac:dyDescent="0.3">
      <c r="A507" s="47" t="s">
        <v>23</v>
      </c>
      <c r="B507" s="47" t="s">
        <v>49</v>
      </c>
      <c r="C507" s="47" t="s">
        <v>54</v>
      </c>
      <c r="D507" s="47" t="s">
        <v>18</v>
      </c>
      <c r="E507" s="46" t="s">
        <v>17</v>
      </c>
      <c r="F507" s="48" t="s">
        <v>1</v>
      </c>
      <c r="G507" s="49" t="s">
        <v>24</v>
      </c>
      <c r="H507" s="81" t="s">
        <v>69</v>
      </c>
      <c r="I507" s="50" t="s">
        <v>70</v>
      </c>
      <c r="J507" s="50" t="s">
        <v>55</v>
      </c>
      <c r="K507" s="50" t="s">
        <v>60</v>
      </c>
      <c r="L507" s="50" t="s">
        <v>56</v>
      </c>
      <c r="M507" s="50" t="s">
        <v>61</v>
      </c>
      <c r="N507" s="50" t="s">
        <v>57</v>
      </c>
      <c r="O507" s="50" t="s">
        <v>62</v>
      </c>
      <c r="P507" s="50" t="s">
        <v>58</v>
      </c>
      <c r="Q507" s="50" t="s">
        <v>66</v>
      </c>
      <c r="R507" s="50" t="s">
        <v>59</v>
      </c>
      <c r="S507" s="50" t="s">
        <v>67</v>
      </c>
      <c r="T507" s="50" t="s">
        <v>126</v>
      </c>
      <c r="U507" s="50" t="s">
        <v>42</v>
      </c>
      <c r="V507" s="50" t="s">
        <v>5</v>
      </c>
      <c r="W507" s="46" t="s">
        <v>2</v>
      </c>
      <c r="X507" s="47" t="s">
        <v>117</v>
      </c>
      <c r="Y507" s="37" t="s">
        <v>21</v>
      </c>
      <c r="Z507" s="11" t="s">
        <v>5</v>
      </c>
      <c r="AA507" s="36" t="s">
        <v>7</v>
      </c>
    </row>
    <row r="508" spans="1:27" ht="15.75" thickBot="1" x14ac:dyDescent="0.3">
      <c r="A508" s="78">
        <v>1507458</v>
      </c>
      <c r="B508" s="78" t="s">
        <v>233</v>
      </c>
      <c r="C508" s="439">
        <v>576</v>
      </c>
      <c r="D508" s="439">
        <v>634</v>
      </c>
      <c r="E508" s="439">
        <v>573</v>
      </c>
      <c r="F508" s="440">
        <f>E508/D508</f>
        <v>0.90378548895899058</v>
      </c>
      <c r="G508" s="52">
        <v>45289</v>
      </c>
      <c r="H508" s="87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9"/>
      <c r="T508" s="405"/>
      <c r="U508" s="121"/>
      <c r="V508" s="121"/>
      <c r="W508" s="89"/>
      <c r="Y508" s="91" t="s">
        <v>78</v>
      </c>
      <c r="AA508" s="493" t="s">
        <v>293</v>
      </c>
    </row>
    <row r="509" spans="1:27" x14ac:dyDescent="0.25">
      <c r="A509" s="56"/>
      <c r="B509" s="347"/>
      <c r="C509" s="347"/>
      <c r="D509" s="347"/>
      <c r="E509" s="347"/>
      <c r="F509" s="347"/>
      <c r="G509" s="348"/>
      <c r="H509" s="343"/>
      <c r="I509" s="63">
        <v>11</v>
      </c>
      <c r="J509" s="63"/>
      <c r="K509" s="63">
        <v>1</v>
      </c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371">
        <f>SUM(H509,J509,L509,N509,P509,R509,U509,T509)</f>
        <v>0</v>
      </c>
      <c r="W509" s="303">
        <f>$V509/$D$352</f>
        <v>0</v>
      </c>
      <c r="X509" s="398">
        <f>E508</f>
        <v>573</v>
      </c>
      <c r="Y509" s="39" t="s">
        <v>19</v>
      </c>
      <c r="Z509" s="11">
        <f>V509</f>
        <v>0</v>
      </c>
      <c r="AA509" s="340"/>
    </row>
    <row r="510" spans="1:27" x14ac:dyDescent="0.25">
      <c r="A510" s="56"/>
      <c r="B510" s="347"/>
      <c r="C510" s="347"/>
      <c r="D510" s="347"/>
      <c r="E510" s="347"/>
      <c r="F510" s="347"/>
      <c r="G510" s="348"/>
      <c r="H510" s="349">
        <v>13</v>
      </c>
      <c r="I510" s="65"/>
      <c r="J510" s="65">
        <v>1</v>
      </c>
      <c r="K510" s="65"/>
      <c r="L510" s="65"/>
      <c r="M510" s="65"/>
      <c r="N510" s="70"/>
      <c r="O510" s="65"/>
      <c r="P510" s="65"/>
      <c r="Q510" s="65"/>
      <c r="R510" s="65"/>
      <c r="S510" s="65"/>
      <c r="T510" s="65"/>
      <c r="U510" s="65"/>
      <c r="V510" s="350">
        <f>SUM(H510,J510,L510,N510,P510,R510,U510,T510)</f>
        <v>14</v>
      </c>
      <c r="W510" s="305">
        <f t="shared" ref="W510:W543" si="65">$V510/$D$352</f>
        <v>9.0909090909090912E-2</v>
      </c>
      <c r="X510" s="398">
        <f>E508</f>
        <v>573</v>
      </c>
      <c r="Y510" s="254" t="s">
        <v>50</v>
      </c>
      <c r="Z510" s="11">
        <f t="shared" ref="Z510:Z542" si="66">V510</f>
        <v>14</v>
      </c>
      <c r="AA510" s="340"/>
    </row>
    <row r="511" spans="1:27" x14ac:dyDescent="0.25">
      <c r="A511" s="56"/>
      <c r="B511" s="347"/>
      <c r="C511" s="347"/>
      <c r="D511" s="347"/>
      <c r="E511" s="347"/>
      <c r="F511" s="347"/>
      <c r="G511" s="348"/>
      <c r="H511" s="349">
        <v>17</v>
      </c>
      <c r="I511" s="65"/>
      <c r="J511" s="65">
        <v>2</v>
      </c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350">
        <f t="shared" ref="V511:V527" si="67">SUM(H511,J511,L511,N511,P511,R511,U511,T511)</f>
        <v>19</v>
      </c>
      <c r="W511" s="305">
        <f t="shared" si="65"/>
        <v>0.12337662337662338</v>
      </c>
      <c r="X511" s="398">
        <f>E508</f>
        <v>573</v>
      </c>
      <c r="Y511" s="40" t="s">
        <v>16</v>
      </c>
      <c r="Z511" s="11">
        <f t="shared" si="66"/>
        <v>19</v>
      </c>
      <c r="AA511" s="366"/>
    </row>
    <row r="512" spans="1:27" x14ac:dyDescent="0.25">
      <c r="A512" s="56"/>
      <c r="B512" s="347"/>
      <c r="C512" s="347"/>
      <c r="D512" s="347"/>
      <c r="E512" s="347"/>
      <c r="F512" s="347"/>
      <c r="G512" s="348"/>
      <c r="H512" s="349"/>
      <c r="I512" s="65"/>
      <c r="J512" s="399"/>
      <c r="K512" s="399"/>
      <c r="L512" s="399"/>
      <c r="M512" s="65"/>
      <c r="N512" s="65"/>
      <c r="O512" s="65"/>
      <c r="P512" s="65"/>
      <c r="Q512" s="65"/>
      <c r="R512" s="65"/>
      <c r="S512" s="65"/>
      <c r="T512" s="65"/>
      <c r="U512" s="65"/>
      <c r="V512" s="350">
        <f t="shared" si="67"/>
        <v>0</v>
      </c>
      <c r="W512" s="305">
        <f t="shared" si="65"/>
        <v>0</v>
      </c>
      <c r="X512" s="398">
        <f>E508</f>
        <v>573</v>
      </c>
      <c r="Y512" s="470" t="s">
        <v>87</v>
      </c>
      <c r="Z512" s="11">
        <f t="shared" si="66"/>
        <v>0</v>
      </c>
      <c r="AA512" s="366"/>
    </row>
    <row r="513" spans="1:27" x14ac:dyDescent="0.25">
      <c r="A513" s="56"/>
      <c r="B513" s="347"/>
      <c r="C513" s="347"/>
      <c r="D513" s="347"/>
      <c r="E513" s="347"/>
      <c r="F513" s="347"/>
      <c r="G513" s="348"/>
      <c r="H513" s="349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350">
        <f t="shared" si="67"/>
        <v>0</v>
      </c>
      <c r="W513" s="305">
        <f t="shared" si="65"/>
        <v>0</v>
      </c>
      <c r="X513" s="398">
        <f>E508</f>
        <v>573</v>
      </c>
      <c r="Y513" s="40" t="s">
        <v>14</v>
      </c>
      <c r="Z513" s="11">
        <f t="shared" si="66"/>
        <v>0</v>
      </c>
      <c r="AA513" s="172"/>
    </row>
    <row r="514" spans="1:27" x14ac:dyDescent="0.25">
      <c r="A514" s="56"/>
      <c r="B514" s="347"/>
      <c r="C514" s="347"/>
      <c r="D514" s="347"/>
      <c r="E514" s="347"/>
      <c r="F514" s="347"/>
      <c r="G514" s="348"/>
      <c r="H514" s="349"/>
      <c r="I514" s="65">
        <v>3</v>
      </c>
      <c r="J514" s="65">
        <v>4</v>
      </c>
      <c r="K514" s="65">
        <v>4</v>
      </c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350">
        <f t="shared" si="67"/>
        <v>4</v>
      </c>
      <c r="W514" s="305">
        <f t="shared" si="65"/>
        <v>2.5974025974025976E-2</v>
      </c>
      <c r="X514" s="398">
        <f>E508</f>
        <v>573</v>
      </c>
      <c r="Y514" s="40" t="s">
        <v>15</v>
      </c>
      <c r="Z514" s="11">
        <f t="shared" si="66"/>
        <v>4</v>
      </c>
      <c r="AA514" s="346"/>
    </row>
    <row r="515" spans="1:27" x14ac:dyDescent="0.25">
      <c r="A515" s="56" t="s">
        <v>172</v>
      </c>
      <c r="B515" s="347"/>
      <c r="C515" s="347"/>
      <c r="D515" s="347"/>
      <c r="E515" s="347"/>
      <c r="F515" s="347"/>
      <c r="G515" s="348"/>
      <c r="H515" s="349"/>
      <c r="I515" s="65">
        <v>3</v>
      </c>
      <c r="J515" s="65">
        <v>1</v>
      </c>
      <c r="K515" s="65">
        <v>1</v>
      </c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350">
        <f t="shared" si="67"/>
        <v>1</v>
      </c>
      <c r="W515" s="305">
        <f t="shared" si="65"/>
        <v>6.4935064935064939E-3</v>
      </c>
      <c r="X515" s="398">
        <f>E508</f>
        <v>573</v>
      </c>
      <c r="Y515" s="40" t="s">
        <v>8</v>
      </c>
      <c r="Z515" s="11">
        <f t="shared" si="66"/>
        <v>1</v>
      </c>
      <c r="AA515" s="346"/>
    </row>
    <row r="516" spans="1:27" x14ac:dyDescent="0.25">
      <c r="A516" s="56"/>
      <c r="B516" s="347"/>
      <c r="C516" s="347"/>
      <c r="D516" s="347"/>
      <c r="E516" s="347"/>
      <c r="F516" s="347"/>
      <c r="G516" s="348"/>
      <c r="H516" s="349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350">
        <f t="shared" si="67"/>
        <v>0</v>
      </c>
      <c r="W516" s="305">
        <f t="shared" si="65"/>
        <v>0</v>
      </c>
      <c r="X516" s="398">
        <f>E508</f>
        <v>573</v>
      </c>
      <c r="Y516" s="40" t="s">
        <v>9</v>
      </c>
      <c r="Z516" s="11">
        <f t="shared" si="66"/>
        <v>0</v>
      </c>
      <c r="AA516" s="400"/>
    </row>
    <row r="517" spans="1:27" x14ac:dyDescent="0.25">
      <c r="A517" s="56"/>
      <c r="B517" s="347"/>
      <c r="C517" s="347"/>
      <c r="D517" s="347"/>
      <c r="E517" s="347"/>
      <c r="F517" s="347"/>
      <c r="G517" s="348"/>
      <c r="H517" s="369"/>
      <c r="I517" s="65">
        <v>1</v>
      </c>
      <c r="J517" s="65">
        <v>1</v>
      </c>
      <c r="K517" s="65">
        <v>1</v>
      </c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350">
        <f t="shared" si="67"/>
        <v>1</v>
      </c>
      <c r="W517" s="305">
        <f t="shared" si="65"/>
        <v>6.4935064935064939E-3</v>
      </c>
      <c r="X517" s="398">
        <f>E508</f>
        <v>573</v>
      </c>
      <c r="Y517" s="40" t="s">
        <v>71</v>
      </c>
      <c r="Z517" s="11">
        <f t="shared" si="66"/>
        <v>1</v>
      </c>
      <c r="AA517" s="400"/>
    </row>
    <row r="518" spans="1:27" x14ac:dyDescent="0.25">
      <c r="A518" s="56"/>
      <c r="B518" s="347"/>
      <c r="C518" s="347"/>
      <c r="D518" s="347"/>
      <c r="E518" s="347"/>
      <c r="F518" s="347"/>
      <c r="G518" s="348"/>
      <c r="H518" s="369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350">
        <f t="shared" si="67"/>
        <v>0</v>
      </c>
      <c r="W518" s="305">
        <f t="shared" si="65"/>
        <v>0</v>
      </c>
      <c r="X518" s="398">
        <f>E508</f>
        <v>573</v>
      </c>
      <c r="Y518" s="40" t="s">
        <v>0</v>
      </c>
      <c r="Z518" s="11">
        <f t="shared" si="66"/>
        <v>0</v>
      </c>
      <c r="AA518" s="401"/>
    </row>
    <row r="519" spans="1:27" x14ac:dyDescent="0.25">
      <c r="A519" s="56"/>
      <c r="B519" s="347"/>
      <c r="C519" s="347"/>
      <c r="D519" s="347"/>
      <c r="E519" s="347"/>
      <c r="F519" s="347"/>
      <c r="G519" s="348"/>
      <c r="H519" s="369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350">
        <f t="shared" si="67"/>
        <v>0</v>
      </c>
      <c r="W519" s="305">
        <f t="shared" si="65"/>
        <v>0</v>
      </c>
      <c r="X519" s="398">
        <f>E508</f>
        <v>573</v>
      </c>
      <c r="Y519" s="40" t="s">
        <v>20</v>
      </c>
      <c r="Z519" s="11">
        <f t="shared" si="66"/>
        <v>0</v>
      </c>
      <c r="AA519" s="401"/>
    </row>
    <row r="520" spans="1:27" x14ac:dyDescent="0.25">
      <c r="A520" s="56"/>
      <c r="B520" s="347"/>
      <c r="C520" s="347"/>
      <c r="D520" s="347"/>
      <c r="E520" s="347"/>
      <c r="F520" s="347" t="s">
        <v>108</v>
      </c>
      <c r="G520" s="348"/>
      <c r="H520" s="369"/>
      <c r="I520" s="65">
        <v>5</v>
      </c>
      <c r="J520" s="65">
        <v>4</v>
      </c>
      <c r="K520" s="65">
        <v>2</v>
      </c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350">
        <f t="shared" si="67"/>
        <v>4</v>
      </c>
      <c r="W520" s="305">
        <f t="shared" si="65"/>
        <v>2.5974025974025976E-2</v>
      </c>
      <c r="X520" s="398">
        <f>E508</f>
        <v>573</v>
      </c>
      <c r="Y520" s="40" t="s">
        <v>3</v>
      </c>
      <c r="Z520" s="11">
        <f t="shared" si="66"/>
        <v>4</v>
      </c>
      <c r="AA520" s="401"/>
    </row>
    <row r="521" spans="1:27" x14ac:dyDescent="0.25">
      <c r="A521" s="420"/>
      <c r="B521" s="422"/>
      <c r="C521" s="422"/>
      <c r="D521" s="422"/>
      <c r="E521" s="422"/>
      <c r="F521" s="422"/>
      <c r="G521" s="421"/>
      <c r="H521" s="402"/>
      <c r="I521" s="65">
        <v>3</v>
      </c>
      <c r="J521" s="70"/>
      <c r="K521" s="70"/>
      <c r="L521" s="70"/>
      <c r="M521" s="65"/>
      <c r="N521" s="70"/>
      <c r="O521" s="70"/>
      <c r="P521" s="70"/>
      <c r="Q521" s="70"/>
      <c r="R521" s="70"/>
      <c r="S521" s="70"/>
      <c r="T521" s="70"/>
      <c r="U521" s="70"/>
      <c r="V521" s="350">
        <f t="shared" si="67"/>
        <v>0</v>
      </c>
      <c r="W521" s="305">
        <f t="shared" si="65"/>
        <v>0</v>
      </c>
      <c r="X521" s="398">
        <f>E508</f>
        <v>573</v>
      </c>
      <c r="Y521" s="40" t="s">
        <v>393</v>
      </c>
      <c r="Z521" s="11">
        <f t="shared" si="66"/>
        <v>0</v>
      </c>
      <c r="AA521" s="401"/>
    </row>
    <row r="522" spans="1:27" x14ac:dyDescent="0.25">
      <c r="A522" s="420"/>
      <c r="B522" s="422"/>
      <c r="C522" s="422"/>
      <c r="D522" s="422"/>
      <c r="E522" s="422"/>
      <c r="F522" s="422"/>
      <c r="G522" s="421"/>
      <c r="H522" s="394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350">
        <f t="shared" si="67"/>
        <v>0</v>
      </c>
      <c r="W522" s="305">
        <f t="shared" si="65"/>
        <v>0</v>
      </c>
      <c r="X522" s="398">
        <f>E508</f>
        <v>573</v>
      </c>
      <c r="Y522" s="254" t="s">
        <v>83</v>
      </c>
      <c r="Z522" s="11">
        <f t="shared" si="66"/>
        <v>0</v>
      </c>
      <c r="AA522" s="401"/>
    </row>
    <row r="523" spans="1:27" x14ac:dyDescent="0.25">
      <c r="A523" s="56"/>
      <c r="B523" s="347"/>
      <c r="C523" s="347"/>
      <c r="D523" s="347"/>
      <c r="E523" s="347"/>
      <c r="F523" s="347"/>
      <c r="G523" s="60"/>
      <c r="H523" s="358"/>
      <c r="I523" s="358">
        <v>13</v>
      </c>
      <c r="J523" s="65"/>
      <c r="K523" s="65"/>
      <c r="L523" s="65">
        <v>1</v>
      </c>
      <c r="M523" s="358"/>
      <c r="N523" s="65"/>
      <c r="O523" s="65"/>
      <c r="P523" s="65"/>
      <c r="Q523" s="65"/>
      <c r="R523" s="65"/>
      <c r="S523" s="65"/>
      <c r="T523" s="65"/>
      <c r="U523" s="65"/>
      <c r="V523" s="350">
        <f t="shared" si="67"/>
        <v>1</v>
      </c>
      <c r="W523" s="305">
        <f t="shared" si="65"/>
        <v>6.4935064935064939E-3</v>
      </c>
      <c r="X523" s="398">
        <f>E508</f>
        <v>573</v>
      </c>
      <c r="Y523" s="254" t="s">
        <v>13</v>
      </c>
      <c r="Z523" s="11">
        <f t="shared" si="66"/>
        <v>1</v>
      </c>
      <c r="AA523" s="403"/>
    </row>
    <row r="524" spans="1:27" x14ac:dyDescent="0.25">
      <c r="A524" s="56"/>
      <c r="B524" s="347"/>
      <c r="C524" s="347"/>
      <c r="D524" s="347"/>
      <c r="E524" s="347"/>
      <c r="F524" s="347"/>
      <c r="G524" s="60"/>
      <c r="H524" s="358"/>
      <c r="I524" s="65">
        <v>9</v>
      </c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350">
        <f t="shared" si="67"/>
        <v>0</v>
      </c>
      <c r="W524" s="305">
        <f t="shared" si="65"/>
        <v>0</v>
      </c>
      <c r="X524" s="398">
        <f>E508</f>
        <v>573</v>
      </c>
      <c r="Y524" s="40" t="s">
        <v>99</v>
      </c>
      <c r="Z524" s="11">
        <f t="shared" si="66"/>
        <v>0</v>
      </c>
      <c r="AA524" s="173" t="s">
        <v>493</v>
      </c>
    </row>
    <row r="525" spans="1:27" x14ac:dyDescent="0.25">
      <c r="A525" s="56"/>
      <c r="B525" s="347"/>
      <c r="C525" s="347"/>
      <c r="D525" s="347"/>
      <c r="E525" s="347"/>
      <c r="F525" s="347"/>
      <c r="G525" s="348"/>
      <c r="H525" s="349"/>
      <c r="I525" s="65"/>
      <c r="J525" s="65"/>
      <c r="K525" s="65"/>
      <c r="L525" s="65">
        <v>2</v>
      </c>
      <c r="M525" s="65"/>
      <c r="N525" s="65"/>
      <c r="O525" s="65"/>
      <c r="P525" s="65"/>
      <c r="Q525" s="65"/>
      <c r="R525" s="65"/>
      <c r="S525" s="65"/>
      <c r="T525" s="65"/>
      <c r="U525" s="65"/>
      <c r="V525" s="350">
        <f t="shared" si="67"/>
        <v>2</v>
      </c>
      <c r="W525" s="305">
        <f t="shared" si="65"/>
        <v>1.2987012987012988E-2</v>
      </c>
      <c r="X525" s="398">
        <f>E508</f>
        <v>573</v>
      </c>
      <c r="Y525" s="255" t="s">
        <v>28</v>
      </c>
      <c r="Z525" s="11">
        <f t="shared" si="66"/>
        <v>2</v>
      </c>
      <c r="AA525" s="401"/>
    </row>
    <row r="526" spans="1:27" x14ac:dyDescent="0.25">
      <c r="A526" s="56"/>
      <c r="B526" s="347"/>
      <c r="C526" s="347"/>
      <c r="D526" s="347"/>
      <c r="E526" s="347"/>
      <c r="F526" s="347"/>
      <c r="G526" s="348"/>
      <c r="H526" s="349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350">
        <f t="shared" si="67"/>
        <v>0</v>
      </c>
      <c r="W526" s="305">
        <f t="shared" si="65"/>
        <v>0</v>
      </c>
      <c r="X526" s="398">
        <f>E508</f>
        <v>573</v>
      </c>
      <c r="Y526" s="40" t="s">
        <v>101</v>
      </c>
      <c r="Z526" s="11">
        <f t="shared" si="66"/>
        <v>0</v>
      </c>
      <c r="AA526" s="401"/>
    </row>
    <row r="527" spans="1:27" x14ac:dyDescent="0.25">
      <c r="A527" s="56"/>
      <c r="B527" s="347"/>
      <c r="C527" s="347"/>
      <c r="D527" s="347"/>
      <c r="E527" s="347"/>
      <c r="F527" s="347" t="s">
        <v>108</v>
      </c>
      <c r="G527" s="348"/>
      <c r="H527" s="355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350">
        <f t="shared" si="67"/>
        <v>0</v>
      </c>
      <c r="W527" s="305">
        <f t="shared" si="65"/>
        <v>0</v>
      </c>
      <c r="X527" s="398">
        <f>E508</f>
        <v>573</v>
      </c>
      <c r="Y527" s="40" t="s">
        <v>270</v>
      </c>
      <c r="Z527" s="11">
        <f t="shared" si="66"/>
        <v>0</v>
      </c>
      <c r="AA527" s="400"/>
    </row>
    <row r="528" spans="1:27" ht="15.75" thickBot="1" x14ac:dyDescent="0.3">
      <c r="A528" s="56"/>
      <c r="B528" s="347"/>
      <c r="C528" s="347"/>
      <c r="D528" s="347"/>
      <c r="E528" s="347"/>
      <c r="F528" s="347"/>
      <c r="G528" s="348"/>
      <c r="H528" s="355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350">
        <f>SUM(H528,J528,L528,N528,P528,R528,U528,T528)</f>
        <v>0</v>
      </c>
      <c r="W528" s="330">
        <f t="shared" si="65"/>
        <v>0</v>
      </c>
      <c r="X528" s="398">
        <f>E508</f>
        <v>573</v>
      </c>
      <c r="Y528" s="255" t="s">
        <v>35</v>
      </c>
      <c r="Z528" s="11">
        <f t="shared" si="66"/>
        <v>0</v>
      </c>
      <c r="AA528" s="401"/>
    </row>
    <row r="529" spans="1:27" ht="15.75" thickBot="1" x14ac:dyDescent="0.3">
      <c r="A529" s="56"/>
      <c r="B529" s="347"/>
      <c r="C529" s="347"/>
      <c r="D529" s="347"/>
      <c r="E529" s="347"/>
      <c r="F529" s="347"/>
      <c r="G529" s="348"/>
      <c r="H529" s="404"/>
      <c r="I529" s="197"/>
      <c r="J529" s="197"/>
      <c r="K529" s="197"/>
      <c r="L529" s="197"/>
      <c r="M529" s="197"/>
      <c r="N529" s="197"/>
      <c r="O529" s="197"/>
      <c r="P529" s="197"/>
      <c r="Q529" s="197"/>
      <c r="R529" s="197"/>
      <c r="S529" s="197"/>
      <c r="T529" s="197"/>
      <c r="U529" s="197"/>
      <c r="V529" s="405"/>
      <c r="W529" s="197"/>
      <c r="X529" s="405"/>
      <c r="Y529" s="79" t="s">
        <v>22</v>
      </c>
      <c r="Z529" s="11">
        <f t="shared" si="66"/>
        <v>0</v>
      </c>
      <c r="AA529" s="401"/>
    </row>
    <row r="530" spans="1:27" x14ac:dyDescent="0.25">
      <c r="A530" s="56"/>
      <c r="B530" s="347"/>
      <c r="C530" s="347"/>
      <c r="D530" s="347"/>
      <c r="E530" s="347"/>
      <c r="F530" s="347"/>
      <c r="G530" s="348"/>
      <c r="H530" s="406">
        <v>3</v>
      </c>
      <c r="I530" s="66"/>
      <c r="J530" s="66"/>
      <c r="K530" s="66"/>
      <c r="L530" s="66"/>
      <c r="M530" s="66"/>
      <c r="N530" s="66"/>
      <c r="O530" s="66"/>
      <c r="P530" s="66"/>
      <c r="Q530" s="65"/>
      <c r="R530" s="66"/>
      <c r="S530" s="66"/>
      <c r="T530" s="66"/>
      <c r="U530" s="66"/>
      <c r="V530" s="350">
        <f t="shared" ref="V530:V543" si="68">SUM(H530,J530,L530,N530,P530,R530,U530)</f>
        <v>3</v>
      </c>
      <c r="W530" s="303">
        <f t="shared" si="65"/>
        <v>1.948051948051948E-2</v>
      </c>
      <c r="X530" s="398">
        <f>E508</f>
        <v>573</v>
      </c>
      <c r="Y530" s="476" t="s">
        <v>74</v>
      </c>
      <c r="Z530" s="11">
        <f t="shared" si="66"/>
        <v>3</v>
      </c>
      <c r="AA530" s="401"/>
    </row>
    <row r="531" spans="1:27" x14ac:dyDescent="0.25">
      <c r="A531" s="56"/>
      <c r="B531" s="347"/>
      <c r="C531" s="347"/>
      <c r="D531" s="347"/>
      <c r="E531" s="347"/>
      <c r="F531" s="347"/>
      <c r="G531" s="348"/>
      <c r="H531" s="349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350">
        <f t="shared" si="68"/>
        <v>0</v>
      </c>
      <c r="W531" s="305">
        <f t="shared" si="65"/>
        <v>0</v>
      </c>
      <c r="X531" s="398">
        <f>E508</f>
        <v>573</v>
      </c>
      <c r="Y531" s="107" t="s">
        <v>27</v>
      </c>
      <c r="Z531" s="11">
        <f t="shared" si="66"/>
        <v>0</v>
      </c>
      <c r="AA531" s="172"/>
    </row>
    <row r="532" spans="1:27" x14ac:dyDescent="0.25">
      <c r="A532" s="56"/>
      <c r="B532" s="347"/>
      <c r="C532" s="347"/>
      <c r="D532" s="347"/>
      <c r="E532" s="347"/>
      <c r="F532" s="347"/>
      <c r="G532" s="348"/>
      <c r="H532" s="349">
        <v>8</v>
      </c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350">
        <f t="shared" si="68"/>
        <v>8</v>
      </c>
      <c r="W532" s="305">
        <f t="shared" si="65"/>
        <v>5.1948051948051951E-2</v>
      </c>
      <c r="X532" s="398">
        <f>E508</f>
        <v>573</v>
      </c>
      <c r="Y532" s="469" t="s">
        <v>194</v>
      </c>
      <c r="Z532" s="11">
        <f t="shared" si="66"/>
        <v>8</v>
      </c>
      <c r="AA532" s="172"/>
    </row>
    <row r="533" spans="1:27" x14ac:dyDescent="0.25">
      <c r="A533" s="56"/>
      <c r="B533" s="347"/>
      <c r="C533" s="347"/>
      <c r="D533" s="347"/>
      <c r="E533" s="347"/>
      <c r="F533" s="347"/>
      <c r="G533" s="348"/>
      <c r="H533" s="349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350">
        <f t="shared" si="68"/>
        <v>0</v>
      </c>
      <c r="W533" s="305">
        <f t="shared" si="65"/>
        <v>0</v>
      </c>
      <c r="X533" s="398">
        <f>E508</f>
        <v>573</v>
      </c>
      <c r="Y533" s="470" t="s">
        <v>26</v>
      </c>
      <c r="Z533" s="11">
        <f t="shared" si="66"/>
        <v>0</v>
      </c>
      <c r="AA533" s="400"/>
    </row>
    <row r="534" spans="1:27" x14ac:dyDescent="0.25">
      <c r="A534" s="56"/>
      <c r="B534" s="347"/>
      <c r="C534" s="347"/>
      <c r="D534" s="347"/>
      <c r="E534" s="347"/>
      <c r="F534" s="347" t="s">
        <v>108</v>
      </c>
      <c r="G534" s="348"/>
      <c r="H534" s="349">
        <v>1</v>
      </c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350">
        <f t="shared" si="68"/>
        <v>1</v>
      </c>
      <c r="W534" s="305">
        <f t="shared" si="65"/>
        <v>6.4935064935064939E-3</v>
      </c>
      <c r="X534" s="398">
        <f>E508</f>
        <v>573</v>
      </c>
      <c r="Y534" s="469" t="s">
        <v>53</v>
      </c>
      <c r="Z534" s="11">
        <f t="shared" si="66"/>
        <v>1</v>
      </c>
      <c r="AA534" s="172"/>
    </row>
    <row r="535" spans="1:27" x14ac:dyDescent="0.25">
      <c r="A535" s="56"/>
      <c r="B535" s="347"/>
      <c r="C535" s="347"/>
      <c r="D535" s="347"/>
      <c r="E535" s="347"/>
      <c r="F535" s="347"/>
      <c r="G535" s="348"/>
      <c r="H535" s="349">
        <v>1</v>
      </c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350">
        <f t="shared" si="68"/>
        <v>1</v>
      </c>
      <c r="W535" s="305">
        <f t="shared" si="65"/>
        <v>6.4935064935064939E-3</v>
      </c>
      <c r="X535" s="398">
        <f>E508</f>
        <v>573</v>
      </c>
      <c r="Y535" s="254" t="s">
        <v>13</v>
      </c>
      <c r="Z535" s="11">
        <f t="shared" si="66"/>
        <v>1</v>
      </c>
      <c r="AA535" s="400"/>
    </row>
    <row r="536" spans="1:27" x14ac:dyDescent="0.25">
      <c r="A536" s="56"/>
      <c r="B536" s="347"/>
      <c r="C536" s="347"/>
      <c r="D536" s="347"/>
      <c r="E536" s="347"/>
      <c r="F536" s="347"/>
      <c r="G536" s="348"/>
      <c r="H536" s="349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350">
        <f t="shared" si="68"/>
        <v>0</v>
      </c>
      <c r="W536" s="305">
        <f t="shared" si="65"/>
        <v>0</v>
      </c>
      <c r="X536" s="398">
        <f>E508</f>
        <v>573</v>
      </c>
      <c r="Y536" s="468" t="s">
        <v>178</v>
      </c>
      <c r="Z536" s="11">
        <f t="shared" si="66"/>
        <v>0</v>
      </c>
      <c r="AA536" s="400"/>
    </row>
    <row r="537" spans="1:27" x14ac:dyDescent="0.25">
      <c r="A537" s="56"/>
      <c r="B537" s="347"/>
      <c r="C537" s="347"/>
      <c r="D537" s="347"/>
      <c r="E537" s="347"/>
      <c r="F537" s="347"/>
      <c r="G537" s="348"/>
      <c r="H537" s="349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350">
        <f t="shared" si="68"/>
        <v>0</v>
      </c>
      <c r="W537" s="305">
        <f t="shared" si="65"/>
        <v>0</v>
      </c>
      <c r="X537" s="398">
        <f>E508</f>
        <v>573</v>
      </c>
      <c r="Y537" s="470" t="s">
        <v>188</v>
      </c>
      <c r="Z537" s="11">
        <f t="shared" si="66"/>
        <v>0</v>
      </c>
      <c r="AA537" s="400"/>
    </row>
    <row r="538" spans="1:27" x14ac:dyDescent="0.25">
      <c r="A538" s="56"/>
      <c r="B538" s="347"/>
      <c r="C538" s="347"/>
      <c r="D538" s="347"/>
      <c r="E538" s="347"/>
      <c r="F538" s="347"/>
      <c r="G538" s="348"/>
      <c r="H538" s="349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350">
        <f t="shared" si="68"/>
        <v>0</v>
      </c>
      <c r="W538" s="305">
        <f t="shared" si="65"/>
        <v>0</v>
      </c>
      <c r="X538" s="398">
        <f>E508</f>
        <v>573</v>
      </c>
      <c r="Y538" s="470" t="s">
        <v>369</v>
      </c>
      <c r="Z538" s="11">
        <f t="shared" si="66"/>
        <v>0</v>
      </c>
      <c r="AA538" s="400"/>
    </row>
    <row r="539" spans="1:27" x14ac:dyDescent="0.25">
      <c r="A539" s="56"/>
      <c r="B539" s="347"/>
      <c r="C539" s="347"/>
      <c r="D539" s="347"/>
      <c r="E539" s="347"/>
      <c r="F539" s="347"/>
      <c r="G539" s="348"/>
      <c r="H539" s="349">
        <v>1</v>
      </c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350">
        <f t="shared" si="68"/>
        <v>1</v>
      </c>
      <c r="W539" s="305">
        <f t="shared" si="65"/>
        <v>6.4935064935064939E-3</v>
      </c>
      <c r="X539" s="398">
        <f>E508</f>
        <v>573</v>
      </c>
      <c r="Y539" s="470" t="s">
        <v>109</v>
      </c>
      <c r="Z539" s="11">
        <f t="shared" si="66"/>
        <v>1</v>
      </c>
      <c r="AA539" s="400" t="s">
        <v>494</v>
      </c>
    </row>
    <row r="540" spans="1:27" x14ac:dyDescent="0.25">
      <c r="A540" s="56"/>
      <c r="B540" s="347"/>
      <c r="C540" s="347"/>
      <c r="D540" s="347"/>
      <c r="E540" s="347"/>
      <c r="F540" s="347"/>
      <c r="G540" s="348"/>
      <c r="H540" s="349">
        <v>1</v>
      </c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350">
        <f t="shared" si="68"/>
        <v>1</v>
      </c>
      <c r="W540" s="305">
        <f t="shared" si="65"/>
        <v>6.4935064935064939E-3</v>
      </c>
      <c r="X540" s="398">
        <f>E508</f>
        <v>573</v>
      </c>
      <c r="Y540" s="254" t="s">
        <v>36</v>
      </c>
      <c r="Z540" s="11">
        <f t="shared" si="66"/>
        <v>1</v>
      </c>
      <c r="AA540" s="400"/>
    </row>
    <row r="541" spans="1:27" x14ac:dyDescent="0.25">
      <c r="A541" s="56"/>
      <c r="B541" s="347"/>
      <c r="C541" s="347"/>
      <c r="D541" s="347"/>
      <c r="E541" s="347"/>
      <c r="F541" s="347"/>
      <c r="G541" s="348"/>
      <c r="H541" s="349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350">
        <f t="shared" si="68"/>
        <v>0</v>
      </c>
      <c r="W541" s="305">
        <f t="shared" si="65"/>
        <v>0</v>
      </c>
      <c r="X541" s="398">
        <f>E508</f>
        <v>573</v>
      </c>
      <c r="Y541" s="254" t="s">
        <v>461</v>
      </c>
      <c r="Z541" s="11">
        <f t="shared" si="66"/>
        <v>0</v>
      </c>
      <c r="AA541" s="400"/>
    </row>
    <row r="542" spans="1:27" ht="15.75" thickBot="1" x14ac:dyDescent="0.3">
      <c r="A542" s="186"/>
      <c r="B542" s="187"/>
      <c r="C542" s="187"/>
      <c r="D542" s="187"/>
      <c r="E542" s="187"/>
      <c r="F542" s="187"/>
      <c r="G542" s="348"/>
      <c r="H542" s="349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350">
        <f t="shared" si="68"/>
        <v>0</v>
      </c>
      <c r="W542" s="302">
        <f t="shared" si="65"/>
        <v>0</v>
      </c>
      <c r="X542" s="398">
        <f>E508</f>
        <v>573</v>
      </c>
      <c r="Y542" s="42" t="s">
        <v>88</v>
      </c>
      <c r="Z542" s="11">
        <f t="shared" si="66"/>
        <v>0</v>
      </c>
      <c r="AA542" s="407"/>
    </row>
    <row r="543" spans="1:27" ht="15.75" thickBot="1" x14ac:dyDescent="0.3">
      <c r="A543" s="45"/>
      <c r="B543" s="45"/>
      <c r="C543" s="45"/>
      <c r="D543" s="45"/>
      <c r="E543" s="45"/>
      <c r="F543" s="45"/>
      <c r="G543" s="51" t="s">
        <v>5</v>
      </c>
      <c r="H543" s="61">
        <f>SUM(H509:H542)</f>
        <v>45</v>
      </c>
      <c r="I543" s="61">
        <f>SUM(I509:I542)</f>
        <v>48</v>
      </c>
      <c r="J543" s="61">
        <f t="shared" ref="J543:U543" si="69">SUM(J509:J542)</f>
        <v>13</v>
      </c>
      <c r="K543" s="61">
        <f t="shared" si="69"/>
        <v>9</v>
      </c>
      <c r="L543" s="61">
        <f t="shared" si="69"/>
        <v>3</v>
      </c>
      <c r="M543" s="61">
        <f t="shared" si="69"/>
        <v>0</v>
      </c>
      <c r="N543" s="61">
        <f t="shared" si="69"/>
        <v>0</v>
      </c>
      <c r="O543" s="61">
        <f t="shared" si="69"/>
        <v>0</v>
      </c>
      <c r="P543" s="61">
        <f t="shared" si="69"/>
        <v>0</v>
      </c>
      <c r="Q543" s="61">
        <f t="shared" si="69"/>
        <v>0</v>
      </c>
      <c r="R543" s="61">
        <f t="shared" si="69"/>
        <v>0</v>
      </c>
      <c r="S543" s="61">
        <f t="shared" si="69"/>
        <v>0</v>
      </c>
      <c r="T543" s="61">
        <f t="shared" si="69"/>
        <v>0</v>
      </c>
      <c r="U543" s="61">
        <f t="shared" si="69"/>
        <v>0</v>
      </c>
      <c r="V543" s="375">
        <f t="shared" si="68"/>
        <v>61</v>
      </c>
      <c r="W543" s="459">
        <f t="shared" si="65"/>
        <v>0.39610389610389612</v>
      </c>
      <c r="X543" s="458">
        <f>E508</f>
        <v>573</v>
      </c>
    </row>
    <row r="545" spans="1:27" ht="15.75" thickBot="1" x14ac:dyDescent="0.3"/>
    <row r="546" spans="1:27" ht="60.75" thickBot="1" x14ac:dyDescent="0.3">
      <c r="A546" s="47" t="s">
        <v>23</v>
      </c>
      <c r="B546" s="47" t="s">
        <v>49</v>
      </c>
      <c r="C546" s="47" t="s">
        <v>54</v>
      </c>
      <c r="D546" s="47" t="s">
        <v>18</v>
      </c>
      <c r="E546" s="46" t="s">
        <v>17</v>
      </c>
      <c r="F546" s="48" t="s">
        <v>1</v>
      </c>
      <c r="G546" s="49" t="s">
        <v>24</v>
      </c>
      <c r="H546" s="81" t="s">
        <v>69</v>
      </c>
      <c r="I546" s="50" t="s">
        <v>70</v>
      </c>
      <c r="J546" s="50" t="s">
        <v>55</v>
      </c>
      <c r="K546" s="50" t="s">
        <v>60</v>
      </c>
      <c r="L546" s="50" t="s">
        <v>56</v>
      </c>
      <c r="M546" s="50" t="s">
        <v>61</v>
      </c>
      <c r="N546" s="50" t="s">
        <v>57</v>
      </c>
      <c r="O546" s="50" t="s">
        <v>62</v>
      </c>
      <c r="P546" s="50" t="s">
        <v>58</v>
      </c>
      <c r="Q546" s="50" t="s">
        <v>66</v>
      </c>
      <c r="R546" s="50" t="s">
        <v>59</v>
      </c>
      <c r="S546" s="50" t="s">
        <v>67</v>
      </c>
      <c r="T546" s="50" t="s">
        <v>126</v>
      </c>
      <c r="U546" s="50" t="s">
        <v>42</v>
      </c>
      <c r="V546" s="50" t="s">
        <v>5</v>
      </c>
      <c r="W546" s="46" t="s">
        <v>2</v>
      </c>
      <c r="X546" s="47" t="s">
        <v>117</v>
      </c>
      <c r="Y546" s="37" t="s">
        <v>21</v>
      </c>
      <c r="Z546" s="11" t="s">
        <v>5</v>
      </c>
      <c r="AA546" s="36" t="s">
        <v>7</v>
      </c>
    </row>
    <row r="547" spans="1:27" ht="15.75" thickBot="1" x14ac:dyDescent="0.3">
      <c r="A547" s="78">
        <v>1504688</v>
      </c>
      <c r="B547" s="78" t="s">
        <v>233</v>
      </c>
      <c r="C547" s="439">
        <v>576</v>
      </c>
      <c r="D547" s="439">
        <v>626</v>
      </c>
      <c r="E547" s="439">
        <v>561</v>
      </c>
      <c r="F547" s="440">
        <f>E547/D547</f>
        <v>0.89616613418530355</v>
      </c>
      <c r="G547" s="52">
        <v>45295</v>
      </c>
      <c r="H547" s="87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9"/>
      <c r="T547" s="405"/>
      <c r="U547" s="121"/>
      <c r="V547" s="121"/>
      <c r="W547" s="89"/>
      <c r="Y547" s="91" t="s">
        <v>78</v>
      </c>
      <c r="AA547" s="493" t="s">
        <v>293</v>
      </c>
    </row>
    <row r="548" spans="1:27" x14ac:dyDescent="0.25">
      <c r="A548" s="56"/>
      <c r="B548" s="347"/>
      <c r="C548" s="347"/>
      <c r="D548" s="347"/>
      <c r="E548" s="347"/>
      <c r="F548" s="347"/>
      <c r="G548" s="348"/>
      <c r="H548" s="343"/>
      <c r="I548" s="63">
        <v>9</v>
      </c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371">
        <f>SUM(H548,J548,L548,N548,P548,R548,U548,T548)</f>
        <v>0</v>
      </c>
      <c r="W548" s="303">
        <f>$V548/$D$352</f>
        <v>0</v>
      </c>
      <c r="X548" s="398">
        <f>E547</f>
        <v>561</v>
      </c>
      <c r="Y548" s="39" t="s">
        <v>19</v>
      </c>
      <c r="Z548" s="11">
        <f>V548</f>
        <v>0</v>
      </c>
      <c r="AA548" s="340"/>
    </row>
    <row r="549" spans="1:27" x14ac:dyDescent="0.25">
      <c r="A549" s="56"/>
      <c r="B549" s="347"/>
      <c r="C549" s="347"/>
      <c r="D549" s="347"/>
      <c r="E549" s="347"/>
      <c r="F549" s="347"/>
      <c r="G549" s="348"/>
      <c r="H549" s="349">
        <v>16</v>
      </c>
      <c r="I549" s="65"/>
      <c r="J549" s="65">
        <v>1</v>
      </c>
      <c r="K549" s="65"/>
      <c r="L549" s="65"/>
      <c r="M549" s="65"/>
      <c r="N549" s="70"/>
      <c r="O549" s="65"/>
      <c r="P549" s="65"/>
      <c r="Q549" s="65"/>
      <c r="R549" s="65"/>
      <c r="S549" s="65"/>
      <c r="T549" s="65"/>
      <c r="U549" s="65"/>
      <c r="V549" s="350">
        <f>SUM(H549,J549,L549,N549,P549,R549,U549,T549)</f>
        <v>17</v>
      </c>
      <c r="W549" s="305">
        <f t="shared" ref="W549:W582" si="70">$V549/$D$352</f>
        <v>0.11038961038961038</v>
      </c>
      <c r="X549" s="398">
        <f>E547</f>
        <v>561</v>
      </c>
      <c r="Y549" s="254" t="s">
        <v>50</v>
      </c>
      <c r="Z549" s="11">
        <f t="shared" ref="Z549:Z581" si="71">V549</f>
        <v>17</v>
      </c>
      <c r="AA549" s="340"/>
    </row>
    <row r="550" spans="1:27" x14ac:dyDescent="0.25">
      <c r="A550" s="56"/>
      <c r="B550" s="347"/>
      <c r="C550" s="347"/>
      <c r="D550" s="347"/>
      <c r="E550" s="347"/>
      <c r="F550" s="347"/>
      <c r="G550" s="348"/>
      <c r="H550" s="349">
        <v>13</v>
      </c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350">
        <f t="shared" ref="V550:V566" si="72">SUM(H550,J550,L550,N550,P550,R550,U550,T550)</f>
        <v>13</v>
      </c>
      <c r="W550" s="305">
        <f t="shared" si="70"/>
        <v>8.4415584415584416E-2</v>
      </c>
      <c r="X550" s="398">
        <f>E547</f>
        <v>561</v>
      </c>
      <c r="Y550" s="40" t="s">
        <v>16</v>
      </c>
      <c r="Z550" s="11">
        <f t="shared" si="71"/>
        <v>13</v>
      </c>
      <c r="AA550" s="366"/>
    </row>
    <row r="551" spans="1:27" x14ac:dyDescent="0.25">
      <c r="A551" s="56"/>
      <c r="B551" s="347"/>
      <c r="C551" s="347"/>
      <c r="D551" s="347"/>
      <c r="E551" s="347"/>
      <c r="F551" s="347"/>
      <c r="G551" s="348"/>
      <c r="H551" s="349"/>
      <c r="I551" s="65"/>
      <c r="J551" s="399"/>
      <c r="K551" s="399"/>
      <c r="L551" s="399"/>
      <c r="M551" s="65"/>
      <c r="N551" s="65"/>
      <c r="O551" s="65"/>
      <c r="P551" s="65"/>
      <c r="Q551" s="65"/>
      <c r="R551" s="65"/>
      <c r="S551" s="65"/>
      <c r="T551" s="65"/>
      <c r="U551" s="65"/>
      <c r="V551" s="350">
        <f t="shared" si="72"/>
        <v>0</v>
      </c>
      <c r="W551" s="305">
        <f t="shared" si="70"/>
        <v>0</v>
      </c>
      <c r="X551" s="398">
        <f>E547</f>
        <v>561</v>
      </c>
      <c r="Y551" s="470" t="s">
        <v>87</v>
      </c>
      <c r="Z551" s="11">
        <f t="shared" si="71"/>
        <v>0</v>
      </c>
      <c r="AA551" s="366"/>
    </row>
    <row r="552" spans="1:27" x14ac:dyDescent="0.25">
      <c r="A552" s="56"/>
      <c r="B552" s="347"/>
      <c r="C552" s="347"/>
      <c r="D552" s="347"/>
      <c r="E552" s="347"/>
      <c r="F552" s="347"/>
      <c r="G552" s="348"/>
      <c r="H552" s="349"/>
      <c r="I552" s="65">
        <v>4</v>
      </c>
      <c r="J552" s="65">
        <v>6</v>
      </c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350">
        <f t="shared" si="72"/>
        <v>6</v>
      </c>
      <c r="W552" s="305">
        <f t="shared" si="70"/>
        <v>3.896103896103896E-2</v>
      </c>
      <c r="X552" s="398">
        <f>E547</f>
        <v>561</v>
      </c>
      <c r="Y552" s="40" t="s">
        <v>14</v>
      </c>
      <c r="Z552" s="11">
        <f t="shared" si="71"/>
        <v>6</v>
      </c>
      <c r="AA552" s="172"/>
    </row>
    <row r="553" spans="1:27" x14ac:dyDescent="0.25">
      <c r="A553" s="56"/>
      <c r="B553" s="347"/>
      <c r="C553" s="347"/>
      <c r="D553" s="347"/>
      <c r="E553" s="347"/>
      <c r="F553" s="347"/>
      <c r="G553" s="348"/>
      <c r="H553" s="349"/>
      <c r="I553" s="65">
        <v>3</v>
      </c>
      <c r="J553" s="65">
        <v>2</v>
      </c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350">
        <f t="shared" si="72"/>
        <v>2</v>
      </c>
      <c r="W553" s="305">
        <f t="shared" si="70"/>
        <v>1.2987012987012988E-2</v>
      </c>
      <c r="X553" s="398">
        <f>E547</f>
        <v>561</v>
      </c>
      <c r="Y553" s="40" t="s">
        <v>15</v>
      </c>
      <c r="Z553" s="11">
        <f t="shared" si="71"/>
        <v>2</v>
      </c>
      <c r="AA553" s="346"/>
    </row>
    <row r="554" spans="1:27" x14ac:dyDescent="0.25">
      <c r="A554" s="56" t="s">
        <v>172</v>
      </c>
      <c r="B554" s="347"/>
      <c r="C554" s="347"/>
      <c r="D554" s="347"/>
      <c r="E554" s="347"/>
      <c r="F554" s="347"/>
      <c r="G554" s="348"/>
      <c r="H554" s="349"/>
      <c r="I554" s="65">
        <v>8</v>
      </c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350">
        <f t="shared" si="72"/>
        <v>0</v>
      </c>
      <c r="W554" s="305">
        <f t="shared" si="70"/>
        <v>0</v>
      </c>
      <c r="X554" s="398">
        <f>E547</f>
        <v>561</v>
      </c>
      <c r="Y554" s="40" t="s">
        <v>8</v>
      </c>
      <c r="Z554" s="11">
        <f t="shared" si="71"/>
        <v>0</v>
      </c>
      <c r="AA554" s="346"/>
    </row>
    <row r="555" spans="1:27" x14ac:dyDescent="0.25">
      <c r="A555" s="56"/>
      <c r="B555" s="347"/>
      <c r="C555" s="347"/>
      <c r="D555" s="347"/>
      <c r="E555" s="347"/>
      <c r="F555" s="347"/>
      <c r="G555" s="348"/>
      <c r="H555" s="349"/>
      <c r="I555" s="65">
        <v>1</v>
      </c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350">
        <f t="shared" si="72"/>
        <v>0</v>
      </c>
      <c r="W555" s="305">
        <f t="shared" si="70"/>
        <v>0</v>
      </c>
      <c r="X555" s="398">
        <f>E547</f>
        <v>561</v>
      </c>
      <c r="Y555" s="40" t="s">
        <v>9</v>
      </c>
      <c r="Z555" s="11">
        <f t="shared" si="71"/>
        <v>0</v>
      </c>
      <c r="AA555" s="400"/>
    </row>
    <row r="556" spans="1:27" x14ac:dyDescent="0.25">
      <c r="A556" s="56"/>
      <c r="B556" s="347"/>
      <c r="C556" s="347"/>
      <c r="D556" s="347"/>
      <c r="E556" s="347"/>
      <c r="F556" s="347"/>
      <c r="G556" s="348"/>
      <c r="H556" s="369"/>
      <c r="I556" s="65"/>
      <c r="J556" s="65">
        <v>1</v>
      </c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350">
        <f t="shared" si="72"/>
        <v>1</v>
      </c>
      <c r="W556" s="305">
        <f t="shared" si="70"/>
        <v>6.4935064935064939E-3</v>
      </c>
      <c r="X556" s="398">
        <f>E547</f>
        <v>561</v>
      </c>
      <c r="Y556" s="40" t="s">
        <v>71</v>
      </c>
      <c r="Z556" s="11">
        <f t="shared" si="71"/>
        <v>1</v>
      </c>
      <c r="AA556" s="400"/>
    </row>
    <row r="557" spans="1:27" x14ac:dyDescent="0.25">
      <c r="A557" s="56"/>
      <c r="B557" s="347"/>
      <c r="C557" s="347"/>
      <c r="D557" s="347"/>
      <c r="E557" s="347"/>
      <c r="F557" s="347"/>
      <c r="G557" s="348"/>
      <c r="H557" s="369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350">
        <f t="shared" si="72"/>
        <v>0</v>
      </c>
      <c r="W557" s="305">
        <f t="shared" si="70"/>
        <v>0</v>
      </c>
      <c r="X557" s="398">
        <f>E547</f>
        <v>561</v>
      </c>
      <c r="Y557" s="40" t="s">
        <v>0</v>
      </c>
      <c r="Z557" s="11">
        <f t="shared" si="71"/>
        <v>0</v>
      </c>
      <c r="AA557" s="401"/>
    </row>
    <row r="558" spans="1:27" x14ac:dyDescent="0.25">
      <c r="A558" s="56"/>
      <c r="B558" s="347"/>
      <c r="C558" s="347"/>
      <c r="D558" s="347"/>
      <c r="E558" s="347"/>
      <c r="F558" s="347"/>
      <c r="G558" s="348"/>
      <c r="H558" s="369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350">
        <f t="shared" si="72"/>
        <v>0</v>
      </c>
      <c r="W558" s="305">
        <f t="shared" si="70"/>
        <v>0</v>
      </c>
      <c r="X558" s="398">
        <f>E547</f>
        <v>561</v>
      </c>
      <c r="Y558" s="40" t="s">
        <v>20</v>
      </c>
      <c r="Z558" s="11">
        <f t="shared" si="71"/>
        <v>0</v>
      </c>
      <c r="AA558" s="401"/>
    </row>
    <row r="559" spans="1:27" x14ac:dyDescent="0.25">
      <c r="A559" s="56"/>
      <c r="B559" s="347"/>
      <c r="C559" s="347"/>
      <c r="D559" s="347"/>
      <c r="E559" s="347"/>
      <c r="F559" s="347" t="s">
        <v>108</v>
      </c>
      <c r="G559" s="348"/>
      <c r="H559" s="369"/>
      <c r="I559" s="65">
        <v>16</v>
      </c>
      <c r="J559" s="65">
        <v>2</v>
      </c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350">
        <f t="shared" si="72"/>
        <v>2</v>
      </c>
      <c r="W559" s="305">
        <f t="shared" si="70"/>
        <v>1.2987012987012988E-2</v>
      </c>
      <c r="X559" s="398">
        <f>E547</f>
        <v>561</v>
      </c>
      <c r="Y559" s="40" t="s">
        <v>3</v>
      </c>
      <c r="Z559" s="11">
        <f t="shared" si="71"/>
        <v>2</v>
      </c>
      <c r="AA559" s="401"/>
    </row>
    <row r="560" spans="1:27" x14ac:dyDescent="0.25">
      <c r="A560" s="420"/>
      <c r="B560" s="422"/>
      <c r="C560" s="422"/>
      <c r="D560" s="422"/>
      <c r="E560" s="422"/>
      <c r="F560" s="422"/>
      <c r="G560" s="421"/>
      <c r="H560" s="402"/>
      <c r="I560" s="65">
        <v>6</v>
      </c>
      <c r="J560" s="70"/>
      <c r="K560" s="70"/>
      <c r="L560" s="70"/>
      <c r="M560" s="65"/>
      <c r="N560" s="70"/>
      <c r="O560" s="70"/>
      <c r="P560" s="70"/>
      <c r="Q560" s="70"/>
      <c r="R560" s="70"/>
      <c r="S560" s="70"/>
      <c r="T560" s="70"/>
      <c r="U560" s="70"/>
      <c r="V560" s="350">
        <f t="shared" si="72"/>
        <v>0</v>
      </c>
      <c r="W560" s="305">
        <f t="shared" si="70"/>
        <v>0</v>
      </c>
      <c r="X560" s="398">
        <f>E547</f>
        <v>561</v>
      </c>
      <c r="Y560" s="40" t="s">
        <v>393</v>
      </c>
      <c r="Z560" s="11">
        <f t="shared" si="71"/>
        <v>0</v>
      </c>
      <c r="AA560" s="401"/>
    </row>
    <row r="561" spans="1:27" x14ac:dyDescent="0.25">
      <c r="A561" s="420"/>
      <c r="B561" s="422"/>
      <c r="C561" s="422"/>
      <c r="D561" s="422"/>
      <c r="E561" s="422"/>
      <c r="F561" s="422"/>
      <c r="G561" s="421"/>
      <c r="H561" s="394"/>
      <c r="I561" s="65">
        <v>2</v>
      </c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350">
        <f t="shared" si="72"/>
        <v>0</v>
      </c>
      <c r="W561" s="305">
        <f t="shared" si="70"/>
        <v>0</v>
      </c>
      <c r="X561" s="398">
        <f>E547</f>
        <v>561</v>
      </c>
      <c r="Y561" s="254" t="s">
        <v>83</v>
      </c>
      <c r="Z561" s="11">
        <f t="shared" si="71"/>
        <v>0</v>
      </c>
      <c r="AA561" s="401"/>
    </row>
    <row r="562" spans="1:27" x14ac:dyDescent="0.25">
      <c r="A562" s="56"/>
      <c r="B562" s="347"/>
      <c r="C562" s="347"/>
      <c r="D562" s="347"/>
      <c r="E562" s="347"/>
      <c r="F562" s="347"/>
      <c r="G562" s="60"/>
      <c r="H562" s="358"/>
      <c r="I562" s="358">
        <v>9</v>
      </c>
      <c r="J562" s="65"/>
      <c r="K562" s="65"/>
      <c r="L562" s="65"/>
      <c r="M562" s="358"/>
      <c r="N562" s="65"/>
      <c r="O562" s="65"/>
      <c r="P562" s="65"/>
      <c r="Q562" s="65"/>
      <c r="R562" s="65"/>
      <c r="S562" s="65"/>
      <c r="T562" s="65"/>
      <c r="U562" s="65"/>
      <c r="V562" s="350">
        <f t="shared" si="72"/>
        <v>0</v>
      </c>
      <c r="W562" s="305">
        <f t="shared" si="70"/>
        <v>0</v>
      </c>
      <c r="X562" s="398">
        <f>E547</f>
        <v>561</v>
      </c>
      <c r="Y562" s="254" t="s">
        <v>13</v>
      </c>
      <c r="Z562" s="11">
        <f t="shared" si="71"/>
        <v>0</v>
      </c>
      <c r="AA562" s="403"/>
    </row>
    <row r="563" spans="1:27" x14ac:dyDescent="0.25">
      <c r="A563" s="56"/>
      <c r="B563" s="347"/>
      <c r="C563" s="347"/>
      <c r="D563" s="347"/>
      <c r="E563" s="347"/>
      <c r="F563" s="347"/>
      <c r="G563" s="60"/>
      <c r="H563" s="358"/>
      <c r="I563" s="65">
        <v>8</v>
      </c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350">
        <f t="shared" si="72"/>
        <v>0</v>
      </c>
      <c r="W563" s="305">
        <f t="shared" si="70"/>
        <v>0</v>
      </c>
      <c r="X563" s="398">
        <f>E547</f>
        <v>561</v>
      </c>
      <c r="Y563" s="40" t="s">
        <v>99</v>
      </c>
      <c r="Z563" s="11">
        <f t="shared" si="71"/>
        <v>0</v>
      </c>
      <c r="AA563" s="173" t="s">
        <v>320</v>
      </c>
    </row>
    <row r="564" spans="1:27" x14ac:dyDescent="0.25">
      <c r="A564" s="56"/>
      <c r="B564" s="347"/>
      <c r="C564" s="347"/>
      <c r="D564" s="347"/>
      <c r="E564" s="347"/>
      <c r="F564" s="347"/>
      <c r="G564" s="348"/>
      <c r="H564" s="349"/>
      <c r="I564" s="65"/>
      <c r="J564" s="65">
        <v>1</v>
      </c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350">
        <f t="shared" si="72"/>
        <v>1</v>
      </c>
      <c r="W564" s="305">
        <f t="shared" si="70"/>
        <v>6.4935064935064939E-3</v>
      </c>
      <c r="X564" s="398">
        <f>E547</f>
        <v>561</v>
      </c>
      <c r="Y564" s="255" t="s">
        <v>28</v>
      </c>
      <c r="Z564" s="11">
        <f t="shared" si="71"/>
        <v>1</v>
      </c>
      <c r="AA564" s="401"/>
    </row>
    <row r="565" spans="1:27" x14ac:dyDescent="0.25">
      <c r="A565" s="56"/>
      <c r="B565" s="347"/>
      <c r="C565" s="347"/>
      <c r="D565" s="347"/>
      <c r="E565" s="347"/>
      <c r="F565" s="347"/>
      <c r="G565" s="348"/>
      <c r="H565" s="349"/>
      <c r="I565" s="65"/>
      <c r="J565" s="65">
        <v>2</v>
      </c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350">
        <f t="shared" si="72"/>
        <v>2</v>
      </c>
      <c r="W565" s="305">
        <f t="shared" si="70"/>
        <v>1.2987012987012988E-2</v>
      </c>
      <c r="X565" s="398">
        <f>E547</f>
        <v>561</v>
      </c>
      <c r="Y565" s="40" t="s">
        <v>101</v>
      </c>
      <c r="Z565" s="11">
        <f t="shared" si="71"/>
        <v>2</v>
      </c>
      <c r="AA565" s="401"/>
    </row>
    <row r="566" spans="1:27" x14ac:dyDescent="0.25">
      <c r="A566" s="56"/>
      <c r="B566" s="347"/>
      <c r="C566" s="347"/>
      <c r="D566" s="347"/>
      <c r="E566" s="347"/>
      <c r="F566" s="347" t="s">
        <v>108</v>
      </c>
      <c r="G566" s="348"/>
      <c r="H566" s="355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350">
        <f t="shared" si="72"/>
        <v>0</v>
      </c>
      <c r="W566" s="305">
        <f t="shared" si="70"/>
        <v>0</v>
      </c>
      <c r="X566" s="398">
        <f>E547</f>
        <v>561</v>
      </c>
      <c r="Y566" s="40" t="s">
        <v>270</v>
      </c>
      <c r="Z566" s="11">
        <f t="shared" si="71"/>
        <v>0</v>
      </c>
      <c r="AA566" s="400"/>
    </row>
    <row r="567" spans="1:27" ht="15.75" thickBot="1" x14ac:dyDescent="0.3">
      <c r="A567" s="56"/>
      <c r="B567" s="347"/>
      <c r="C567" s="347"/>
      <c r="D567" s="347"/>
      <c r="E567" s="347"/>
      <c r="F567" s="347"/>
      <c r="G567" s="348"/>
      <c r="H567" s="355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350">
        <f>SUM(H567,J567,L567,N567,P567,R567,U567,T567)</f>
        <v>0</v>
      </c>
      <c r="W567" s="330">
        <f t="shared" si="70"/>
        <v>0</v>
      </c>
      <c r="X567" s="398">
        <f>E547</f>
        <v>561</v>
      </c>
      <c r="Y567" s="255" t="s">
        <v>35</v>
      </c>
      <c r="Z567" s="11">
        <f t="shared" si="71"/>
        <v>0</v>
      </c>
      <c r="AA567" s="401"/>
    </row>
    <row r="568" spans="1:27" ht="15.75" thickBot="1" x14ac:dyDescent="0.3">
      <c r="A568" s="56"/>
      <c r="B568" s="347"/>
      <c r="C568" s="347"/>
      <c r="D568" s="347"/>
      <c r="E568" s="347"/>
      <c r="F568" s="347"/>
      <c r="G568" s="348"/>
      <c r="H568" s="404"/>
      <c r="I568" s="197"/>
      <c r="J568" s="197"/>
      <c r="K568" s="197"/>
      <c r="L568" s="197"/>
      <c r="M568" s="197"/>
      <c r="N568" s="197"/>
      <c r="O568" s="197"/>
      <c r="P568" s="197"/>
      <c r="Q568" s="197"/>
      <c r="R568" s="197"/>
      <c r="S568" s="197"/>
      <c r="T568" s="197"/>
      <c r="U568" s="197"/>
      <c r="V568" s="405"/>
      <c r="W568" s="197"/>
      <c r="X568" s="405"/>
      <c r="Y568" s="79" t="s">
        <v>22</v>
      </c>
      <c r="Z568" s="11">
        <f t="shared" si="71"/>
        <v>0</v>
      </c>
      <c r="AA568" s="401"/>
    </row>
    <row r="569" spans="1:27" x14ac:dyDescent="0.25">
      <c r="A569" s="56"/>
      <c r="B569" s="347"/>
      <c r="C569" s="347"/>
      <c r="D569" s="347"/>
      <c r="E569" s="347"/>
      <c r="F569" s="347"/>
      <c r="G569" s="348"/>
      <c r="H569" s="406">
        <v>1</v>
      </c>
      <c r="I569" s="66"/>
      <c r="J569" s="66"/>
      <c r="K569" s="66"/>
      <c r="L569" s="66"/>
      <c r="M569" s="66"/>
      <c r="N569" s="66"/>
      <c r="O569" s="66"/>
      <c r="P569" s="66"/>
      <c r="Q569" s="65"/>
      <c r="R569" s="66"/>
      <c r="S569" s="66"/>
      <c r="T569" s="66"/>
      <c r="U569" s="66"/>
      <c r="V569" s="350">
        <f t="shared" ref="V569:V582" si="73">SUM(H569,J569,L569,N569,P569,R569,U569)</f>
        <v>1</v>
      </c>
      <c r="W569" s="303">
        <f t="shared" si="70"/>
        <v>6.4935064935064939E-3</v>
      </c>
      <c r="X569" s="398">
        <f>E547</f>
        <v>561</v>
      </c>
      <c r="Y569" s="476" t="s">
        <v>74</v>
      </c>
      <c r="Z569" s="11">
        <f t="shared" si="71"/>
        <v>1</v>
      </c>
      <c r="AA569" s="401"/>
    </row>
    <row r="570" spans="1:27" x14ac:dyDescent="0.25">
      <c r="A570" s="56"/>
      <c r="B570" s="347"/>
      <c r="C570" s="347"/>
      <c r="D570" s="347"/>
      <c r="E570" s="347"/>
      <c r="F570" s="347"/>
      <c r="G570" s="348"/>
      <c r="H570" s="349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350">
        <f t="shared" si="73"/>
        <v>0</v>
      </c>
      <c r="W570" s="305">
        <f t="shared" si="70"/>
        <v>0</v>
      </c>
      <c r="X570" s="398">
        <f>E547</f>
        <v>561</v>
      </c>
      <c r="Y570" s="107" t="s">
        <v>27</v>
      </c>
      <c r="Z570" s="11">
        <f t="shared" si="71"/>
        <v>0</v>
      </c>
      <c r="AA570" s="172"/>
    </row>
    <row r="571" spans="1:27" x14ac:dyDescent="0.25">
      <c r="A571" s="56"/>
      <c r="B571" s="347"/>
      <c r="C571" s="347"/>
      <c r="D571" s="347"/>
      <c r="E571" s="347"/>
      <c r="F571" s="347"/>
      <c r="G571" s="348"/>
      <c r="H571" s="349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350">
        <f t="shared" si="73"/>
        <v>0</v>
      </c>
      <c r="W571" s="305">
        <f t="shared" si="70"/>
        <v>0</v>
      </c>
      <c r="X571" s="398">
        <f>E547</f>
        <v>561</v>
      </c>
      <c r="Y571" s="469" t="s">
        <v>194</v>
      </c>
      <c r="Z571" s="11">
        <f t="shared" si="71"/>
        <v>0</v>
      </c>
      <c r="AA571" s="172"/>
    </row>
    <row r="572" spans="1:27" x14ac:dyDescent="0.25">
      <c r="A572" s="56"/>
      <c r="B572" s="347"/>
      <c r="C572" s="347"/>
      <c r="D572" s="347"/>
      <c r="E572" s="347"/>
      <c r="F572" s="347"/>
      <c r="G572" s="348"/>
      <c r="H572" s="349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350">
        <f t="shared" si="73"/>
        <v>0</v>
      </c>
      <c r="W572" s="305">
        <f t="shared" si="70"/>
        <v>0</v>
      </c>
      <c r="X572" s="398">
        <f>E547</f>
        <v>561</v>
      </c>
      <c r="Y572" s="470" t="s">
        <v>26</v>
      </c>
      <c r="Z572" s="11">
        <f t="shared" si="71"/>
        <v>0</v>
      </c>
      <c r="AA572" s="400"/>
    </row>
    <row r="573" spans="1:27" x14ac:dyDescent="0.25">
      <c r="A573" s="56"/>
      <c r="B573" s="347"/>
      <c r="C573" s="347"/>
      <c r="D573" s="347"/>
      <c r="E573" s="347"/>
      <c r="F573" s="347" t="s">
        <v>108</v>
      </c>
      <c r="G573" s="348"/>
      <c r="H573" s="349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350">
        <f t="shared" si="73"/>
        <v>0</v>
      </c>
      <c r="W573" s="305">
        <f t="shared" si="70"/>
        <v>0</v>
      </c>
      <c r="X573" s="398">
        <f>E547</f>
        <v>561</v>
      </c>
      <c r="Y573" s="469" t="s">
        <v>53</v>
      </c>
      <c r="Z573" s="11">
        <f t="shared" si="71"/>
        <v>0</v>
      </c>
      <c r="AA573" s="172"/>
    </row>
    <row r="574" spans="1:27" x14ac:dyDescent="0.25">
      <c r="A574" s="56"/>
      <c r="B574" s="347"/>
      <c r="C574" s="347"/>
      <c r="D574" s="347"/>
      <c r="E574" s="347"/>
      <c r="F574" s="347"/>
      <c r="G574" s="348"/>
      <c r="H574" s="349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350">
        <f t="shared" si="73"/>
        <v>0</v>
      </c>
      <c r="W574" s="305">
        <f t="shared" si="70"/>
        <v>0</v>
      </c>
      <c r="X574" s="398">
        <f>E547</f>
        <v>561</v>
      </c>
      <c r="Y574" s="254" t="s">
        <v>13</v>
      </c>
      <c r="Z574" s="11">
        <f t="shared" si="71"/>
        <v>0</v>
      </c>
      <c r="AA574" s="400" t="s">
        <v>237</v>
      </c>
    </row>
    <row r="575" spans="1:27" x14ac:dyDescent="0.25">
      <c r="A575" s="56"/>
      <c r="B575" s="347"/>
      <c r="C575" s="347"/>
      <c r="D575" s="347"/>
      <c r="E575" s="347"/>
      <c r="F575" s="347"/>
      <c r="G575" s="348"/>
      <c r="H575" s="349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350">
        <f t="shared" si="73"/>
        <v>0</v>
      </c>
      <c r="W575" s="305">
        <f t="shared" si="70"/>
        <v>0</v>
      </c>
      <c r="X575" s="398">
        <f>E547</f>
        <v>561</v>
      </c>
      <c r="Y575" s="468" t="s">
        <v>178</v>
      </c>
      <c r="Z575" s="11">
        <f t="shared" si="71"/>
        <v>0</v>
      </c>
      <c r="AA575" s="400" t="s">
        <v>507</v>
      </c>
    </row>
    <row r="576" spans="1:27" x14ac:dyDescent="0.25">
      <c r="A576" s="56"/>
      <c r="B576" s="347"/>
      <c r="C576" s="347"/>
      <c r="D576" s="347"/>
      <c r="E576" s="347"/>
      <c r="F576" s="347"/>
      <c r="G576" s="348"/>
      <c r="H576" s="349">
        <v>1</v>
      </c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350">
        <f t="shared" si="73"/>
        <v>1</v>
      </c>
      <c r="W576" s="305">
        <f t="shared" si="70"/>
        <v>6.4935064935064939E-3</v>
      </c>
      <c r="X576" s="398">
        <f>E547</f>
        <v>561</v>
      </c>
      <c r="Y576" s="470" t="s">
        <v>188</v>
      </c>
      <c r="Z576" s="11">
        <f t="shared" si="71"/>
        <v>1</v>
      </c>
      <c r="AA576" s="400" t="s">
        <v>506</v>
      </c>
    </row>
    <row r="577" spans="1:27" x14ac:dyDescent="0.25">
      <c r="A577" s="56"/>
      <c r="B577" s="347"/>
      <c r="C577" s="347"/>
      <c r="D577" s="347"/>
      <c r="E577" s="347"/>
      <c r="F577" s="347"/>
      <c r="G577" s="348"/>
      <c r="H577" s="349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350">
        <f t="shared" si="73"/>
        <v>0</v>
      </c>
      <c r="W577" s="305">
        <f t="shared" si="70"/>
        <v>0</v>
      </c>
      <c r="X577" s="398">
        <f>E547</f>
        <v>561</v>
      </c>
      <c r="Y577" s="470" t="s">
        <v>369</v>
      </c>
      <c r="Z577" s="11">
        <f t="shared" si="71"/>
        <v>0</v>
      </c>
      <c r="AA577" s="400"/>
    </row>
    <row r="578" spans="1:27" x14ac:dyDescent="0.25">
      <c r="A578" s="56"/>
      <c r="B578" s="347"/>
      <c r="C578" s="347"/>
      <c r="D578" s="347"/>
      <c r="E578" s="347"/>
      <c r="F578" s="347"/>
      <c r="G578" s="348"/>
      <c r="H578" s="349">
        <v>9</v>
      </c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350">
        <f t="shared" si="73"/>
        <v>9</v>
      </c>
      <c r="W578" s="305">
        <f t="shared" si="70"/>
        <v>5.844155844155844E-2</v>
      </c>
      <c r="X578" s="398">
        <f>E547</f>
        <v>561</v>
      </c>
      <c r="Y578" s="470" t="s">
        <v>109</v>
      </c>
      <c r="Z578" s="11">
        <f t="shared" si="71"/>
        <v>9</v>
      </c>
      <c r="AA578" s="400"/>
    </row>
    <row r="579" spans="1:27" x14ac:dyDescent="0.25">
      <c r="A579" s="56"/>
      <c r="B579" s="347"/>
      <c r="C579" s="347"/>
      <c r="D579" s="347"/>
      <c r="E579" s="347"/>
      <c r="F579" s="347"/>
      <c r="G579" s="348"/>
      <c r="H579" s="349">
        <v>1</v>
      </c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350">
        <f t="shared" si="73"/>
        <v>1</v>
      </c>
      <c r="W579" s="305">
        <f t="shared" si="70"/>
        <v>6.4935064935064939E-3</v>
      </c>
      <c r="X579" s="398">
        <f>E547</f>
        <v>561</v>
      </c>
      <c r="Y579" s="254" t="s">
        <v>36</v>
      </c>
      <c r="Z579" s="11">
        <f t="shared" si="71"/>
        <v>1</v>
      </c>
      <c r="AA579" s="400"/>
    </row>
    <row r="580" spans="1:27" x14ac:dyDescent="0.25">
      <c r="A580" s="56"/>
      <c r="B580" s="347"/>
      <c r="C580" s="347"/>
      <c r="D580" s="347"/>
      <c r="E580" s="347"/>
      <c r="F580" s="347"/>
      <c r="G580" s="348"/>
      <c r="H580" s="349">
        <v>9</v>
      </c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350">
        <f t="shared" si="73"/>
        <v>9</v>
      </c>
      <c r="W580" s="305">
        <f t="shared" si="70"/>
        <v>5.844155844155844E-2</v>
      </c>
      <c r="X580" s="398">
        <f>E547</f>
        <v>561</v>
      </c>
      <c r="Y580" s="254" t="s">
        <v>461</v>
      </c>
      <c r="Z580" s="11">
        <f t="shared" si="71"/>
        <v>9</v>
      </c>
      <c r="AA580" s="400"/>
    </row>
    <row r="581" spans="1:27" ht="15.75" thickBot="1" x14ac:dyDescent="0.3">
      <c r="A581" s="186"/>
      <c r="B581" s="187"/>
      <c r="C581" s="187"/>
      <c r="D581" s="187"/>
      <c r="E581" s="187"/>
      <c r="F581" s="187"/>
      <c r="G581" s="348"/>
      <c r="H581" s="349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350">
        <f t="shared" si="73"/>
        <v>0</v>
      </c>
      <c r="W581" s="302">
        <f t="shared" si="70"/>
        <v>0</v>
      </c>
      <c r="X581" s="398">
        <f>E547</f>
        <v>561</v>
      </c>
      <c r="Y581" s="42" t="s">
        <v>88</v>
      </c>
      <c r="Z581" s="11">
        <f t="shared" si="71"/>
        <v>0</v>
      </c>
      <c r="AA581" s="407"/>
    </row>
    <row r="582" spans="1:27" ht="15.75" thickBot="1" x14ac:dyDescent="0.3">
      <c r="A582" s="45"/>
      <c r="B582" s="45"/>
      <c r="C582" s="45"/>
      <c r="D582" s="45"/>
      <c r="E582" s="45"/>
      <c r="F582" s="45"/>
      <c r="G582" s="51" t="s">
        <v>5</v>
      </c>
      <c r="H582" s="61">
        <f>SUM(H548:H581)</f>
        <v>50</v>
      </c>
      <c r="I582" s="61">
        <f>SUM(I548:I581)</f>
        <v>66</v>
      </c>
      <c r="J582" s="61">
        <f t="shared" ref="J582:U582" si="74">SUM(J548:J581)</f>
        <v>15</v>
      </c>
      <c r="K582" s="61">
        <f t="shared" si="74"/>
        <v>0</v>
      </c>
      <c r="L582" s="61">
        <f t="shared" si="74"/>
        <v>0</v>
      </c>
      <c r="M582" s="61">
        <f t="shared" si="74"/>
        <v>0</v>
      </c>
      <c r="N582" s="61">
        <f t="shared" si="74"/>
        <v>0</v>
      </c>
      <c r="O582" s="61">
        <f t="shared" si="74"/>
        <v>0</v>
      </c>
      <c r="P582" s="61">
        <f t="shared" si="74"/>
        <v>0</v>
      </c>
      <c r="Q582" s="61">
        <f t="shared" si="74"/>
        <v>0</v>
      </c>
      <c r="R582" s="61">
        <f t="shared" si="74"/>
        <v>0</v>
      </c>
      <c r="S582" s="61">
        <f t="shared" si="74"/>
        <v>0</v>
      </c>
      <c r="T582" s="61">
        <f t="shared" si="74"/>
        <v>0</v>
      </c>
      <c r="U582" s="61">
        <f t="shared" si="74"/>
        <v>0</v>
      </c>
      <c r="V582" s="375">
        <f t="shared" si="73"/>
        <v>65</v>
      </c>
      <c r="W582" s="459">
        <f t="shared" si="70"/>
        <v>0.42207792207792205</v>
      </c>
      <c r="X582" s="458">
        <f>E547</f>
        <v>561</v>
      </c>
    </row>
    <row r="584" spans="1:27" ht="15.75" thickBot="1" x14ac:dyDescent="0.3"/>
    <row r="585" spans="1:27" ht="60.75" thickBot="1" x14ac:dyDescent="0.3">
      <c r="A585" s="47" t="s">
        <v>23</v>
      </c>
      <c r="B585" s="47" t="s">
        <v>49</v>
      </c>
      <c r="C585" s="47" t="s">
        <v>54</v>
      </c>
      <c r="D585" s="47" t="s">
        <v>18</v>
      </c>
      <c r="E585" s="46" t="s">
        <v>17</v>
      </c>
      <c r="F585" s="48" t="s">
        <v>1</v>
      </c>
      <c r="G585" s="49" t="s">
        <v>24</v>
      </c>
      <c r="H585" s="81" t="s">
        <v>69</v>
      </c>
      <c r="I585" s="50" t="s">
        <v>70</v>
      </c>
      <c r="J585" s="50" t="s">
        <v>55</v>
      </c>
      <c r="K585" s="50" t="s">
        <v>60</v>
      </c>
      <c r="L585" s="50" t="s">
        <v>56</v>
      </c>
      <c r="M585" s="50" t="s">
        <v>61</v>
      </c>
      <c r="N585" s="50" t="s">
        <v>57</v>
      </c>
      <c r="O585" s="50" t="s">
        <v>62</v>
      </c>
      <c r="P585" s="50" t="s">
        <v>58</v>
      </c>
      <c r="Q585" s="50" t="s">
        <v>66</v>
      </c>
      <c r="R585" s="50" t="s">
        <v>59</v>
      </c>
      <c r="S585" s="50" t="s">
        <v>67</v>
      </c>
      <c r="T585" s="50" t="s">
        <v>126</v>
      </c>
      <c r="U585" s="50" t="s">
        <v>42</v>
      </c>
      <c r="V585" s="50" t="s">
        <v>5</v>
      </c>
      <c r="W585" s="46" t="s">
        <v>2</v>
      </c>
      <c r="X585" s="47" t="s">
        <v>117</v>
      </c>
      <c r="Y585" s="37" t="s">
        <v>21</v>
      </c>
      <c r="Z585" s="11" t="s">
        <v>5</v>
      </c>
      <c r="AA585" s="36" t="s">
        <v>7</v>
      </c>
    </row>
    <row r="586" spans="1:27" ht="15.75" thickBot="1" x14ac:dyDescent="0.3">
      <c r="A586" s="78">
        <v>1513192</v>
      </c>
      <c r="B586" s="78" t="s">
        <v>233</v>
      </c>
      <c r="C586" s="439">
        <v>576</v>
      </c>
      <c r="D586" s="439">
        <v>678</v>
      </c>
      <c r="E586" s="439">
        <v>561</v>
      </c>
      <c r="F586" s="440">
        <f>E586/D586</f>
        <v>0.82743362831858402</v>
      </c>
      <c r="G586" s="52">
        <v>45296</v>
      </c>
      <c r="H586" s="87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9"/>
      <c r="T586" s="405"/>
      <c r="U586" s="121"/>
      <c r="V586" s="121"/>
      <c r="W586" s="89"/>
      <c r="Y586" s="91" t="s">
        <v>78</v>
      </c>
      <c r="AA586" s="493" t="s">
        <v>293</v>
      </c>
    </row>
    <row r="587" spans="1:27" x14ac:dyDescent="0.25">
      <c r="A587" s="56"/>
      <c r="B587" s="347"/>
      <c r="C587" s="347"/>
      <c r="D587" s="347"/>
      <c r="E587" s="347"/>
      <c r="F587" s="347"/>
      <c r="G587" s="348"/>
      <c r="H587" s="343"/>
      <c r="I587" s="63">
        <v>7</v>
      </c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371">
        <f>SUM(H587,J587,L587,N587,P587,R587,U587,T587)</f>
        <v>0</v>
      </c>
      <c r="W587" s="303">
        <f>$V587/$D$352</f>
        <v>0</v>
      </c>
      <c r="X587" s="398">
        <f>E586</f>
        <v>561</v>
      </c>
      <c r="Y587" s="39" t="s">
        <v>19</v>
      </c>
      <c r="Z587" s="11">
        <f>V587</f>
        <v>0</v>
      </c>
      <c r="AA587" s="340"/>
    </row>
    <row r="588" spans="1:27" x14ac:dyDescent="0.25">
      <c r="A588" s="56"/>
      <c r="B588" s="347"/>
      <c r="C588" s="347"/>
      <c r="D588" s="347"/>
      <c r="E588" s="347"/>
      <c r="F588" s="347"/>
      <c r="G588" s="348"/>
      <c r="H588" s="349">
        <v>74</v>
      </c>
      <c r="I588" s="65"/>
      <c r="J588" s="65">
        <v>1</v>
      </c>
      <c r="K588" s="65"/>
      <c r="L588" s="65"/>
      <c r="M588" s="65"/>
      <c r="N588" s="70"/>
      <c r="O588" s="65"/>
      <c r="P588" s="65"/>
      <c r="Q588" s="65"/>
      <c r="R588" s="65"/>
      <c r="S588" s="65"/>
      <c r="T588" s="65"/>
      <c r="U588" s="65"/>
      <c r="V588" s="350">
        <f>SUM(H588,J588,L588,N588,P588,R588,U588,T588)</f>
        <v>75</v>
      </c>
      <c r="W588" s="305">
        <f t="shared" ref="W588:W621" si="75">$V588/$D$352</f>
        <v>0.48701298701298701</v>
      </c>
      <c r="X588" s="398">
        <f>E586</f>
        <v>561</v>
      </c>
      <c r="Y588" s="254" t="s">
        <v>50</v>
      </c>
      <c r="Z588" s="11">
        <f t="shared" ref="Z588:Z620" si="76">V588</f>
        <v>75</v>
      </c>
      <c r="AA588" s="340"/>
    </row>
    <row r="589" spans="1:27" x14ac:dyDescent="0.25">
      <c r="A589" s="56"/>
      <c r="B589" s="347"/>
      <c r="C589" s="347"/>
      <c r="D589" s="347"/>
      <c r="E589" s="347"/>
      <c r="F589" s="347"/>
      <c r="G589" s="348"/>
      <c r="H589" s="349">
        <v>11</v>
      </c>
      <c r="I589" s="65"/>
      <c r="J589" s="65">
        <v>1</v>
      </c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350">
        <f t="shared" ref="V589:V605" si="77">SUM(H589,J589,L589,N589,P589,R589,U589,T589)</f>
        <v>12</v>
      </c>
      <c r="W589" s="305">
        <f t="shared" si="75"/>
        <v>7.792207792207792E-2</v>
      </c>
      <c r="X589" s="398">
        <f>E586</f>
        <v>561</v>
      </c>
      <c r="Y589" s="40" t="s">
        <v>16</v>
      </c>
      <c r="Z589" s="11">
        <f t="shared" si="76"/>
        <v>12</v>
      </c>
      <c r="AA589" s="366"/>
    </row>
    <row r="590" spans="1:27" x14ac:dyDescent="0.25">
      <c r="A590" s="56"/>
      <c r="B590" s="347"/>
      <c r="C590" s="347"/>
      <c r="D590" s="347"/>
      <c r="E590" s="347"/>
      <c r="F590" s="347"/>
      <c r="G590" s="348"/>
      <c r="H590" s="349">
        <v>1</v>
      </c>
      <c r="I590" s="65"/>
      <c r="J590" s="399"/>
      <c r="K590" s="399"/>
      <c r="L590" s="399"/>
      <c r="M590" s="65"/>
      <c r="N590" s="65"/>
      <c r="O590" s="65"/>
      <c r="P590" s="65"/>
      <c r="Q590" s="65"/>
      <c r="R590" s="65"/>
      <c r="S590" s="65"/>
      <c r="T590" s="65"/>
      <c r="U590" s="65"/>
      <c r="V590" s="350">
        <f t="shared" si="77"/>
        <v>1</v>
      </c>
      <c r="W590" s="305">
        <f t="shared" si="75"/>
        <v>6.4935064935064939E-3</v>
      </c>
      <c r="X590" s="398">
        <f>E586</f>
        <v>561</v>
      </c>
      <c r="Y590" s="470" t="s">
        <v>87</v>
      </c>
      <c r="Z590" s="11">
        <f t="shared" si="76"/>
        <v>1</v>
      </c>
      <c r="AA590" s="366"/>
    </row>
    <row r="591" spans="1:27" x14ac:dyDescent="0.25">
      <c r="A591" s="56"/>
      <c r="B591" s="347"/>
      <c r="C591" s="347"/>
      <c r="D591" s="347"/>
      <c r="E591" s="347"/>
      <c r="F591" s="347"/>
      <c r="G591" s="348"/>
      <c r="H591" s="349"/>
      <c r="I591" s="65"/>
      <c r="J591" s="65">
        <v>1</v>
      </c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350">
        <f t="shared" si="77"/>
        <v>1</v>
      </c>
      <c r="W591" s="305">
        <f t="shared" si="75"/>
        <v>6.4935064935064939E-3</v>
      </c>
      <c r="X591" s="398">
        <f>E586</f>
        <v>561</v>
      </c>
      <c r="Y591" s="40" t="s">
        <v>14</v>
      </c>
      <c r="Z591" s="11">
        <f t="shared" si="76"/>
        <v>1</v>
      </c>
      <c r="AA591" s="172"/>
    </row>
    <row r="592" spans="1:27" x14ac:dyDescent="0.25">
      <c r="A592" s="56"/>
      <c r="B592" s="347"/>
      <c r="C592" s="347"/>
      <c r="D592" s="347"/>
      <c r="E592" s="347"/>
      <c r="F592" s="347"/>
      <c r="G592" s="348"/>
      <c r="H592" s="349"/>
      <c r="I592" s="65">
        <v>2</v>
      </c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350">
        <f t="shared" si="77"/>
        <v>0</v>
      </c>
      <c r="W592" s="305">
        <f t="shared" si="75"/>
        <v>0</v>
      </c>
      <c r="X592" s="398">
        <f>E586</f>
        <v>561</v>
      </c>
      <c r="Y592" s="40" t="s">
        <v>15</v>
      </c>
      <c r="Z592" s="11">
        <f t="shared" si="76"/>
        <v>0</v>
      </c>
      <c r="AA592" s="346"/>
    </row>
    <row r="593" spans="1:27" x14ac:dyDescent="0.25">
      <c r="A593" s="56" t="s">
        <v>172</v>
      </c>
      <c r="B593" s="347"/>
      <c r="C593" s="347"/>
      <c r="D593" s="347"/>
      <c r="E593" s="347"/>
      <c r="F593" s="347"/>
      <c r="G593" s="348"/>
      <c r="H593" s="349"/>
      <c r="I593" s="65">
        <v>6</v>
      </c>
      <c r="J593" s="65">
        <v>8</v>
      </c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350">
        <f t="shared" si="77"/>
        <v>8</v>
      </c>
      <c r="W593" s="305">
        <f t="shared" si="75"/>
        <v>5.1948051948051951E-2</v>
      </c>
      <c r="X593" s="398">
        <f>E586</f>
        <v>561</v>
      </c>
      <c r="Y593" s="40" t="s">
        <v>8</v>
      </c>
      <c r="Z593" s="11">
        <f t="shared" si="76"/>
        <v>8</v>
      </c>
      <c r="AA593" s="346"/>
    </row>
    <row r="594" spans="1:27" x14ac:dyDescent="0.25">
      <c r="A594" s="56"/>
      <c r="B594" s="347"/>
      <c r="C594" s="347"/>
      <c r="D594" s="347"/>
      <c r="E594" s="347"/>
      <c r="F594" s="347"/>
      <c r="G594" s="348"/>
      <c r="H594" s="349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350">
        <f t="shared" si="77"/>
        <v>0</v>
      </c>
      <c r="W594" s="305">
        <f t="shared" si="75"/>
        <v>0</v>
      </c>
      <c r="X594" s="398">
        <f>E586</f>
        <v>561</v>
      </c>
      <c r="Y594" s="40" t="s">
        <v>9</v>
      </c>
      <c r="Z594" s="11">
        <f t="shared" si="76"/>
        <v>0</v>
      </c>
      <c r="AA594" s="400"/>
    </row>
    <row r="595" spans="1:27" x14ac:dyDescent="0.25">
      <c r="A595" s="56"/>
      <c r="B595" s="347"/>
      <c r="C595" s="347"/>
      <c r="D595" s="347"/>
      <c r="E595" s="347"/>
      <c r="F595" s="347"/>
      <c r="G595" s="348"/>
      <c r="H595" s="369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350">
        <f t="shared" si="77"/>
        <v>0</v>
      </c>
      <c r="W595" s="305">
        <f t="shared" si="75"/>
        <v>0</v>
      </c>
      <c r="X595" s="398">
        <f>E586</f>
        <v>561</v>
      </c>
      <c r="Y595" s="40" t="s">
        <v>71</v>
      </c>
      <c r="Z595" s="11">
        <f t="shared" si="76"/>
        <v>0</v>
      </c>
      <c r="AA595" s="400"/>
    </row>
    <row r="596" spans="1:27" x14ac:dyDescent="0.25">
      <c r="A596" s="56"/>
      <c r="B596" s="347"/>
      <c r="C596" s="347"/>
      <c r="D596" s="347"/>
      <c r="E596" s="347"/>
      <c r="F596" s="347"/>
      <c r="G596" s="348"/>
      <c r="H596" s="369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350">
        <f t="shared" si="77"/>
        <v>0</v>
      </c>
      <c r="W596" s="305">
        <f t="shared" si="75"/>
        <v>0</v>
      </c>
      <c r="X596" s="398">
        <f>E586</f>
        <v>561</v>
      </c>
      <c r="Y596" s="40" t="s">
        <v>0</v>
      </c>
      <c r="Z596" s="11">
        <f t="shared" si="76"/>
        <v>0</v>
      </c>
      <c r="AA596" s="401"/>
    </row>
    <row r="597" spans="1:27" x14ac:dyDescent="0.25">
      <c r="A597" s="56"/>
      <c r="B597" s="347"/>
      <c r="C597" s="347"/>
      <c r="D597" s="347"/>
      <c r="E597" s="347"/>
      <c r="F597" s="347"/>
      <c r="G597" s="348"/>
      <c r="H597" s="369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350">
        <f t="shared" si="77"/>
        <v>0</v>
      </c>
      <c r="W597" s="305">
        <f t="shared" si="75"/>
        <v>0</v>
      </c>
      <c r="X597" s="398">
        <f>E586</f>
        <v>561</v>
      </c>
      <c r="Y597" s="40" t="s">
        <v>20</v>
      </c>
      <c r="Z597" s="11">
        <f t="shared" si="76"/>
        <v>0</v>
      </c>
      <c r="AA597" s="401"/>
    </row>
    <row r="598" spans="1:27" x14ac:dyDescent="0.25">
      <c r="A598" s="56"/>
      <c r="B598" s="347"/>
      <c r="C598" s="347"/>
      <c r="D598" s="347"/>
      <c r="E598" s="347"/>
      <c r="F598" s="347" t="s">
        <v>108</v>
      </c>
      <c r="G598" s="348"/>
      <c r="H598" s="369"/>
      <c r="I598" s="65">
        <v>6</v>
      </c>
      <c r="J598" s="65">
        <v>1</v>
      </c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350">
        <f t="shared" si="77"/>
        <v>1</v>
      </c>
      <c r="W598" s="305">
        <f t="shared" si="75"/>
        <v>6.4935064935064939E-3</v>
      </c>
      <c r="X598" s="398">
        <f>E586</f>
        <v>561</v>
      </c>
      <c r="Y598" s="40" t="s">
        <v>3</v>
      </c>
      <c r="Z598" s="11">
        <f t="shared" si="76"/>
        <v>1</v>
      </c>
      <c r="AA598" s="401"/>
    </row>
    <row r="599" spans="1:27" x14ac:dyDescent="0.25">
      <c r="A599" s="420"/>
      <c r="B599" s="422"/>
      <c r="C599" s="422"/>
      <c r="D599" s="422"/>
      <c r="E599" s="422"/>
      <c r="F599" s="422"/>
      <c r="G599" s="421"/>
      <c r="H599" s="402"/>
      <c r="I599" s="65">
        <v>3</v>
      </c>
      <c r="J599" s="70"/>
      <c r="K599" s="70"/>
      <c r="L599" s="70"/>
      <c r="M599" s="65"/>
      <c r="N599" s="70"/>
      <c r="O599" s="70"/>
      <c r="P599" s="70"/>
      <c r="Q599" s="70"/>
      <c r="R599" s="70"/>
      <c r="S599" s="70"/>
      <c r="T599" s="70"/>
      <c r="U599" s="70"/>
      <c r="V599" s="350">
        <f t="shared" si="77"/>
        <v>0</v>
      </c>
      <c r="W599" s="305">
        <f t="shared" si="75"/>
        <v>0</v>
      </c>
      <c r="X599" s="398">
        <f>E586</f>
        <v>561</v>
      </c>
      <c r="Y599" s="40" t="s">
        <v>393</v>
      </c>
      <c r="Z599" s="11">
        <f t="shared" si="76"/>
        <v>0</v>
      </c>
      <c r="AA599" s="401"/>
    </row>
    <row r="600" spans="1:27" x14ac:dyDescent="0.25">
      <c r="A600" s="420"/>
      <c r="B600" s="422"/>
      <c r="C600" s="422"/>
      <c r="D600" s="422"/>
      <c r="E600" s="422"/>
      <c r="F600" s="422"/>
      <c r="G600" s="421"/>
      <c r="H600" s="394"/>
      <c r="I600" s="65">
        <v>1</v>
      </c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350">
        <f t="shared" si="77"/>
        <v>0</v>
      </c>
      <c r="W600" s="305">
        <f t="shared" si="75"/>
        <v>0</v>
      </c>
      <c r="X600" s="398">
        <f>E586</f>
        <v>561</v>
      </c>
      <c r="Y600" s="254" t="s">
        <v>83</v>
      </c>
      <c r="Z600" s="11">
        <f t="shared" si="76"/>
        <v>0</v>
      </c>
      <c r="AA600" s="401"/>
    </row>
    <row r="601" spans="1:27" x14ac:dyDescent="0.25">
      <c r="A601" s="56"/>
      <c r="B601" s="347"/>
      <c r="C601" s="347"/>
      <c r="D601" s="347"/>
      <c r="E601" s="347"/>
      <c r="F601" s="347"/>
      <c r="G601" s="60"/>
      <c r="H601" s="358"/>
      <c r="I601" s="358">
        <v>5</v>
      </c>
      <c r="J601" s="65"/>
      <c r="K601" s="65"/>
      <c r="L601" s="65"/>
      <c r="M601" s="358"/>
      <c r="N601" s="65"/>
      <c r="O601" s="65"/>
      <c r="P601" s="65"/>
      <c r="Q601" s="65"/>
      <c r="R601" s="65"/>
      <c r="S601" s="65"/>
      <c r="T601" s="65"/>
      <c r="U601" s="65"/>
      <c r="V601" s="350">
        <f t="shared" si="77"/>
        <v>0</v>
      </c>
      <c r="W601" s="305">
        <f t="shared" si="75"/>
        <v>0</v>
      </c>
      <c r="X601" s="398">
        <f>E586</f>
        <v>561</v>
      </c>
      <c r="Y601" s="254" t="s">
        <v>13</v>
      </c>
      <c r="Z601" s="11">
        <f t="shared" si="76"/>
        <v>0</v>
      </c>
      <c r="AA601" s="403"/>
    </row>
    <row r="602" spans="1:27" x14ac:dyDescent="0.25">
      <c r="A602" s="56"/>
      <c r="B602" s="347"/>
      <c r="C602" s="347"/>
      <c r="D602" s="347"/>
      <c r="E602" s="347"/>
      <c r="F602" s="347"/>
      <c r="G602" s="60"/>
      <c r="H602" s="358"/>
      <c r="I602" s="65">
        <v>5</v>
      </c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350">
        <f t="shared" si="77"/>
        <v>0</v>
      </c>
      <c r="W602" s="305">
        <f t="shared" si="75"/>
        <v>0</v>
      </c>
      <c r="X602" s="398">
        <f>E586</f>
        <v>561</v>
      </c>
      <c r="Y602" s="40" t="s">
        <v>99</v>
      </c>
      <c r="Z602" s="11">
        <f t="shared" si="76"/>
        <v>0</v>
      </c>
      <c r="AA602" s="173" t="s">
        <v>320</v>
      </c>
    </row>
    <row r="603" spans="1:27" x14ac:dyDescent="0.25">
      <c r="A603" s="56"/>
      <c r="B603" s="347"/>
      <c r="C603" s="347"/>
      <c r="D603" s="347"/>
      <c r="E603" s="347"/>
      <c r="F603" s="347"/>
      <c r="G603" s="348"/>
      <c r="H603" s="349"/>
      <c r="I603" s="65"/>
      <c r="J603" s="65">
        <v>1</v>
      </c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350">
        <f t="shared" si="77"/>
        <v>1</v>
      </c>
      <c r="W603" s="305">
        <f t="shared" si="75"/>
        <v>6.4935064935064939E-3</v>
      </c>
      <c r="X603" s="398">
        <f>E586</f>
        <v>561</v>
      </c>
      <c r="Y603" s="255" t="s">
        <v>28</v>
      </c>
      <c r="Z603" s="11">
        <f t="shared" si="76"/>
        <v>1</v>
      </c>
      <c r="AA603" s="401"/>
    </row>
    <row r="604" spans="1:27" x14ac:dyDescent="0.25">
      <c r="A604" s="56"/>
      <c r="B604" s="347"/>
      <c r="C604" s="347"/>
      <c r="D604" s="347"/>
      <c r="E604" s="347"/>
      <c r="F604" s="347"/>
      <c r="G604" s="348"/>
      <c r="H604" s="349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350">
        <f t="shared" si="77"/>
        <v>0</v>
      </c>
      <c r="W604" s="305">
        <f t="shared" si="75"/>
        <v>0</v>
      </c>
      <c r="X604" s="398">
        <f>E586</f>
        <v>561</v>
      </c>
      <c r="Y604" s="40" t="s">
        <v>101</v>
      </c>
      <c r="Z604" s="11">
        <f t="shared" si="76"/>
        <v>0</v>
      </c>
      <c r="AA604" s="401"/>
    </row>
    <row r="605" spans="1:27" x14ac:dyDescent="0.25">
      <c r="A605" s="56"/>
      <c r="B605" s="347"/>
      <c r="C605" s="347"/>
      <c r="D605" s="347"/>
      <c r="E605" s="347"/>
      <c r="F605" s="347" t="s">
        <v>108</v>
      </c>
      <c r="G605" s="348"/>
      <c r="H605" s="355"/>
      <c r="I605" s="70"/>
      <c r="J605" s="70">
        <v>2</v>
      </c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350">
        <f t="shared" si="77"/>
        <v>2</v>
      </c>
      <c r="W605" s="305">
        <f t="shared" si="75"/>
        <v>1.2987012987012988E-2</v>
      </c>
      <c r="X605" s="398">
        <f>E586</f>
        <v>561</v>
      </c>
      <c r="Y605" s="40" t="s">
        <v>270</v>
      </c>
      <c r="Z605" s="11">
        <f t="shared" si="76"/>
        <v>2</v>
      </c>
      <c r="AA605" s="400"/>
    </row>
    <row r="606" spans="1:27" ht="15.75" thickBot="1" x14ac:dyDescent="0.3">
      <c r="A606" s="56"/>
      <c r="B606" s="347"/>
      <c r="C606" s="347"/>
      <c r="D606" s="347"/>
      <c r="E606" s="347"/>
      <c r="F606" s="347"/>
      <c r="G606" s="348"/>
      <c r="H606" s="355"/>
      <c r="I606" s="70">
        <v>1</v>
      </c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350">
        <f>SUM(H606,J606,L606,N606,P606,R606,U606,T606)</f>
        <v>0</v>
      </c>
      <c r="W606" s="330">
        <f t="shared" si="75"/>
        <v>0</v>
      </c>
      <c r="X606" s="398">
        <f>E586</f>
        <v>561</v>
      </c>
      <c r="Y606" s="255" t="s">
        <v>10</v>
      </c>
      <c r="Z606" s="11">
        <f t="shared" si="76"/>
        <v>0</v>
      </c>
      <c r="AA606" s="401"/>
    </row>
    <row r="607" spans="1:27" ht="15.75" thickBot="1" x14ac:dyDescent="0.3">
      <c r="A607" s="56"/>
      <c r="B607" s="347"/>
      <c r="C607" s="347"/>
      <c r="D607" s="347"/>
      <c r="E607" s="347"/>
      <c r="F607" s="347"/>
      <c r="G607" s="348"/>
      <c r="H607" s="404"/>
      <c r="I607" s="197"/>
      <c r="J607" s="197"/>
      <c r="K607" s="197"/>
      <c r="L607" s="197"/>
      <c r="M607" s="197"/>
      <c r="N607" s="197"/>
      <c r="O607" s="197"/>
      <c r="P607" s="197"/>
      <c r="Q607" s="197"/>
      <c r="R607" s="197"/>
      <c r="S607" s="197"/>
      <c r="T607" s="197"/>
      <c r="U607" s="197"/>
      <c r="V607" s="405"/>
      <c r="W607" s="197"/>
      <c r="X607" s="405"/>
      <c r="Y607" s="79" t="s">
        <v>22</v>
      </c>
      <c r="Z607" s="11">
        <f t="shared" si="76"/>
        <v>0</v>
      </c>
      <c r="AA607" s="401"/>
    </row>
    <row r="608" spans="1:27" x14ac:dyDescent="0.25">
      <c r="A608" s="56"/>
      <c r="B608" s="347"/>
      <c r="C608" s="347"/>
      <c r="D608" s="347"/>
      <c r="E608" s="347"/>
      <c r="F608" s="347"/>
      <c r="G608" s="348"/>
      <c r="H608" s="406"/>
      <c r="I608" s="66"/>
      <c r="J608" s="66"/>
      <c r="K608" s="66"/>
      <c r="L608" s="66"/>
      <c r="M608" s="66"/>
      <c r="N608" s="66"/>
      <c r="O608" s="66"/>
      <c r="P608" s="66"/>
      <c r="Q608" s="65"/>
      <c r="R608" s="66"/>
      <c r="S608" s="66"/>
      <c r="T608" s="66"/>
      <c r="U608" s="66"/>
      <c r="V608" s="350">
        <f t="shared" ref="V608:V621" si="78">SUM(H608,J608,L608,N608,P608,R608,U608)</f>
        <v>0</v>
      </c>
      <c r="W608" s="303">
        <f t="shared" si="75"/>
        <v>0</v>
      </c>
      <c r="X608" s="398">
        <f>E586</f>
        <v>561</v>
      </c>
      <c r="Y608" s="476" t="s">
        <v>74</v>
      </c>
      <c r="Z608" s="11">
        <f t="shared" si="76"/>
        <v>0</v>
      </c>
      <c r="AA608" s="401"/>
    </row>
    <row r="609" spans="1:27" x14ac:dyDescent="0.25">
      <c r="A609" s="56"/>
      <c r="B609" s="347"/>
      <c r="C609" s="347"/>
      <c r="D609" s="347"/>
      <c r="E609" s="347"/>
      <c r="F609" s="347"/>
      <c r="G609" s="348"/>
      <c r="H609" s="349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350">
        <f t="shared" si="78"/>
        <v>0</v>
      </c>
      <c r="W609" s="305">
        <f t="shared" si="75"/>
        <v>0</v>
      </c>
      <c r="X609" s="398">
        <f>E586</f>
        <v>561</v>
      </c>
      <c r="Y609" s="107" t="s">
        <v>27</v>
      </c>
      <c r="Z609" s="11">
        <f t="shared" si="76"/>
        <v>0</v>
      </c>
      <c r="AA609" s="172"/>
    </row>
    <row r="610" spans="1:27" x14ac:dyDescent="0.25">
      <c r="A610" s="56"/>
      <c r="B610" s="347"/>
      <c r="C610" s="347"/>
      <c r="D610" s="347"/>
      <c r="E610" s="347"/>
      <c r="F610" s="347"/>
      <c r="G610" s="348"/>
      <c r="H610" s="349">
        <v>4</v>
      </c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350">
        <f t="shared" si="78"/>
        <v>4</v>
      </c>
      <c r="W610" s="305">
        <f t="shared" si="75"/>
        <v>2.5974025974025976E-2</v>
      </c>
      <c r="X610" s="398">
        <f>E586</f>
        <v>561</v>
      </c>
      <c r="Y610" s="469" t="s">
        <v>194</v>
      </c>
      <c r="Z610" s="11">
        <f t="shared" si="76"/>
        <v>4</v>
      </c>
      <c r="AA610" s="172"/>
    </row>
    <row r="611" spans="1:27" x14ac:dyDescent="0.25">
      <c r="A611" s="56"/>
      <c r="B611" s="347"/>
      <c r="C611" s="347"/>
      <c r="D611" s="347"/>
      <c r="E611" s="347"/>
      <c r="F611" s="347"/>
      <c r="G611" s="348"/>
      <c r="H611" s="349">
        <v>2</v>
      </c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350">
        <f t="shared" si="78"/>
        <v>2</v>
      </c>
      <c r="W611" s="305">
        <f t="shared" si="75"/>
        <v>1.2987012987012988E-2</v>
      </c>
      <c r="X611" s="398">
        <f>E586</f>
        <v>561</v>
      </c>
      <c r="Y611" s="470" t="s">
        <v>26</v>
      </c>
      <c r="Z611" s="11">
        <f t="shared" si="76"/>
        <v>2</v>
      </c>
      <c r="AA611" s="400"/>
    </row>
    <row r="612" spans="1:27" x14ac:dyDescent="0.25">
      <c r="A612" s="56"/>
      <c r="B612" s="347"/>
      <c r="C612" s="347"/>
      <c r="D612" s="347"/>
      <c r="E612" s="347"/>
      <c r="F612" s="347" t="s">
        <v>108</v>
      </c>
      <c r="G612" s="348"/>
      <c r="H612" s="349">
        <v>1</v>
      </c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350">
        <f t="shared" si="78"/>
        <v>1</v>
      </c>
      <c r="W612" s="305">
        <f t="shared" si="75"/>
        <v>6.4935064935064939E-3</v>
      </c>
      <c r="X612" s="398">
        <f>E586</f>
        <v>561</v>
      </c>
      <c r="Y612" s="469" t="s">
        <v>53</v>
      </c>
      <c r="Z612" s="11">
        <f t="shared" si="76"/>
        <v>1</v>
      </c>
      <c r="AA612" s="172"/>
    </row>
    <row r="613" spans="1:27" x14ac:dyDescent="0.25">
      <c r="A613" s="56"/>
      <c r="B613" s="347"/>
      <c r="C613" s="347"/>
      <c r="D613" s="347"/>
      <c r="E613" s="347"/>
      <c r="F613" s="347"/>
      <c r="G613" s="348"/>
      <c r="H613" s="349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350">
        <f t="shared" si="78"/>
        <v>0</v>
      </c>
      <c r="W613" s="305">
        <f t="shared" si="75"/>
        <v>0</v>
      </c>
      <c r="X613" s="398">
        <f>E586</f>
        <v>561</v>
      </c>
      <c r="Y613" s="254" t="s">
        <v>13</v>
      </c>
      <c r="Z613" s="11">
        <f t="shared" si="76"/>
        <v>0</v>
      </c>
      <c r="AA613" s="400"/>
    </row>
    <row r="614" spans="1:27" x14ac:dyDescent="0.25">
      <c r="A614" s="56"/>
      <c r="B614" s="347"/>
      <c r="C614" s="347"/>
      <c r="D614" s="347"/>
      <c r="E614" s="347"/>
      <c r="F614" s="347"/>
      <c r="G614" s="348"/>
      <c r="H614" s="349">
        <v>2</v>
      </c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350">
        <f t="shared" si="78"/>
        <v>2</v>
      </c>
      <c r="W614" s="305">
        <f t="shared" si="75"/>
        <v>1.2987012987012988E-2</v>
      </c>
      <c r="X614" s="398">
        <f>E586</f>
        <v>561</v>
      </c>
      <c r="Y614" s="468" t="s">
        <v>178</v>
      </c>
      <c r="Z614" s="11">
        <f t="shared" si="76"/>
        <v>2</v>
      </c>
      <c r="AA614" s="400"/>
    </row>
    <row r="615" spans="1:27" x14ac:dyDescent="0.25">
      <c r="A615" s="56"/>
      <c r="B615" s="347"/>
      <c r="C615" s="347"/>
      <c r="D615" s="347"/>
      <c r="E615" s="347"/>
      <c r="F615" s="347"/>
      <c r="G615" s="348"/>
      <c r="H615" s="349">
        <v>1</v>
      </c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350">
        <f t="shared" si="78"/>
        <v>1</v>
      </c>
      <c r="W615" s="305">
        <f t="shared" si="75"/>
        <v>6.4935064935064939E-3</v>
      </c>
      <c r="X615" s="398">
        <f>E586</f>
        <v>561</v>
      </c>
      <c r="Y615" s="470" t="s">
        <v>188</v>
      </c>
      <c r="Z615" s="11">
        <f t="shared" si="76"/>
        <v>1</v>
      </c>
      <c r="AA615" s="400"/>
    </row>
    <row r="616" spans="1:27" x14ac:dyDescent="0.25">
      <c r="A616" s="56"/>
      <c r="B616" s="347"/>
      <c r="C616" s="347"/>
      <c r="D616" s="347"/>
      <c r="E616" s="347"/>
      <c r="F616" s="347"/>
      <c r="G616" s="348"/>
      <c r="H616" s="349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350">
        <f t="shared" si="78"/>
        <v>0</v>
      </c>
      <c r="W616" s="305">
        <f t="shared" si="75"/>
        <v>0</v>
      </c>
      <c r="X616" s="398">
        <f>E586</f>
        <v>561</v>
      </c>
      <c r="Y616" s="470" t="s">
        <v>369</v>
      </c>
      <c r="Z616" s="11">
        <f t="shared" si="76"/>
        <v>0</v>
      </c>
      <c r="AA616" s="400"/>
    </row>
    <row r="617" spans="1:27" x14ac:dyDescent="0.25">
      <c r="A617" s="56"/>
      <c r="B617" s="347"/>
      <c r="C617" s="347"/>
      <c r="D617" s="347"/>
      <c r="E617" s="347"/>
      <c r="F617" s="347"/>
      <c r="G617" s="348"/>
      <c r="H617" s="349">
        <v>2</v>
      </c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350">
        <f t="shared" si="78"/>
        <v>2</v>
      </c>
      <c r="W617" s="305">
        <f t="shared" si="75"/>
        <v>1.2987012987012988E-2</v>
      </c>
      <c r="X617" s="398">
        <f>E586</f>
        <v>561</v>
      </c>
      <c r="Y617" s="470" t="s">
        <v>109</v>
      </c>
      <c r="Z617" s="11">
        <f t="shared" si="76"/>
        <v>2</v>
      </c>
      <c r="AA617" s="400"/>
    </row>
    <row r="618" spans="1:27" x14ac:dyDescent="0.25">
      <c r="A618" s="56"/>
      <c r="B618" s="347"/>
      <c r="C618" s="347"/>
      <c r="D618" s="347"/>
      <c r="E618" s="347"/>
      <c r="F618" s="347"/>
      <c r="G618" s="348"/>
      <c r="H618" s="349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350">
        <f t="shared" si="78"/>
        <v>0</v>
      </c>
      <c r="W618" s="305">
        <f t="shared" si="75"/>
        <v>0</v>
      </c>
      <c r="X618" s="398">
        <f>E586</f>
        <v>561</v>
      </c>
      <c r="Y618" s="254" t="s">
        <v>36</v>
      </c>
      <c r="Z618" s="11">
        <f t="shared" si="76"/>
        <v>0</v>
      </c>
      <c r="AA618" s="400"/>
    </row>
    <row r="619" spans="1:27" x14ac:dyDescent="0.25">
      <c r="A619" s="56"/>
      <c r="B619" s="347"/>
      <c r="C619" s="347"/>
      <c r="D619" s="347"/>
      <c r="E619" s="347"/>
      <c r="F619" s="347"/>
      <c r="G619" s="348"/>
      <c r="H619" s="349">
        <v>2</v>
      </c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350">
        <f t="shared" si="78"/>
        <v>2</v>
      </c>
      <c r="W619" s="305">
        <f t="shared" si="75"/>
        <v>1.2987012987012988E-2</v>
      </c>
      <c r="X619" s="398">
        <f>E586</f>
        <v>561</v>
      </c>
      <c r="Y619" s="254" t="s">
        <v>461</v>
      </c>
      <c r="Z619" s="11">
        <f t="shared" si="76"/>
        <v>2</v>
      </c>
      <c r="AA619" s="400"/>
    </row>
    <row r="620" spans="1:27" ht="15.75" thickBot="1" x14ac:dyDescent="0.3">
      <c r="A620" s="186"/>
      <c r="B620" s="187"/>
      <c r="C620" s="187"/>
      <c r="D620" s="187"/>
      <c r="E620" s="187"/>
      <c r="F620" s="187"/>
      <c r="G620" s="348"/>
      <c r="H620" s="349">
        <v>2</v>
      </c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350">
        <f t="shared" si="78"/>
        <v>2</v>
      </c>
      <c r="W620" s="302">
        <f t="shared" si="75"/>
        <v>1.2987012987012988E-2</v>
      </c>
      <c r="X620" s="398">
        <f>E586</f>
        <v>561</v>
      </c>
      <c r="Y620" s="42" t="s">
        <v>88</v>
      </c>
      <c r="Z620" s="11">
        <f t="shared" si="76"/>
        <v>2</v>
      </c>
      <c r="AA620" s="407"/>
    </row>
    <row r="621" spans="1:27" ht="15.75" thickBot="1" x14ac:dyDescent="0.3">
      <c r="A621" s="45"/>
      <c r="B621" s="45"/>
      <c r="C621" s="45"/>
      <c r="D621" s="45"/>
      <c r="E621" s="45"/>
      <c r="F621" s="45"/>
      <c r="G621" s="51" t="s">
        <v>5</v>
      </c>
      <c r="H621" s="61">
        <f>SUM(H587:H620)</f>
        <v>102</v>
      </c>
      <c r="I621" s="61">
        <f>SUM(I587:I620)</f>
        <v>36</v>
      </c>
      <c r="J621" s="61">
        <f t="shared" ref="J621:U621" si="79">SUM(J587:J620)</f>
        <v>15</v>
      </c>
      <c r="K621" s="61">
        <f t="shared" si="79"/>
        <v>0</v>
      </c>
      <c r="L621" s="61">
        <f t="shared" si="79"/>
        <v>0</v>
      </c>
      <c r="M621" s="61">
        <f t="shared" si="79"/>
        <v>0</v>
      </c>
      <c r="N621" s="61">
        <f t="shared" si="79"/>
        <v>0</v>
      </c>
      <c r="O621" s="61">
        <f t="shared" si="79"/>
        <v>0</v>
      </c>
      <c r="P621" s="61">
        <f t="shared" si="79"/>
        <v>0</v>
      </c>
      <c r="Q621" s="61">
        <f t="shared" si="79"/>
        <v>0</v>
      </c>
      <c r="R621" s="61">
        <f t="shared" si="79"/>
        <v>0</v>
      </c>
      <c r="S621" s="61">
        <f t="shared" si="79"/>
        <v>0</v>
      </c>
      <c r="T621" s="61">
        <f t="shared" si="79"/>
        <v>0</v>
      </c>
      <c r="U621" s="61">
        <f t="shared" si="79"/>
        <v>0</v>
      </c>
      <c r="V621" s="375">
        <f t="shared" si="78"/>
        <v>117</v>
      </c>
      <c r="W621" s="459">
        <f t="shared" si="75"/>
        <v>0.75974025974025972</v>
      </c>
      <c r="X621" s="458">
        <f>E586</f>
        <v>561</v>
      </c>
    </row>
    <row r="623" spans="1:27" ht="15.75" thickBot="1" x14ac:dyDescent="0.3"/>
    <row r="624" spans="1:27" ht="60.75" thickBot="1" x14ac:dyDescent="0.3">
      <c r="A624" s="47" t="s">
        <v>23</v>
      </c>
      <c r="B624" s="47" t="s">
        <v>49</v>
      </c>
      <c r="C624" s="47" t="s">
        <v>54</v>
      </c>
      <c r="D624" s="47" t="s">
        <v>18</v>
      </c>
      <c r="E624" s="46" t="s">
        <v>17</v>
      </c>
      <c r="F624" s="48" t="s">
        <v>1</v>
      </c>
      <c r="G624" s="49" t="s">
        <v>24</v>
      </c>
      <c r="H624" s="81" t="s">
        <v>69</v>
      </c>
      <c r="I624" s="50" t="s">
        <v>70</v>
      </c>
      <c r="J624" s="50" t="s">
        <v>55</v>
      </c>
      <c r="K624" s="50" t="s">
        <v>60</v>
      </c>
      <c r="L624" s="50" t="s">
        <v>56</v>
      </c>
      <c r="M624" s="50" t="s">
        <v>61</v>
      </c>
      <c r="N624" s="50" t="s">
        <v>57</v>
      </c>
      <c r="O624" s="50" t="s">
        <v>62</v>
      </c>
      <c r="P624" s="50" t="s">
        <v>58</v>
      </c>
      <c r="Q624" s="50" t="s">
        <v>66</v>
      </c>
      <c r="R624" s="50" t="s">
        <v>59</v>
      </c>
      <c r="S624" s="50" t="s">
        <v>67</v>
      </c>
      <c r="T624" s="50" t="s">
        <v>126</v>
      </c>
      <c r="U624" s="50" t="s">
        <v>42</v>
      </c>
      <c r="V624" s="50" t="s">
        <v>5</v>
      </c>
      <c r="W624" s="46" t="s">
        <v>2</v>
      </c>
      <c r="X624" s="47" t="s">
        <v>117</v>
      </c>
      <c r="Y624" s="37" t="s">
        <v>21</v>
      </c>
      <c r="Z624" s="11" t="s">
        <v>5</v>
      </c>
      <c r="AA624" s="36" t="s">
        <v>7</v>
      </c>
    </row>
    <row r="625" spans="1:27" ht="15.75" thickBot="1" x14ac:dyDescent="0.3">
      <c r="A625" s="78">
        <v>1513193</v>
      </c>
      <c r="B625" s="78" t="s">
        <v>233</v>
      </c>
      <c r="C625" s="439">
        <v>576</v>
      </c>
      <c r="D625" s="439">
        <v>609</v>
      </c>
      <c r="E625" s="439">
        <v>562</v>
      </c>
      <c r="F625" s="440">
        <f>E625/D625</f>
        <v>0.92282430213464695</v>
      </c>
      <c r="G625" s="52">
        <v>45303</v>
      </c>
      <c r="H625" s="87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9"/>
      <c r="T625" s="405"/>
      <c r="U625" s="121"/>
      <c r="V625" s="121"/>
      <c r="W625" s="89"/>
      <c r="Y625" s="91" t="s">
        <v>78</v>
      </c>
      <c r="AA625" s="493" t="s">
        <v>293</v>
      </c>
    </row>
    <row r="626" spans="1:27" x14ac:dyDescent="0.25">
      <c r="A626" s="56"/>
      <c r="B626" s="347"/>
      <c r="C626" s="347"/>
      <c r="D626" s="347"/>
      <c r="E626" s="347"/>
      <c r="F626" s="347"/>
      <c r="G626" s="348"/>
      <c r="H626" s="343"/>
      <c r="I626" s="63">
        <v>15</v>
      </c>
      <c r="J626" s="63"/>
      <c r="K626" s="63">
        <v>1</v>
      </c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371">
        <f>SUM(H626,J626,L626,N626,P626,R626,U626,T626)</f>
        <v>0</v>
      </c>
      <c r="W626" s="303">
        <f>$V626/$D$352</f>
        <v>0</v>
      </c>
      <c r="X626" s="398">
        <f>E625</f>
        <v>562</v>
      </c>
      <c r="Y626" s="39" t="s">
        <v>19</v>
      </c>
      <c r="Z626" s="11">
        <f>V626</f>
        <v>0</v>
      </c>
      <c r="AA626" s="340"/>
    </row>
    <row r="627" spans="1:27" x14ac:dyDescent="0.25">
      <c r="A627" s="56"/>
      <c r="B627" s="347"/>
      <c r="C627" s="347"/>
      <c r="D627" s="347"/>
      <c r="E627" s="347"/>
      <c r="F627" s="347"/>
      <c r="G627" s="348"/>
      <c r="H627" s="349">
        <v>5</v>
      </c>
      <c r="I627" s="65"/>
      <c r="J627" s="65"/>
      <c r="K627" s="65"/>
      <c r="L627" s="65">
        <v>1</v>
      </c>
      <c r="M627" s="65"/>
      <c r="N627" s="70"/>
      <c r="O627" s="65"/>
      <c r="P627" s="65"/>
      <c r="Q627" s="65"/>
      <c r="R627" s="65"/>
      <c r="S627" s="65"/>
      <c r="T627" s="65"/>
      <c r="U627" s="65"/>
      <c r="V627" s="350">
        <f>SUM(H627,J627,L627,N627,P627,R627,U627,T627)</f>
        <v>6</v>
      </c>
      <c r="W627" s="305">
        <f t="shared" ref="W627:W660" si="80">$V627/$D$352</f>
        <v>3.896103896103896E-2</v>
      </c>
      <c r="X627" s="398">
        <f>E625</f>
        <v>562</v>
      </c>
      <c r="Y627" s="254" t="s">
        <v>50</v>
      </c>
      <c r="Z627" s="11">
        <f t="shared" ref="Z627:Z659" si="81">V627</f>
        <v>6</v>
      </c>
      <c r="AA627" s="340"/>
    </row>
    <row r="628" spans="1:27" x14ac:dyDescent="0.25">
      <c r="A628" s="56"/>
      <c r="B628" s="347"/>
      <c r="C628" s="347"/>
      <c r="D628" s="347"/>
      <c r="E628" s="347"/>
      <c r="F628" s="347"/>
      <c r="G628" s="348"/>
      <c r="H628" s="349">
        <v>13</v>
      </c>
      <c r="I628" s="65"/>
      <c r="J628" s="65"/>
      <c r="K628" s="65"/>
      <c r="L628" s="65">
        <v>3</v>
      </c>
      <c r="M628" s="65"/>
      <c r="N628" s="65"/>
      <c r="O628" s="65"/>
      <c r="P628" s="65"/>
      <c r="Q628" s="65"/>
      <c r="R628" s="65"/>
      <c r="S628" s="65"/>
      <c r="T628" s="65"/>
      <c r="U628" s="65"/>
      <c r="V628" s="350">
        <f t="shared" ref="V628:V644" si="82">SUM(H628,J628,L628,N628,P628,R628,U628,T628)</f>
        <v>16</v>
      </c>
      <c r="W628" s="305">
        <f t="shared" si="80"/>
        <v>0.1038961038961039</v>
      </c>
      <c r="X628" s="398">
        <f>E625</f>
        <v>562</v>
      </c>
      <c r="Y628" s="40" t="s">
        <v>16</v>
      </c>
      <c r="Z628" s="11">
        <f t="shared" si="81"/>
        <v>16</v>
      </c>
      <c r="AA628" s="366"/>
    </row>
    <row r="629" spans="1:27" x14ac:dyDescent="0.25">
      <c r="A629" s="56"/>
      <c r="B629" s="347"/>
      <c r="C629" s="347"/>
      <c r="D629" s="347"/>
      <c r="E629" s="347"/>
      <c r="F629" s="347"/>
      <c r="G629" s="348"/>
      <c r="H629" s="349"/>
      <c r="I629" s="65"/>
      <c r="J629" s="399"/>
      <c r="K629" s="399"/>
      <c r="L629" s="399"/>
      <c r="M629" s="65"/>
      <c r="N629" s="65"/>
      <c r="O629" s="65"/>
      <c r="P629" s="65"/>
      <c r="Q629" s="65"/>
      <c r="R629" s="65"/>
      <c r="S629" s="65"/>
      <c r="T629" s="65"/>
      <c r="U629" s="65"/>
      <c r="V629" s="350">
        <f t="shared" si="82"/>
        <v>0</v>
      </c>
      <c r="W629" s="305">
        <f t="shared" si="80"/>
        <v>0</v>
      </c>
      <c r="X629" s="398">
        <f>E625</f>
        <v>562</v>
      </c>
      <c r="Y629" s="470" t="s">
        <v>87</v>
      </c>
      <c r="Z629" s="11">
        <f t="shared" si="81"/>
        <v>0</v>
      </c>
      <c r="AA629" s="366"/>
    </row>
    <row r="630" spans="1:27" x14ac:dyDescent="0.25">
      <c r="A630" s="56"/>
      <c r="B630" s="347"/>
      <c r="C630" s="347"/>
      <c r="D630" s="347"/>
      <c r="E630" s="347"/>
      <c r="F630" s="347"/>
      <c r="G630" s="348"/>
      <c r="H630" s="349"/>
      <c r="I630" s="65">
        <v>1</v>
      </c>
      <c r="J630" s="65"/>
      <c r="K630" s="65">
        <v>1</v>
      </c>
      <c r="L630" s="65">
        <v>1</v>
      </c>
      <c r="M630" s="65"/>
      <c r="N630" s="65"/>
      <c r="O630" s="65"/>
      <c r="P630" s="65"/>
      <c r="Q630" s="65"/>
      <c r="R630" s="65"/>
      <c r="S630" s="65"/>
      <c r="T630" s="65"/>
      <c r="U630" s="65"/>
      <c r="V630" s="350">
        <f t="shared" si="82"/>
        <v>1</v>
      </c>
      <c r="W630" s="305">
        <f t="shared" si="80"/>
        <v>6.4935064935064939E-3</v>
      </c>
      <c r="X630" s="398">
        <f>E625</f>
        <v>562</v>
      </c>
      <c r="Y630" s="40" t="s">
        <v>14</v>
      </c>
      <c r="Z630" s="11">
        <f t="shared" si="81"/>
        <v>1</v>
      </c>
      <c r="AA630" s="172"/>
    </row>
    <row r="631" spans="1:27" x14ac:dyDescent="0.25">
      <c r="A631" s="56"/>
      <c r="B631" s="347"/>
      <c r="C631" s="347"/>
      <c r="D631" s="347"/>
      <c r="E631" s="347"/>
      <c r="F631" s="347"/>
      <c r="G631" s="348"/>
      <c r="H631" s="349"/>
      <c r="I631" s="65">
        <v>4</v>
      </c>
      <c r="J631" s="65"/>
      <c r="K631" s="65">
        <v>1</v>
      </c>
      <c r="L631" s="65">
        <v>7</v>
      </c>
      <c r="M631" s="65"/>
      <c r="N631" s="65"/>
      <c r="O631" s="65"/>
      <c r="P631" s="65"/>
      <c r="Q631" s="65"/>
      <c r="R631" s="65"/>
      <c r="S631" s="65"/>
      <c r="T631" s="65"/>
      <c r="U631" s="65"/>
      <c r="V631" s="350">
        <f t="shared" si="82"/>
        <v>7</v>
      </c>
      <c r="W631" s="305">
        <f t="shared" si="80"/>
        <v>4.5454545454545456E-2</v>
      </c>
      <c r="X631" s="398">
        <f>E625</f>
        <v>562</v>
      </c>
      <c r="Y631" s="40" t="s">
        <v>15</v>
      </c>
      <c r="Z631" s="11">
        <f t="shared" si="81"/>
        <v>7</v>
      </c>
      <c r="AA631" s="346"/>
    </row>
    <row r="632" spans="1:27" x14ac:dyDescent="0.25">
      <c r="A632" s="56" t="s">
        <v>172</v>
      </c>
      <c r="B632" s="347"/>
      <c r="C632" s="347"/>
      <c r="D632" s="347"/>
      <c r="E632" s="347"/>
      <c r="F632" s="347"/>
      <c r="G632" s="348"/>
      <c r="H632" s="349"/>
      <c r="I632" s="65">
        <v>1</v>
      </c>
      <c r="J632" s="65"/>
      <c r="K632" s="65"/>
      <c r="L632" s="65">
        <v>1</v>
      </c>
      <c r="M632" s="65"/>
      <c r="N632" s="65"/>
      <c r="O632" s="65"/>
      <c r="P632" s="65"/>
      <c r="Q632" s="65"/>
      <c r="R632" s="65"/>
      <c r="S632" s="65"/>
      <c r="T632" s="65"/>
      <c r="U632" s="65"/>
      <c r="V632" s="350">
        <f t="shared" si="82"/>
        <v>1</v>
      </c>
      <c r="W632" s="305">
        <f t="shared" si="80"/>
        <v>6.4935064935064939E-3</v>
      </c>
      <c r="X632" s="398">
        <f>E625</f>
        <v>562</v>
      </c>
      <c r="Y632" s="40" t="s">
        <v>8</v>
      </c>
      <c r="Z632" s="11">
        <f t="shared" si="81"/>
        <v>1</v>
      </c>
      <c r="AA632" s="346"/>
    </row>
    <row r="633" spans="1:27" x14ac:dyDescent="0.25">
      <c r="A633" s="56"/>
      <c r="B633" s="347"/>
      <c r="C633" s="347"/>
      <c r="D633" s="347"/>
      <c r="E633" s="347"/>
      <c r="F633" s="347"/>
      <c r="G633" s="348"/>
      <c r="H633" s="349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350">
        <f t="shared" si="82"/>
        <v>0</v>
      </c>
      <c r="W633" s="305">
        <f t="shared" si="80"/>
        <v>0</v>
      </c>
      <c r="X633" s="398">
        <f>E625</f>
        <v>562</v>
      </c>
      <c r="Y633" s="40" t="s">
        <v>9</v>
      </c>
      <c r="Z633" s="11">
        <f t="shared" si="81"/>
        <v>0</v>
      </c>
      <c r="AA633" s="400"/>
    </row>
    <row r="634" spans="1:27" x14ac:dyDescent="0.25">
      <c r="A634" s="56"/>
      <c r="B634" s="347"/>
      <c r="C634" s="347"/>
      <c r="D634" s="347"/>
      <c r="E634" s="347"/>
      <c r="F634" s="347"/>
      <c r="G634" s="348"/>
      <c r="H634" s="369"/>
      <c r="I634" s="65">
        <v>1</v>
      </c>
      <c r="J634" s="65"/>
      <c r="K634" s="65">
        <v>1</v>
      </c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350">
        <f t="shared" si="82"/>
        <v>0</v>
      </c>
      <c r="W634" s="305">
        <f t="shared" si="80"/>
        <v>0</v>
      </c>
      <c r="X634" s="398">
        <f>E625</f>
        <v>562</v>
      </c>
      <c r="Y634" s="40" t="s">
        <v>71</v>
      </c>
      <c r="Z634" s="11">
        <f t="shared" si="81"/>
        <v>0</v>
      </c>
      <c r="AA634" s="400"/>
    </row>
    <row r="635" spans="1:27" x14ac:dyDescent="0.25">
      <c r="A635" s="56"/>
      <c r="B635" s="347"/>
      <c r="C635" s="347"/>
      <c r="D635" s="347"/>
      <c r="E635" s="347"/>
      <c r="F635" s="347"/>
      <c r="G635" s="348"/>
      <c r="H635" s="369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350">
        <f t="shared" si="82"/>
        <v>0</v>
      </c>
      <c r="W635" s="305">
        <f t="shared" si="80"/>
        <v>0</v>
      </c>
      <c r="X635" s="398">
        <f>E625</f>
        <v>562</v>
      </c>
      <c r="Y635" s="40" t="s">
        <v>0</v>
      </c>
      <c r="Z635" s="11">
        <f t="shared" si="81"/>
        <v>0</v>
      </c>
      <c r="AA635" s="401"/>
    </row>
    <row r="636" spans="1:27" x14ac:dyDescent="0.25">
      <c r="A636" s="56"/>
      <c r="B636" s="347"/>
      <c r="C636" s="347"/>
      <c r="D636" s="347"/>
      <c r="E636" s="347"/>
      <c r="F636" s="347"/>
      <c r="G636" s="348"/>
      <c r="H636" s="369"/>
      <c r="I636" s="65">
        <v>1</v>
      </c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350">
        <f t="shared" si="82"/>
        <v>0</v>
      </c>
      <c r="W636" s="305">
        <f t="shared" si="80"/>
        <v>0</v>
      </c>
      <c r="X636" s="398">
        <f>E625</f>
        <v>562</v>
      </c>
      <c r="Y636" s="40" t="s">
        <v>20</v>
      </c>
      <c r="Z636" s="11">
        <f t="shared" si="81"/>
        <v>0</v>
      </c>
      <c r="AA636" s="401"/>
    </row>
    <row r="637" spans="1:27" x14ac:dyDescent="0.25">
      <c r="A637" s="56"/>
      <c r="B637" s="347"/>
      <c r="C637" s="347"/>
      <c r="D637" s="347"/>
      <c r="E637" s="347"/>
      <c r="F637" s="347" t="s">
        <v>108</v>
      </c>
      <c r="G637" s="348"/>
      <c r="H637" s="369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350">
        <f t="shared" si="82"/>
        <v>0</v>
      </c>
      <c r="W637" s="305">
        <f t="shared" si="80"/>
        <v>0</v>
      </c>
      <c r="X637" s="398">
        <f>E625</f>
        <v>562</v>
      </c>
      <c r="Y637" s="40" t="s">
        <v>3</v>
      </c>
      <c r="Z637" s="11">
        <f t="shared" si="81"/>
        <v>0</v>
      </c>
      <c r="AA637" s="401"/>
    </row>
    <row r="638" spans="1:27" x14ac:dyDescent="0.25">
      <c r="A638" s="420"/>
      <c r="B638" s="422"/>
      <c r="C638" s="422"/>
      <c r="D638" s="422"/>
      <c r="E638" s="422"/>
      <c r="F638" s="422"/>
      <c r="G638" s="421"/>
      <c r="H638" s="402"/>
      <c r="I638" s="65">
        <v>2</v>
      </c>
      <c r="J638" s="70"/>
      <c r="K638" s="70">
        <v>2</v>
      </c>
      <c r="L638" s="70"/>
      <c r="M638" s="65"/>
      <c r="N638" s="70"/>
      <c r="O638" s="70"/>
      <c r="P638" s="70"/>
      <c r="Q638" s="70"/>
      <c r="R638" s="70"/>
      <c r="S638" s="70"/>
      <c r="T638" s="70"/>
      <c r="U638" s="70"/>
      <c r="V638" s="350">
        <f t="shared" si="82"/>
        <v>0</v>
      </c>
      <c r="W638" s="305">
        <f t="shared" si="80"/>
        <v>0</v>
      </c>
      <c r="X638" s="398">
        <f>E625</f>
        <v>562</v>
      </c>
      <c r="Y638" s="40" t="s">
        <v>393</v>
      </c>
      <c r="Z638" s="11">
        <f t="shared" si="81"/>
        <v>0</v>
      </c>
      <c r="AA638" s="401"/>
    </row>
    <row r="639" spans="1:27" x14ac:dyDescent="0.25">
      <c r="A639" s="420"/>
      <c r="B639" s="422"/>
      <c r="C639" s="422"/>
      <c r="D639" s="422"/>
      <c r="E639" s="422"/>
      <c r="F639" s="422"/>
      <c r="G639" s="421"/>
      <c r="H639" s="394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350">
        <f t="shared" si="82"/>
        <v>0</v>
      </c>
      <c r="W639" s="305">
        <f t="shared" si="80"/>
        <v>0</v>
      </c>
      <c r="X639" s="398">
        <f>E625</f>
        <v>562</v>
      </c>
      <c r="Y639" s="254" t="s">
        <v>83</v>
      </c>
      <c r="Z639" s="11">
        <f t="shared" si="81"/>
        <v>0</v>
      </c>
      <c r="AA639" s="401"/>
    </row>
    <row r="640" spans="1:27" x14ac:dyDescent="0.25">
      <c r="A640" s="56"/>
      <c r="B640" s="347"/>
      <c r="C640" s="347"/>
      <c r="D640" s="347"/>
      <c r="E640" s="347"/>
      <c r="F640" s="347"/>
      <c r="G640" s="60"/>
      <c r="H640" s="358"/>
      <c r="I640" s="358">
        <v>3</v>
      </c>
      <c r="J640" s="65"/>
      <c r="K640" s="65"/>
      <c r="L640" s="65"/>
      <c r="M640" s="358"/>
      <c r="N640" s="65"/>
      <c r="O640" s="65"/>
      <c r="P640" s="65"/>
      <c r="Q640" s="65"/>
      <c r="R640" s="65"/>
      <c r="S640" s="65"/>
      <c r="T640" s="65"/>
      <c r="U640" s="65"/>
      <c r="V640" s="350">
        <f t="shared" si="82"/>
        <v>0</v>
      </c>
      <c r="W640" s="305">
        <f t="shared" si="80"/>
        <v>0</v>
      </c>
      <c r="X640" s="398">
        <f>E625</f>
        <v>562</v>
      </c>
      <c r="Y640" s="254" t="s">
        <v>13</v>
      </c>
      <c r="Z640" s="11">
        <f t="shared" si="81"/>
        <v>0</v>
      </c>
      <c r="AA640" s="403"/>
    </row>
    <row r="641" spans="1:27" x14ac:dyDescent="0.25">
      <c r="A641" s="56"/>
      <c r="B641" s="347"/>
      <c r="C641" s="347"/>
      <c r="D641" s="347"/>
      <c r="E641" s="347"/>
      <c r="F641" s="347"/>
      <c r="G641" s="60"/>
      <c r="H641" s="358"/>
      <c r="I641" s="65">
        <v>9</v>
      </c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350">
        <f t="shared" si="82"/>
        <v>0</v>
      </c>
      <c r="W641" s="305">
        <f t="shared" si="80"/>
        <v>0</v>
      </c>
      <c r="X641" s="398">
        <f>E625</f>
        <v>562</v>
      </c>
      <c r="Y641" s="40" t="s">
        <v>99</v>
      </c>
      <c r="Z641" s="11">
        <f t="shared" si="81"/>
        <v>0</v>
      </c>
      <c r="AA641" s="173" t="s">
        <v>531</v>
      </c>
    </row>
    <row r="642" spans="1:27" x14ac:dyDescent="0.25">
      <c r="A642" s="56"/>
      <c r="B642" s="347"/>
      <c r="C642" s="347"/>
      <c r="D642" s="347"/>
      <c r="E642" s="347"/>
      <c r="F642" s="347"/>
      <c r="G642" s="348"/>
      <c r="H642" s="349"/>
      <c r="I642" s="65"/>
      <c r="J642" s="65"/>
      <c r="K642" s="65"/>
      <c r="L642" s="65">
        <v>1</v>
      </c>
      <c r="M642" s="65"/>
      <c r="N642" s="65"/>
      <c r="O642" s="65"/>
      <c r="P642" s="65"/>
      <c r="Q642" s="65"/>
      <c r="R642" s="65"/>
      <c r="S642" s="65"/>
      <c r="T642" s="65"/>
      <c r="U642" s="65"/>
      <c r="V642" s="350">
        <f t="shared" si="82"/>
        <v>1</v>
      </c>
      <c r="W642" s="305">
        <f t="shared" si="80"/>
        <v>6.4935064935064939E-3</v>
      </c>
      <c r="X642" s="398">
        <f>E625</f>
        <v>562</v>
      </c>
      <c r="Y642" s="255" t="s">
        <v>28</v>
      </c>
      <c r="Z642" s="11">
        <f t="shared" si="81"/>
        <v>1</v>
      </c>
      <c r="AA642" s="401"/>
    </row>
    <row r="643" spans="1:27" x14ac:dyDescent="0.25">
      <c r="A643" s="56"/>
      <c r="B643" s="347"/>
      <c r="C643" s="347"/>
      <c r="D643" s="347"/>
      <c r="E643" s="347"/>
      <c r="F643" s="347"/>
      <c r="G643" s="348"/>
      <c r="H643" s="349"/>
      <c r="I643" s="65">
        <v>1</v>
      </c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350">
        <f t="shared" si="82"/>
        <v>0</v>
      </c>
      <c r="W643" s="305">
        <f t="shared" si="80"/>
        <v>0</v>
      </c>
      <c r="X643" s="398">
        <f>E625</f>
        <v>562</v>
      </c>
      <c r="Y643" s="40" t="s">
        <v>101</v>
      </c>
      <c r="Z643" s="11">
        <f t="shared" si="81"/>
        <v>0</v>
      </c>
      <c r="AA643" s="401"/>
    </row>
    <row r="644" spans="1:27" x14ac:dyDescent="0.25">
      <c r="A644" s="56"/>
      <c r="B644" s="347"/>
      <c r="C644" s="347"/>
      <c r="D644" s="347"/>
      <c r="E644" s="347"/>
      <c r="F644" s="347" t="s">
        <v>108</v>
      </c>
      <c r="G644" s="348"/>
      <c r="H644" s="355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350">
        <f t="shared" si="82"/>
        <v>0</v>
      </c>
      <c r="W644" s="305">
        <f t="shared" si="80"/>
        <v>0</v>
      </c>
      <c r="X644" s="398">
        <f>E625</f>
        <v>562</v>
      </c>
      <c r="Y644" s="40" t="s">
        <v>177</v>
      </c>
      <c r="Z644" s="11">
        <f t="shared" si="81"/>
        <v>0</v>
      </c>
      <c r="AA644" s="400"/>
    </row>
    <row r="645" spans="1:27" ht="15.75" thickBot="1" x14ac:dyDescent="0.3">
      <c r="A645" s="56"/>
      <c r="B645" s="347"/>
      <c r="C645" s="347"/>
      <c r="D645" s="347"/>
      <c r="E645" s="347"/>
      <c r="F645" s="347"/>
      <c r="G645" s="348"/>
      <c r="H645" s="355"/>
      <c r="I645" s="70">
        <v>1</v>
      </c>
      <c r="J645" s="70"/>
      <c r="K645" s="70"/>
      <c r="L645" s="70" t="s">
        <v>108</v>
      </c>
      <c r="M645" s="70"/>
      <c r="N645" s="70"/>
      <c r="O645" s="70"/>
      <c r="P645" s="70"/>
      <c r="Q645" s="70"/>
      <c r="R645" s="70"/>
      <c r="S645" s="70"/>
      <c r="T645" s="70"/>
      <c r="U645" s="70"/>
      <c r="V645" s="350">
        <f>SUM(H645,J645,L645,N645,P645,R645,U645,T645)</f>
        <v>0</v>
      </c>
      <c r="W645" s="330">
        <f t="shared" si="80"/>
        <v>0</v>
      </c>
      <c r="X645" s="398">
        <f>E625</f>
        <v>562</v>
      </c>
      <c r="Y645" s="255" t="s">
        <v>10</v>
      </c>
      <c r="Z645" s="11">
        <f t="shared" si="81"/>
        <v>0</v>
      </c>
      <c r="AA645" s="401"/>
    </row>
    <row r="646" spans="1:27" ht="15.75" thickBot="1" x14ac:dyDescent="0.3">
      <c r="A646" s="56"/>
      <c r="B646" s="347"/>
      <c r="C646" s="347"/>
      <c r="D646" s="347"/>
      <c r="E646" s="347"/>
      <c r="F646" s="347"/>
      <c r="G646" s="348"/>
      <c r="H646" s="404"/>
      <c r="I646" s="197"/>
      <c r="J646" s="197"/>
      <c r="K646" s="197"/>
      <c r="L646" s="197"/>
      <c r="M646" s="197"/>
      <c r="N646" s="197"/>
      <c r="O646" s="197"/>
      <c r="P646" s="197"/>
      <c r="Q646" s="197"/>
      <c r="R646" s="197"/>
      <c r="S646" s="197"/>
      <c r="T646" s="197"/>
      <c r="U646" s="197"/>
      <c r="V646" s="405"/>
      <c r="W646" s="197"/>
      <c r="X646" s="405"/>
      <c r="Y646" s="79" t="s">
        <v>22</v>
      </c>
      <c r="Z646" s="11">
        <f t="shared" si="81"/>
        <v>0</v>
      </c>
      <c r="AA646" s="401"/>
    </row>
    <row r="647" spans="1:27" x14ac:dyDescent="0.25">
      <c r="A647" s="56"/>
      <c r="B647" s="347"/>
      <c r="C647" s="347"/>
      <c r="D647" s="347"/>
      <c r="E647" s="347"/>
      <c r="F647" s="347"/>
      <c r="G647" s="348"/>
      <c r="H647" s="406"/>
      <c r="I647" s="66"/>
      <c r="J647" s="66"/>
      <c r="K647" s="66"/>
      <c r="L647" s="66"/>
      <c r="M647" s="66"/>
      <c r="N647" s="66"/>
      <c r="O647" s="66"/>
      <c r="P647" s="66"/>
      <c r="Q647" s="65"/>
      <c r="R647" s="66"/>
      <c r="S647" s="66"/>
      <c r="T647" s="66"/>
      <c r="U647" s="66"/>
      <c r="V647" s="350">
        <f t="shared" ref="V647:V660" si="83">SUM(H647,J647,L647,N647,P647,R647,U647)</f>
        <v>0</v>
      </c>
      <c r="W647" s="303">
        <f t="shared" si="80"/>
        <v>0</v>
      </c>
      <c r="X647" s="398">
        <f>E625</f>
        <v>562</v>
      </c>
      <c r="Y647" s="476" t="s">
        <v>74</v>
      </c>
      <c r="Z647" s="11">
        <f t="shared" si="81"/>
        <v>0</v>
      </c>
      <c r="AA647" s="401"/>
    </row>
    <row r="648" spans="1:27" x14ac:dyDescent="0.25">
      <c r="A648" s="56"/>
      <c r="B648" s="347"/>
      <c r="C648" s="347"/>
      <c r="D648" s="347"/>
      <c r="E648" s="347"/>
      <c r="F648" s="347"/>
      <c r="G648" s="348"/>
      <c r="H648" s="349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350">
        <f t="shared" si="83"/>
        <v>0</v>
      </c>
      <c r="W648" s="305">
        <f t="shared" si="80"/>
        <v>0</v>
      </c>
      <c r="X648" s="398">
        <f>E625</f>
        <v>562</v>
      </c>
      <c r="Y648" s="107" t="s">
        <v>27</v>
      </c>
      <c r="Z648" s="11">
        <f t="shared" si="81"/>
        <v>0</v>
      </c>
      <c r="AA648" s="172"/>
    </row>
    <row r="649" spans="1:27" x14ac:dyDescent="0.25">
      <c r="A649" s="56"/>
      <c r="B649" s="347"/>
      <c r="C649" s="347"/>
      <c r="D649" s="347"/>
      <c r="E649" s="347"/>
      <c r="F649" s="347"/>
      <c r="G649" s="348"/>
      <c r="H649" s="349">
        <v>6</v>
      </c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350">
        <f t="shared" si="83"/>
        <v>6</v>
      </c>
      <c r="W649" s="305">
        <f t="shared" si="80"/>
        <v>3.896103896103896E-2</v>
      </c>
      <c r="X649" s="398">
        <f>E625</f>
        <v>562</v>
      </c>
      <c r="Y649" s="469" t="s">
        <v>194</v>
      </c>
      <c r="Z649" s="11">
        <f t="shared" si="81"/>
        <v>6</v>
      </c>
      <c r="AA649" s="172"/>
    </row>
    <row r="650" spans="1:27" x14ac:dyDescent="0.25">
      <c r="A650" s="56"/>
      <c r="B650" s="347"/>
      <c r="C650" s="347"/>
      <c r="D650" s="347"/>
      <c r="E650" s="347"/>
      <c r="F650" s="347"/>
      <c r="G650" s="348"/>
      <c r="H650" s="349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350">
        <f t="shared" si="83"/>
        <v>0</v>
      </c>
      <c r="W650" s="305">
        <f t="shared" si="80"/>
        <v>0</v>
      </c>
      <c r="X650" s="398">
        <f>E625</f>
        <v>562</v>
      </c>
      <c r="Y650" s="470" t="s">
        <v>26</v>
      </c>
      <c r="Z650" s="11">
        <f t="shared" si="81"/>
        <v>0</v>
      </c>
      <c r="AA650" s="400"/>
    </row>
    <row r="651" spans="1:27" x14ac:dyDescent="0.25">
      <c r="A651" s="56"/>
      <c r="B651" s="347"/>
      <c r="C651" s="347"/>
      <c r="D651" s="347"/>
      <c r="E651" s="347"/>
      <c r="F651" s="347" t="s">
        <v>108</v>
      </c>
      <c r="G651" s="348"/>
      <c r="H651" s="349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350">
        <f t="shared" si="83"/>
        <v>0</v>
      </c>
      <c r="W651" s="305">
        <f t="shared" si="80"/>
        <v>0</v>
      </c>
      <c r="X651" s="398">
        <f>E625</f>
        <v>562</v>
      </c>
      <c r="Y651" s="469" t="s">
        <v>53</v>
      </c>
      <c r="Z651" s="11">
        <f t="shared" si="81"/>
        <v>0</v>
      </c>
      <c r="AA651" s="172"/>
    </row>
    <row r="652" spans="1:27" x14ac:dyDescent="0.25">
      <c r="A652" s="56"/>
      <c r="B652" s="347"/>
      <c r="C652" s="347"/>
      <c r="D652" s="347"/>
      <c r="E652" s="347"/>
      <c r="F652" s="347"/>
      <c r="G652" s="348"/>
      <c r="H652" s="349">
        <v>1</v>
      </c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350">
        <f t="shared" si="83"/>
        <v>1</v>
      </c>
      <c r="W652" s="305">
        <f t="shared" si="80"/>
        <v>6.4935064935064939E-3</v>
      </c>
      <c r="X652" s="398">
        <f>E625</f>
        <v>562</v>
      </c>
      <c r="Y652" s="254" t="s">
        <v>13</v>
      </c>
      <c r="Z652" s="11">
        <f t="shared" si="81"/>
        <v>1</v>
      </c>
      <c r="AA652" s="400"/>
    </row>
    <row r="653" spans="1:27" x14ac:dyDescent="0.25">
      <c r="A653" s="56"/>
      <c r="B653" s="347"/>
      <c r="C653" s="347"/>
      <c r="D653" s="347"/>
      <c r="E653" s="347"/>
      <c r="F653" s="347"/>
      <c r="G653" s="348"/>
      <c r="H653" s="349">
        <v>1</v>
      </c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350">
        <f t="shared" si="83"/>
        <v>1</v>
      </c>
      <c r="W653" s="305">
        <f t="shared" si="80"/>
        <v>6.4935064935064939E-3</v>
      </c>
      <c r="X653" s="398">
        <f>E625</f>
        <v>562</v>
      </c>
      <c r="Y653" s="468" t="s">
        <v>178</v>
      </c>
      <c r="Z653" s="11">
        <f t="shared" si="81"/>
        <v>1</v>
      </c>
      <c r="AA653" s="400"/>
    </row>
    <row r="654" spans="1:27" x14ac:dyDescent="0.25">
      <c r="A654" s="56"/>
      <c r="B654" s="347"/>
      <c r="C654" s="347"/>
      <c r="D654" s="347"/>
      <c r="E654" s="347"/>
      <c r="F654" s="347"/>
      <c r="G654" s="348"/>
      <c r="H654" s="349">
        <v>4</v>
      </c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350">
        <f t="shared" si="83"/>
        <v>4</v>
      </c>
      <c r="W654" s="305">
        <f t="shared" si="80"/>
        <v>2.5974025974025976E-2</v>
      </c>
      <c r="X654" s="398">
        <f>E625</f>
        <v>562</v>
      </c>
      <c r="Y654" s="470" t="s">
        <v>188</v>
      </c>
      <c r="Z654" s="11">
        <f t="shared" si="81"/>
        <v>4</v>
      </c>
      <c r="AA654" s="400"/>
    </row>
    <row r="655" spans="1:27" x14ac:dyDescent="0.25">
      <c r="A655" s="56"/>
      <c r="B655" s="347"/>
      <c r="C655" s="347"/>
      <c r="D655" s="347"/>
      <c r="E655" s="347"/>
      <c r="F655" s="347"/>
      <c r="G655" s="348"/>
      <c r="H655" s="349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350">
        <f t="shared" si="83"/>
        <v>0</v>
      </c>
      <c r="W655" s="305">
        <f t="shared" si="80"/>
        <v>0</v>
      </c>
      <c r="X655" s="398">
        <f>E625</f>
        <v>562</v>
      </c>
      <c r="Y655" s="470" t="s">
        <v>369</v>
      </c>
      <c r="Z655" s="11">
        <f t="shared" si="81"/>
        <v>0</v>
      </c>
      <c r="AA655" s="400"/>
    </row>
    <row r="656" spans="1:27" x14ac:dyDescent="0.25">
      <c r="A656" s="56"/>
      <c r="B656" s="347"/>
      <c r="C656" s="347"/>
      <c r="D656" s="347"/>
      <c r="E656" s="347"/>
      <c r="F656" s="347"/>
      <c r="G656" s="348"/>
      <c r="H656" s="349">
        <v>3</v>
      </c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350">
        <f t="shared" si="83"/>
        <v>3</v>
      </c>
      <c r="W656" s="305">
        <f t="shared" si="80"/>
        <v>1.948051948051948E-2</v>
      </c>
      <c r="X656" s="398">
        <f>E625</f>
        <v>562</v>
      </c>
      <c r="Y656" s="470" t="s">
        <v>109</v>
      </c>
      <c r="Z656" s="11">
        <f t="shared" si="81"/>
        <v>3</v>
      </c>
      <c r="AA656" s="400" t="s">
        <v>533</v>
      </c>
    </row>
    <row r="657" spans="1:27" x14ac:dyDescent="0.25">
      <c r="A657" s="56"/>
      <c r="B657" s="347"/>
      <c r="C657" s="347"/>
      <c r="D657" s="347"/>
      <c r="E657" s="347"/>
      <c r="F657" s="347"/>
      <c r="G657" s="348"/>
      <c r="H657" s="349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350">
        <f t="shared" si="83"/>
        <v>0</v>
      </c>
      <c r="W657" s="305">
        <f t="shared" si="80"/>
        <v>0</v>
      </c>
      <c r="X657" s="398">
        <f>E625</f>
        <v>562</v>
      </c>
      <c r="Y657" s="254" t="s">
        <v>36</v>
      </c>
      <c r="Z657" s="11">
        <f t="shared" si="81"/>
        <v>0</v>
      </c>
      <c r="AA657" s="400"/>
    </row>
    <row r="658" spans="1:27" x14ac:dyDescent="0.25">
      <c r="A658" s="56"/>
      <c r="B658" s="347"/>
      <c r="C658" s="347"/>
      <c r="D658" s="347"/>
      <c r="E658" s="347"/>
      <c r="F658" s="347"/>
      <c r="G658" s="348"/>
      <c r="H658" s="349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350">
        <f t="shared" si="83"/>
        <v>0</v>
      </c>
      <c r="W658" s="305">
        <f t="shared" si="80"/>
        <v>0</v>
      </c>
      <c r="X658" s="398">
        <f>E625</f>
        <v>562</v>
      </c>
      <c r="Y658" s="254" t="s">
        <v>461</v>
      </c>
      <c r="Z658" s="11">
        <f t="shared" si="81"/>
        <v>0</v>
      </c>
      <c r="AA658" s="400"/>
    </row>
    <row r="659" spans="1:27" ht="15.75" thickBot="1" x14ac:dyDescent="0.3">
      <c r="A659" s="186"/>
      <c r="B659" s="187"/>
      <c r="C659" s="187"/>
      <c r="D659" s="187"/>
      <c r="E659" s="187"/>
      <c r="F659" s="187"/>
      <c r="G659" s="348"/>
      <c r="H659" s="349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350">
        <f t="shared" si="83"/>
        <v>0</v>
      </c>
      <c r="W659" s="302">
        <f t="shared" si="80"/>
        <v>0</v>
      </c>
      <c r="X659" s="398">
        <f>E625</f>
        <v>562</v>
      </c>
      <c r="Y659" s="42" t="s">
        <v>88</v>
      </c>
      <c r="Z659" s="11">
        <f t="shared" si="81"/>
        <v>0</v>
      </c>
      <c r="AA659" s="407"/>
    </row>
    <row r="660" spans="1:27" ht="15.75" thickBot="1" x14ac:dyDescent="0.3">
      <c r="A660" s="45"/>
      <c r="B660" s="45"/>
      <c r="C660" s="45"/>
      <c r="D660" s="45"/>
      <c r="E660" s="45"/>
      <c r="F660" s="45"/>
      <c r="G660" s="51" t="s">
        <v>5</v>
      </c>
      <c r="H660" s="61">
        <f>SUM(H626:H659)</f>
        <v>33</v>
      </c>
      <c r="I660" s="61">
        <f>SUM(I626:I659)</f>
        <v>39</v>
      </c>
      <c r="J660" s="61">
        <f t="shared" ref="J660:U660" si="84">SUM(J626:J659)</f>
        <v>0</v>
      </c>
      <c r="K660" s="61">
        <f t="shared" si="84"/>
        <v>6</v>
      </c>
      <c r="L660" s="61">
        <f t="shared" si="84"/>
        <v>14</v>
      </c>
      <c r="M660" s="61">
        <f t="shared" si="84"/>
        <v>0</v>
      </c>
      <c r="N660" s="61">
        <f t="shared" si="84"/>
        <v>0</v>
      </c>
      <c r="O660" s="61">
        <f t="shared" si="84"/>
        <v>0</v>
      </c>
      <c r="P660" s="61">
        <f t="shared" si="84"/>
        <v>0</v>
      </c>
      <c r="Q660" s="61">
        <f t="shared" si="84"/>
        <v>0</v>
      </c>
      <c r="R660" s="61">
        <f t="shared" si="84"/>
        <v>0</v>
      </c>
      <c r="S660" s="61">
        <f t="shared" si="84"/>
        <v>0</v>
      </c>
      <c r="T660" s="61">
        <f t="shared" si="84"/>
        <v>0</v>
      </c>
      <c r="U660" s="61">
        <f t="shared" si="84"/>
        <v>0</v>
      </c>
      <c r="V660" s="375">
        <f t="shared" si="83"/>
        <v>47</v>
      </c>
      <c r="W660" s="459">
        <f t="shared" si="80"/>
        <v>0.30519480519480519</v>
      </c>
      <c r="X660" s="458">
        <f>E625</f>
        <v>562</v>
      </c>
    </row>
    <row r="662" spans="1:27" ht="15.75" thickBot="1" x14ac:dyDescent="0.3"/>
    <row r="663" spans="1:27" ht="60.75" thickBot="1" x14ac:dyDescent="0.3">
      <c r="A663" s="47" t="s">
        <v>23</v>
      </c>
      <c r="B663" s="47" t="s">
        <v>49</v>
      </c>
      <c r="C663" s="47" t="s">
        <v>54</v>
      </c>
      <c r="D663" s="47" t="s">
        <v>18</v>
      </c>
      <c r="E663" s="46" t="s">
        <v>17</v>
      </c>
      <c r="F663" s="48" t="s">
        <v>1</v>
      </c>
      <c r="G663" s="49" t="s">
        <v>24</v>
      </c>
      <c r="H663" s="81" t="s">
        <v>69</v>
      </c>
      <c r="I663" s="50" t="s">
        <v>70</v>
      </c>
      <c r="J663" s="50" t="s">
        <v>55</v>
      </c>
      <c r="K663" s="50" t="s">
        <v>60</v>
      </c>
      <c r="L663" s="50" t="s">
        <v>56</v>
      </c>
      <c r="M663" s="50" t="s">
        <v>61</v>
      </c>
      <c r="N663" s="50" t="s">
        <v>57</v>
      </c>
      <c r="O663" s="50" t="s">
        <v>62</v>
      </c>
      <c r="P663" s="50" t="s">
        <v>58</v>
      </c>
      <c r="Q663" s="50" t="s">
        <v>66</v>
      </c>
      <c r="R663" s="50" t="s">
        <v>59</v>
      </c>
      <c r="S663" s="50" t="s">
        <v>67</v>
      </c>
      <c r="T663" s="50" t="s">
        <v>126</v>
      </c>
      <c r="U663" s="50" t="s">
        <v>42</v>
      </c>
      <c r="V663" s="50" t="s">
        <v>5</v>
      </c>
      <c r="W663" s="46" t="s">
        <v>2</v>
      </c>
      <c r="X663" s="47" t="s">
        <v>117</v>
      </c>
      <c r="Y663" s="37" t="s">
        <v>21</v>
      </c>
      <c r="Z663" s="11" t="s">
        <v>5</v>
      </c>
      <c r="AA663" s="36" t="s">
        <v>7</v>
      </c>
    </row>
    <row r="664" spans="1:27" ht="15.75" thickBot="1" x14ac:dyDescent="0.3">
      <c r="A664" s="78">
        <v>1513315</v>
      </c>
      <c r="B664" s="78" t="s">
        <v>233</v>
      </c>
      <c r="C664" s="439">
        <v>576</v>
      </c>
      <c r="D664" s="439">
        <v>611</v>
      </c>
      <c r="E664" s="439">
        <v>570</v>
      </c>
      <c r="F664" s="440">
        <f>E664/D664</f>
        <v>0.93289689034369883</v>
      </c>
      <c r="G664" s="52">
        <v>45303</v>
      </c>
      <c r="H664" s="87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9"/>
      <c r="T664" s="405"/>
      <c r="U664" s="121"/>
      <c r="V664" s="121"/>
      <c r="W664" s="89"/>
      <c r="Y664" s="91" t="s">
        <v>78</v>
      </c>
      <c r="AA664" s="493" t="s">
        <v>293</v>
      </c>
    </row>
    <row r="665" spans="1:27" x14ac:dyDescent="0.25">
      <c r="A665" s="56"/>
      <c r="B665" s="347"/>
      <c r="C665" s="347"/>
      <c r="D665" s="347"/>
      <c r="E665" s="347"/>
      <c r="F665" s="347"/>
      <c r="G665" s="348"/>
      <c r="H665" s="343"/>
      <c r="I665" s="63">
        <v>8</v>
      </c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371">
        <f>SUM(H665,J665,L665,N665,P665,R665,U665,T665)</f>
        <v>0</v>
      </c>
      <c r="W665" s="303">
        <f>$V665/$D$352</f>
        <v>0</v>
      </c>
      <c r="X665" s="398">
        <f>E664</f>
        <v>570</v>
      </c>
      <c r="Y665" s="39" t="s">
        <v>19</v>
      </c>
      <c r="Z665" s="11">
        <f>V665</f>
        <v>0</v>
      </c>
      <c r="AA665" s="340"/>
    </row>
    <row r="666" spans="1:27" x14ac:dyDescent="0.25">
      <c r="A666" s="56"/>
      <c r="B666" s="347"/>
      <c r="C666" s="347"/>
      <c r="D666" s="347"/>
      <c r="E666" s="347"/>
      <c r="F666" s="347"/>
      <c r="G666" s="348"/>
      <c r="H666" s="349">
        <v>3</v>
      </c>
      <c r="I666" s="65"/>
      <c r="J666" s="65">
        <v>1</v>
      </c>
      <c r="K666" s="65"/>
      <c r="L666" s="65"/>
      <c r="M666" s="65"/>
      <c r="N666" s="70"/>
      <c r="O666" s="65"/>
      <c r="P666" s="65"/>
      <c r="Q666" s="65"/>
      <c r="R666" s="65"/>
      <c r="S666" s="65"/>
      <c r="T666" s="65"/>
      <c r="U666" s="65"/>
      <c r="V666" s="350">
        <f>SUM(H666,J666,L666,N666,P666,R666,U666,T666)</f>
        <v>4</v>
      </c>
      <c r="W666" s="305">
        <f t="shared" ref="W666:W699" si="85">$V666/$D$352</f>
        <v>2.5974025974025976E-2</v>
      </c>
      <c r="X666" s="398">
        <f>E664</f>
        <v>570</v>
      </c>
      <c r="Y666" s="254" t="s">
        <v>50</v>
      </c>
      <c r="Z666" s="11">
        <f t="shared" ref="Z666:Z698" si="86">V666</f>
        <v>4</v>
      </c>
      <c r="AA666" s="340"/>
    </row>
    <row r="667" spans="1:27" x14ac:dyDescent="0.25">
      <c r="A667" s="56"/>
      <c r="B667" s="347"/>
      <c r="C667" s="347"/>
      <c r="D667" s="347"/>
      <c r="E667" s="347"/>
      <c r="F667" s="347"/>
      <c r="G667" s="348"/>
      <c r="H667" s="349">
        <v>27</v>
      </c>
      <c r="I667" s="65"/>
      <c r="J667" s="65">
        <v>2</v>
      </c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350">
        <f t="shared" ref="V667:V683" si="87">SUM(H667,J667,L667,N667,P667,R667,U667,T667)</f>
        <v>29</v>
      </c>
      <c r="W667" s="305">
        <f t="shared" si="85"/>
        <v>0.18831168831168832</v>
      </c>
      <c r="X667" s="398">
        <f>E664</f>
        <v>570</v>
      </c>
      <c r="Y667" s="40" t="s">
        <v>16</v>
      </c>
      <c r="Z667" s="11">
        <f t="shared" si="86"/>
        <v>29</v>
      </c>
      <c r="AA667" s="366"/>
    </row>
    <row r="668" spans="1:27" x14ac:dyDescent="0.25">
      <c r="A668" s="56"/>
      <c r="B668" s="347"/>
      <c r="C668" s="347"/>
      <c r="D668" s="347"/>
      <c r="E668" s="347"/>
      <c r="F668" s="347"/>
      <c r="G668" s="348"/>
      <c r="H668" s="349"/>
      <c r="I668" s="65"/>
      <c r="J668" s="399"/>
      <c r="K668" s="399"/>
      <c r="L668" s="399"/>
      <c r="M668" s="65"/>
      <c r="N668" s="65"/>
      <c r="O668" s="65"/>
      <c r="P668" s="65"/>
      <c r="Q668" s="65"/>
      <c r="R668" s="65"/>
      <c r="S668" s="65"/>
      <c r="T668" s="65"/>
      <c r="U668" s="65"/>
      <c r="V668" s="350">
        <f t="shared" si="87"/>
        <v>0</v>
      </c>
      <c r="W668" s="305">
        <f t="shared" si="85"/>
        <v>0</v>
      </c>
      <c r="X668" s="398">
        <f>E664</f>
        <v>570</v>
      </c>
      <c r="Y668" s="470" t="s">
        <v>87</v>
      </c>
      <c r="Z668" s="11">
        <f t="shared" si="86"/>
        <v>0</v>
      </c>
      <c r="AA668" s="366"/>
    </row>
    <row r="669" spans="1:27" x14ac:dyDescent="0.25">
      <c r="A669" s="56"/>
      <c r="B669" s="347"/>
      <c r="C669" s="347"/>
      <c r="D669" s="347"/>
      <c r="E669" s="347"/>
      <c r="F669" s="347"/>
      <c r="G669" s="348"/>
      <c r="H669" s="349"/>
      <c r="I669" s="65">
        <v>2</v>
      </c>
      <c r="J669" s="65">
        <v>1</v>
      </c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350">
        <f t="shared" si="87"/>
        <v>1</v>
      </c>
      <c r="W669" s="305">
        <f t="shared" si="85"/>
        <v>6.4935064935064939E-3</v>
      </c>
      <c r="X669" s="398">
        <f>E664</f>
        <v>570</v>
      </c>
      <c r="Y669" s="40" t="s">
        <v>14</v>
      </c>
      <c r="Z669" s="11">
        <f t="shared" si="86"/>
        <v>1</v>
      </c>
      <c r="AA669" s="172"/>
    </row>
    <row r="670" spans="1:27" x14ac:dyDescent="0.25">
      <c r="A670" s="56"/>
      <c r="B670" s="347"/>
      <c r="C670" s="347"/>
      <c r="D670" s="347"/>
      <c r="E670" s="347"/>
      <c r="F670" s="347"/>
      <c r="G670" s="348"/>
      <c r="H670" s="349"/>
      <c r="I670" s="65">
        <v>4</v>
      </c>
      <c r="J670" s="65">
        <v>1</v>
      </c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350">
        <f t="shared" si="87"/>
        <v>1</v>
      </c>
      <c r="W670" s="305">
        <f t="shared" si="85"/>
        <v>6.4935064935064939E-3</v>
      </c>
      <c r="X670" s="398">
        <f>E664</f>
        <v>570</v>
      </c>
      <c r="Y670" s="40" t="s">
        <v>15</v>
      </c>
      <c r="Z670" s="11">
        <f t="shared" si="86"/>
        <v>1</v>
      </c>
      <c r="AA670" s="346"/>
    </row>
    <row r="671" spans="1:27" x14ac:dyDescent="0.25">
      <c r="A671" s="56" t="s">
        <v>172</v>
      </c>
      <c r="B671" s="347"/>
      <c r="C671" s="347"/>
      <c r="D671" s="347"/>
      <c r="E671" s="347"/>
      <c r="F671" s="347"/>
      <c r="G671" s="348"/>
      <c r="H671" s="349"/>
      <c r="I671" s="65">
        <v>5</v>
      </c>
      <c r="J671" s="65">
        <v>1</v>
      </c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350">
        <f t="shared" si="87"/>
        <v>1</v>
      </c>
      <c r="W671" s="305">
        <f t="shared" si="85"/>
        <v>6.4935064935064939E-3</v>
      </c>
      <c r="X671" s="398">
        <f>E664</f>
        <v>570</v>
      </c>
      <c r="Y671" s="40" t="s">
        <v>8</v>
      </c>
      <c r="Z671" s="11">
        <f t="shared" si="86"/>
        <v>1</v>
      </c>
      <c r="AA671" s="346"/>
    </row>
    <row r="672" spans="1:27" x14ac:dyDescent="0.25">
      <c r="A672" s="56"/>
      <c r="B672" s="347"/>
      <c r="C672" s="347"/>
      <c r="D672" s="347"/>
      <c r="E672" s="347"/>
      <c r="F672" s="347"/>
      <c r="G672" s="348"/>
      <c r="H672" s="349"/>
      <c r="I672" s="65">
        <v>1</v>
      </c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350">
        <f t="shared" si="87"/>
        <v>0</v>
      </c>
      <c r="W672" s="305">
        <f t="shared" si="85"/>
        <v>0</v>
      </c>
      <c r="X672" s="398">
        <f>E664</f>
        <v>570</v>
      </c>
      <c r="Y672" s="40" t="s">
        <v>9</v>
      </c>
      <c r="Z672" s="11">
        <f t="shared" si="86"/>
        <v>0</v>
      </c>
      <c r="AA672" s="400"/>
    </row>
    <row r="673" spans="1:27" x14ac:dyDescent="0.25">
      <c r="A673" s="56"/>
      <c r="B673" s="347"/>
      <c r="C673" s="347"/>
      <c r="D673" s="347"/>
      <c r="E673" s="347"/>
      <c r="F673" s="347"/>
      <c r="G673" s="348"/>
      <c r="H673" s="369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350">
        <f t="shared" si="87"/>
        <v>0</v>
      </c>
      <c r="W673" s="305">
        <f t="shared" si="85"/>
        <v>0</v>
      </c>
      <c r="X673" s="398">
        <f>E664</f>
        <v>570</v>
      </c>
      <c r="Y673" s="40" t="s">
        <v>71</v>
      </c>
      <c r="Z673" s="11">
        <f t="shared" si="86"/>
        <v>0</v>
      </c>
      <c r="AA673" s="400"/>
    </row>
    <row r="674" spans="1:27" x14ac:dyDescent="0.25">
      <c r="A674" s="56"/>
      <c r="B674" s="347"/>
      <c r="C674" s="347"/>
      <c r="D674" s="347"/>
      <c r="E674" s="347"/>
      <c r="F674" s="347"/>
      <c r="G674" s="348"/>
      <c r="H674" s="369"/>
      <c r="I674" s="65"/>
      <c r="J674" s="65" t="s">
        <v>108</v>
      </c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350">
        <f t="shared" si="87"/>
        <v>0</v>
      </c>
      <c r="W674" s="305">
        <f t="shared" si="85"/>
        <v>0</v>
      </c>
      <c r="X674" s="398">
        <f>E664</f>
        <v>570</v>
      </c>
      <c r="Y674" s="40" t="s">
        <v>0</v>
      </c>
      <c r="Z674" s="11">
        <f t="shared" si="86"/>
        <v>0</v>
      </c>
      <c r="AA674" s="401"/>
    </row>
    <row r="675" spans="1:27" x14ac:dyDescent="0.25">
      <c r="A675" s="56"/>
      <c r="B675" s="347"/>
      <c r="C675" s="347"/>
      <c r="D675" s="347"/>
      <c r="E675" s="347"/>
      <c r="F675" s="347"/>
      <c r="G675" s="348"/>
      <c r="H675" s="369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350">
        <f t="shared" si="87"/>
        <v>0</v>
      </c>
      <c r="W675" s="305">
        <f t="shared" si="85"/>
        <v>0</v>
      </c>
      <c r="X675" s="398">
        <f>E664</f>
        <v>570</v>
      </c>
      <c r="Y675" s="40" t="s">
        <v>20</v>
      </c>
      <c r="Z675" s="11">
        <f t="shared" si="86"/>
        <v>0</v>
      </c>
      <c r="AA675" s="401"/>
    </row>
    <row r="676" spans="1:27" x14ac:dyDescent="0.25">
      <c r="A676" s="56"/>
      <c r="B676" s="347"/>
      <c r="C676" s="347"/>
      <c r="D676" s="347"/>
      <c r="E676" s="347"/>
      <c r="F676" s="347" t="s">
        <v>108</v>
      </c>
      <c r="G676" s="348"/>
      <c r="H676" s="369"/>
      <c r="I676" s="65">
        <v>2</v>
      </c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350">
        <f t="shared" si="87"/>
        <v>0</v>
      </c>
      <c r="W676" s="305">
        <f t="shared" si="85"/>
        <v>0</v>
      </c>
      <c r="X676" s="398">
        <f>E664</f>
        <v>570</v>
      </c>
      <c r="Y676" s="40" t="s">
        <v>3</v>
      </c>
      <c r="Z676" s="11">
        <f t="shared" si="86"/>
        <v>0</v>
      </c>
      <c r="AA676" s="401"/>
    </row>
    <row r="677" spans="1:27" x14ac:dyDescent="0.25">
      <c r="A677" s="420"/>
      <c r="B677" s="422"/>
      <c r="C677" s="422"/>
      <c r="D677" s="422"/>
      <c r="E677" s="422"/>
      <c r="F677" s="422"/>
      <c r="G677" s="421"/>
      <c r="H677" s="402"/>
      <c r="I677" s="65">
        <v>5</v>
      </c>
      <c r="J677" s="70"/>
      <c r="K677" s="70"/>
      <c r="L677" s="70"/>
      <c r="M677" s="65"/>
      <c r="N677" s="70"/>
      <c r="O677" s="70"/>
      <c r="P677" s="70"/>
      <c r="Q677" s="70"/>
      <c r="R677" s="70"/>
      <c r="S677" s="70"/>
      <c r="T677" s="70"/>
      <c r="U677" s="70"/>
      <c r="V677" s="350">
        <f t="shared" si="87"/>
        <v>0</v>
      </c>
      <c r="W677" s="305">
        <f t="shared" si="85"/>
        <v>0</v>
      </c>
      <c r="X677" s="398">
        <f>E664</f>
        <v>570</v>
      </c>
      <c r="Y677" s="40" t="s">
        <v>393</v>
      </c>
      <c r="Z677" s="11">
        <f t="shared" si="86"/>
        <v>0</v>
      </c>
      <c r="AA677" s="401"/>
    </row>
    <row r="678" spans="1:27" x14ac:dyDescent="0.25">
      <c r="A678" s="420"/>
      <c r="B678" s="422"/>
      <c r="C678" s="422"/>
      <c r="D678" s="422"/>
      <c r="E678" s="422"/>
      <c r="F678" s="422"/>
      <c r="G678" s="421"/>
      <c r="H678" s="394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350">
        <f t="shared" si="87"/>
        <v>0</v>
      </c>
      <c r="W678" s="305">
        <f t="shared" si="85"/>
        <v>0</v>
      </c>
      <c r="X678" s="398">
        <f>E664</f>
        <v>570</v>
      </c>
      <c r="Y678" s="254" t="s">
        <v>83</v>
      </c>
      <c r="Z678" s="11">
        <f t="shared" si="86"/>
        <v>0</v>
      </c>
      <c r="AA678" s="401"/>
    </row>
    <row r="679" spans="1:27" x14ac:dyDescent="0.25">
      <c r="A679" s="56"/>
      <c r="B679" s="347"/>
      <c r="C679" s="347"/>
      <c r="D679" s="347"/>
      <c r="E679" s="347"/>
      <c r="F679" s="347"/>
      <c r="G679" s="60"/>
      <c r="H679" s="358"/>
      <c r="I679" s="358">
        <v>5</v>
      </c>
      <c r="J679" s="65"/>
      <c r="K679" s="65"/>
      <c r="L679" s="65"/>
      <c r="M679" s="358"/>
      <c r="N679" s="65"/>
      <c r="O679" s="65"/>
      <c r="P679" s="65"/>
      <c r="Q679" s="65"/>
      <c r="R679" s="65"/>
      <c r="S679" s="65"/>
      <c r="T679" s="65"/>
      <c r="U679" s="65"/>
      <c r="V679" s="350">
        <f t="shared" si="87"/>
        <v>0</v>
      </c>
      <c r="W679" s="305">
        <f t="shared" si="85"/>
        <v>0</v>
      </c>
      <c r="X679" s="398">
        <f>E664</f>
        <v>570</v>
      </c>
      <c r="Y679" s="254" t="s">
        <v>13</v>
      </c>
      <c r="Z679" s="11">
        <f t="shared" si="86"/>
        <v>0</v>
      </c>
      <c r="AA679" s="403"/>
    </row>
    <row r="680" spans="1:27" x14ac:dyDescent="0.25">
      <c r="A680" s="56"/>
      <c r="B680" s="347"/>
      <c r="C680" s="347"/>
      <c r="D680" s="347"/>
      <c r="E680" s="347"/>
      <c r="F680" s="347"/>
      <c r="G680" s="60"/>
      <c r="H680" s="358"/>
      <c r="I680" s="65">
        <v>10</v>
      </c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350">
        <f t="shared" si="87"/>
        <v>0</v>
      </c>
      <c r="W680" s="305">
        <f t="shared" si="85"/>
        <v>0</v>
      </c>
      <c r="X680" s="398">
        <f>E664</f>
        <v>570</v>
      </c>
      <c r="Y680" s="40" t="s">
        <v>99</v>
      </c>
      <c r="Z680" s="11">
        <f t="shared" si="86"/>
        <v>0</v>
      </c>
      <c r="AA680" s="173" t="s">
        <v>532</v>
      </c>
    </row>
    <row r="681" spans="1:27" x14ac:dyDescent="0.25">
      <c r="A681" s="56"/>
      <c r="B681" s="347"/>
      <c r="C681" s="347"/>
      <c r="D681" s="347"/>
      <c r="E681" s="347"/>
      <c r="F681" s="347"/>
      <c r="G681" s="348"/>
      <c r="H681" s="349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350">
        <f t="shared" si="87"/>
        <v>0</v>
      </c>
      <c r="W681" s="305">
        <f t="shared" si="85"/>
        <v>0</v>
      </c>
      <c r="X681" s="398">
        <f>E664</f>
        <v>570</v>
      </c>
      <c r="Y681" s="255" t="s">
        <v>28</v>
      </c>
      <c r="Z681" s="11">
        <f t="shared" si="86"/>
        <v>0</v>
      </c>
      <c r="AA681" s="401"/>
    </row>
    <row r="682" spans="1:27" x14ac:dyDescent="0.25">
      <c r="A682" s="56"/>
      <c r="B682" s="347"/>
      <c r="C682" s="347"/>
      <c r="D682" s="347"/>
      <c r="E682" s="347"/>
      <c r="F682" s="347"/>
      <c r="G682" s="348"/>
      <c r="H682" s="349"/>
      <c r="I682" s="65">
        <v>1</v>
      </c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350">
        <f t="shared" si="87"/>
        <v>0</v>
      </c>
      <c r="W682" s="305">
        <f t="shared" si="85"/>
        <v>0</v>
      </c>
      <c r="X682" s="398">
        <f>E664</f>
        <v>570</v>
      </c>
      <c r="Y682" s="40" t="s">
        <v>101</v>
      </c>
      <c r="Z682" s="11">
        <f t="shared" si="86"/>
        <v>0</v>
      </c>
      <c r="AA682" s="401"/>
    </row>
    <row r="683" spans="1:27" x14ac:dyDescent="0.25">
      <c r="A683" s="56"/>
      <c r="B683" s="347"/>
      <c r="C683" s="347"/>
      <c r="D683" s="347"/>
      <c r="E683" s="347"/>
      <c r="F683" s="347" t="s">
        <v>108</v>
      </c>
      <c r="G683" s="348"/>
      <c r="H683" s="355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350">
        <f t="shared" si="87"/>
        <v>0</v>
      </c>
      <c r="W683" s="305">
        <f t="shared" si="85"/>
        <v>0</v>
      </c>
      <c r="X683" s="398">
        <f>E664</f>
        <v>570</v>
      </c>
      <c r="Y683" s="40" t="s">
        <v>177</v>
      </c>
      <c r="Z683" s="11">
        <f t="shared" si="86"/>
        <v>0</v>
      </c>
      <c r="AA683" s="400"/>
    </row>
    <row r="684" spans="1:27" ht="15.75" thickBot="1" x14ac:dyDescent="0.3">
      <c r="A684" s="56"/>
      <c r="B684" s="347"/>
      <c r="C684" s="347"/>
      <c r="D684" s="347"/>
      <c r="E684" s="347"/>
      <c r="F684" s="347"/>
      <c r="G684" s="348"/>
      <c r="H684" s="355"/>
      <c r="I684" s="70">
        <v>2</v>
      </c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350">
        <f>SUM(H684,J684,L684,N684,P684,R684,U684,T684)</f>
        <v>0</v>
      </c>
      <c r="W684" s="330">
        <f t="shared" si="85"/>
        <v>0</v>
      </c>
      <c r="X684" s="398">
        <f>E664</f>
        <v>570</v>
      </c>
      <c r="Y684" s="255" t="s">
        <v>10</v>
      </c>
      <c r="Z684" s="11">
        <f t="shared" si="86"/>
        <v>0</v>
      </c>
      <c r="AA684" s="401"/>
    </row>
    <row r="685" spans="1:27" ht="15.75" thickBot="1" x14ac:dyDescent="0.3">
      <c r="A685" s="56"/>
      <c r="B685" s="347"/>
      <c r="C685" s="347"/>
      <c r="D685" s="347"/>
      <c r="E685" s="347"/>
      <c r="F685" s="347"/>
      <c r="G685" s="348"/>
      <c r="H685" s="404"/>
      <c r="I685" s="197"/>
      <c r="J685" s="197"/>
      <c r="K685" s="197"/>
      <c r="L685" s="197"/>
      <c r="M685" s="197"/>
      <c r="N685" s="197"/>
      <c r="O685" s="197"/>
      <c r="P685" s="197"/>
      <c r="Q685" s="197"/>
      <c r="R685" s="197"/>
      <c r="S685" s="197"/>
      <c r="T685" s="197"/>
      <c r="U685" s="197"/>
      <c r="V685" s="405"/>
      <c r="W685" s="197"/>
      <c r="X685" s="405"/>
      <c r="Y685" s="79" t="s">
        <v>22</v>
      </c>
      <c r="Z685" s="11">
        <f t="shared" si="86"/>
        <v>0</v>
      </c>
      <c r="AA685" s="401"/>
    </row>
    <row r="686" spans="1:27" x14ac:dyDescent="0.25">
      <c r="A686" s="56"/>
      <c r="B686" s="347"/>
      <c r="C686" s="347"/>
      <c r="D686" s="347"/>
      <c r="E686" s="347"/>
      <c r="F686" s="347"/>
      <c r="G686" s="348"/>
      <c r="H686" s="406"/>
      <c r="I686" s="66"/>
      <c r="J686" s="66"/>
      <c r="K686" s="66"/>
      <c r="L686" s="66"/>
      <c r="M686" s="66"/>
      <c r="N686" s="66"/>
      <c r="O686" s="66"/>
      <c r="P686" s="66"/>
      <c r="Q686" s="65"/>
      <c r="R686" s="66"/>
      <c r="S686" s="66"/>
      <c r="T686" s="66"/>
      <c r="U686" s="66"/>
      <c r="V686" s="350">
        <f t="shared" ref="V686:V699" si="88">SUM(H686,J686,L686,N686,P686,R686,U686)</f>
        <v>0</v>
      </c>
      <c r="W686" s="303">
        <f t="shared" si="85"/>
        <v>0</v>
      </c>
      <c r="X686" s="398">
        <f>E664</f>
        <v>570</v>
      </c>
      <c r="Y686" s="476" t="s">
        <v>74</v>
      </c>
      <c r="Z686" s="11">
        <f t="shared" si="86"/>
        <v>0</v>
      </c>
      <c r="AA686" s="401"/>
    </row>
    <row r="687" spans="1:27" x14ac:dyDescent="0.25">
      <c r="A687" s="56"/>
      <c r="B687" s="347"/>
      <c r="C687" s="347"/>
      <c r="D687" s="347"/>
      <c r="E687" s="347"/>
      <c r="F687" s="347"/>
      <c r="G687" s="348"/>
      <c r="H687" s="349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350">
        <f t="shared" si="88"/>
        <v>0</v>
      </c>
      <c r="W687" s="305">
        <f t="shared" si="85"/>
        <v>0</v>
      </c>
      <c r="X687" s="398">
        <f>E664</f>
        <v>570</v>
      </c>
      <c r="Y687" s="107" t="s">
        <v>27</v>
      </c>
      <c r="Z687" s="11">
        <f t="shared" si="86"/>
        <v>0</v>
      </c>
      <c r="AA687" s="172"/>
    </row>
    <row r="688" spans="1:27" x14ac:dyDescent="0.25">
      <c r="A688" s="56"/>
      <c r="B688" s="347"/>
      <c r="C688" s="347"/>
      <c r="D688" s="347"/>
      <c r="E688" s="347"/>
      <c r="F688" s="347"/>
      <c r="G688" s="348"/>
      <c r="H688" s="349">
        <v>1</v>
      </c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350">
        <f t="shared" si="88"/>
        <v>1</v>
      </c>
      <c r="W688" s="305">
        <f t="shared" si="85"/>
        <v>6.4935064935064939E-3</v>
      </c>
      <c r="X688" s="398">
        <f>E664</f>
        <v>570</v>
      </c>
      <c r="Y688" s="469" t="s">
        <v>194</v>
      </c>
      <c r="Z688" s="11">
        <f t="shared" si="86"/>
        <v>1</v>
      </c>
      <c r="AA688" s="172"/>
    </row>
    <row r="689" spans="1:27" x14ac:dyDescent="0.25">
      <c r="A689" s="56"/>
      <c r="B689" s="347"/>
      <c r="C689" s="347"/>
      <c r="D689" s="347"/>
      <c r="E689" s="347"/>
      <c r="F689" s="347"/>
      <c r="G689" s="348"/>
      <c r="H689" s="349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350">
        <f t="shared" si="88"/>
        <v>0</v>
      </c>
      <c r="W689" s="305">
        <f t="shared" si="85"/>
        <v>0</v>
      </c>
      <c r="X689" s="398">
        <f>E664</f>
        <v>570</v>
      </c>
      <c r="Y689" s="470" t="s">
        <v>26</v>
      </c>
      <c r="Z689" s="11">
        <f t="shared" si="86"/>
        <v>0</v>
      </c>
      <c r="AA689" s="400"/>
    </row>
    <row r="690" spans="1:27" x14ac:dyDescent="0.25">
      <c r="A690" s="56"/>
      <c r="B690" s="347"/>
      <c r="C690" s="347"/>
      <c r="D690" s="347"/>
      <c r="E690" s="347"/>
      <c r="F690" s="347" t="s">
        <v>108</v>
      </c>
      <c r="G690" s="348"/>
      <c r="H690" s="349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350">
        <f t="shared" si="88"/>
        <v>0</v>
      </c>
      <c r="W690" s="305">
        <f t="shared" si="85"/>
        <v>0</v>
      </c>
      <c r="X690" s="398">
        <f>E664</f>
        <v>570</v>
      </c>
      <c r="Y690" s="469" t="s">
        <v>53</v>
      </c>
      <c r="Z690" s="11">
        <f t="shared" si="86"/>
        <v>0</v>
      </c>
      <c r="AA690" s="172"/>
    </row>
    <row r="691" spans="1:27" x14ac:dyDescent="0.25">
      <c r="A691" s="56"/>
      <c r="B691" s="347"/>
      <c r="C691" s="347"/>
      <c r="D691" s="347"/>
      <c r="E691" s="347"/>
      <c r="F691" s="347"/>
      <c r="G691" s="348"/>
      <c r="H691" s="349">
        <v>2</v>
      </c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350">
        <f t="shared" si="88"/>
        <v>2</v>
      </c>
      <c r="W691" s="305">
        <f t="shared" si="85"/>
        <v>1.2987012987012988E-2</v>
      </c>
      <c r="X691" s="398">
        <f>E664</f>
        <v>570</v>
      </c>
      <c r="Y691" s="254" t="s">
        <v>13</v>
      </c>
      <c r="Z691" s="11">
        <f t="shared" si="86"/>
        <v>2</v>
      </c>
      <c r="AA691" s="400"/>
    </row>
    <row r="692" spans="1:27" x14ac:dyDescent="0.25">
      <c r="A692" s="56"/>
      <c r="B692" s="347"/>
      <c r="C692" s="347"/>
      <c r="D692" s="347"/>
      <c r="E692" s="347"/>
      <c r="F692" s="347"/>
      <c r="G692" s="348"/>
      <c r="H692" s="349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350">
        <f t="shared" si="88"/>
        <v>0</v>
      </c>
      <c r="W692" s="305">
        <f t="shared" si="85"/>
        <v>0</v>
      </c>
      <c r="X692" s="398">
        <f>E664</f>
        <v>570</v>
      </c>
      <c r="Y692" s="468" t="s">
        <v>178</v>
      </c>
      <c r="Z692" s="11">
        <f t="shared" si="86"/>
        <v>0</v>
      </c>
      <c r="AA692" s="400"/>
    </row>
    <row r="693" spans="1:27" x14ac:dyDescent="0.25">
      <c r="A693" s="56"/>
      <c r="B693" s="347"/>
      <c r="C693" s="347"/>
      <c r="D693" s="347"/>
      <c r="E693" s="347"/>
      <c r="F693" s="347"/>
      <c r="G693" s="348"/>
      <c r="H693" s="349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350">
        <f t="shared" si="88"/>
        <v>0</v>
      </c>
      <c r="W693" s="305">
        <f t="shared" si="85"/>
        <v>0</v>
      </c>
      <c r="X693" s="398">
        <f>E664</f>
        <v>570</v>
      </c>
      <c r="Y693" s="470" t="s">
        <v>188</v>
      </c>
      <c r="Z693" s="11">
        <f t="shared" si="86"/>
        <v>0</v>
      </c>
      <c r="AA693" s="400" t="s">
        <v>237</v>
      </c>
    </row>
    <row r="694" spans="1:27" x14ac:dyDescent="0.25">
      <c r="A694" s="56"/>
      <c r="B694" s="347"/>
      <c r="C694" s="347"/>
      <c r="D694" s="347"/>
      <c r="E694" s="347"/>
      <c r="F694" s="347"/>
      <c r="G694" s="348"/>
      <c r="H694" s="349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350">
        <f t="shared" si="88"/>
        <v>0</v>
      </c>
      <c r="W694" s="305">
        <f t="shared" si="85"/>
        <v>0</v>
      </c>
      <c r="X694" s="398">
        <f>E664</f>
        <v>570</v>
      </c>
      <c r="Y694" s="470" t="s">
        <v>369</v>
      </c>
      <c r="Z694" s="11">
        <f t="shared" si="86"/>
        <v>0</v>
      </c>
      <c r="AA694" s="400"/>
    </row>
    <row r="695" spans="1:27" x14ac:dyDescent="0.25">
      <c r="A695" s="56"/>
      <c r="B695" s="347"/>
      <c r="C695" s="347"/>
      <c r="D695" s="347"/>
      <c r="E695" s="347"/>
      <c r="F695" s="347"/>
      <c r="G695" s="348"/>
      <c r="H695" s="349">
        <v>2</v>
      </c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350">
        <f t="shared" si="88"/>
        <v>2</v>
      </c>
      <c r="W695" s="305">
        <f t="shared" si="85"/>
        <v>1.2987012987012988E-2</v>
      </c>
      <c r="X695" s="398">
        <f>E664</f>
        <v>570</v>
      </c>
      <c r="Y695" s="470" t="s">
        <v>109</v>
      </c>
      <c r="Z695" s="11">
        <f t="shared" si="86"/>
        <v>2</v>
      </c>
      <c r="AA695" s="400"/>
    </row>
    <row r="696" spans="1:27" x14ac:dyDescent="0.25">
      <c r="A696" s="56"/>
      <c r="B696" s="347"/>
      <c r="C696" s="347"/>
      <c r="D696" s="347"/>
      <c r="E696" s="347"/>
      <c r="F696" s="347"/>
      <c r="G696" s="348"/>
      <c r="H696" s="349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350">
        <f t="shared" si="88"/>
        <v>0</v>
      </c>
      <c r="W696" s="305">
        <f t="shared" si="85"/>
        <v>0</v>
      </c>
      <c r="X696" s="398">
        <f>E664</f>
        <v>570</v>
      </c>
      <c r="Y696" s="254" t="s">
        <v>36</v>
      </c>
      <c r="Z696" s="11">
        <f t="shared" si="86"/>
        <v>0</v>
      </c>
      <c r="AA696" s="400"/>
    </row>
    <row r="697" spans="1:27" x14ac:dyDescent="0.25">
      <c r="A697" s="56"/>
      <c r="B697" s="347"/>
      <c r="C697" s="347"/>
      <c r="D697" s="347"/>
      <c r="E697" s="347"/>
      <c r="F697" s="347"/>
      <c r="G697" s="348"/>
      <c r="H697" s="349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350">
        <f t="shared" si="88"/>
        <v>0</v>
      </c>
      <c r="W697" s="305">
        <f t="shared" si="85"/>
        <v>0</v>
      </c>
      <c r="X697" s="398">
        <f>E664</f>
        <v>570</v>
      </c>
      <c r="Y697" s="254" t="s">
        <v>461</v>
      </c>
      <c r="Z697" s="11">
        <f t="shared" si="86"/>
        <v>0</v>
      </c>
      <c r="AA697" s="400"/>
    </row>
    <row r="698" spans="1:27" ht="15.75" thickBot="1" x14ac:dyDescent="0.3">
      <c r="A698" s="186"/>
      <c r="B698" s="187"/>
      <c r="C698" s="187"/>
      <c r="D698" s="187"/>
      <c r="E698" s="187"/>
      <c r="F698" s="187"/>
      <c r="G698" s="348"/>
      <c r="H698" s="349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350">
        <f t="shared" si="88"/>
        <v>0</v>
      </c>
      <c r="W698" s="302">
        <f t="shared" si="85"/>
        <v>0</v>
      </c>
      <c r="X698" s="398">
        <f>E664</f>
        <v>570</v>
      </c>
      <c r="Y698" s="42" t="s">
        <v>88</v>
      </c>
      <c r="Z698" s="11">
        <f t="shared" si="86"/>
        <v>0</v>
      </c>
      <c r="AA698" s="407"/>
    </row>
    <row r="699" spans="1:27" ht="15.75" thickBot="1" x14ac:dyDescent="0.3">
      <c r="A699" s="45"/>
      <c r="B699" s="45"/>
      <c r="C699" s="45"/>
      <c r="D699" s="45"/>
      <c r="E699" s="45"/>
      <c r="F699" s="45"/>
      <c r="G699" s="51" t="s">
        <v>5</v>
      </c>
      <c r="H699" s="61">
        <f>SUM(H665:H698)</f>
        <v>35</v>
      </c>
      <c r="I699" s="61">
        <f>SUM(I665:I698)</f>
        <v>45</v>
      </c>
      <c r="J699" s="61">
        <f t="shared" ref="J699:U699" si="89">SUM(J665:J698)</f>
        <v>6</v>
      </c>
      <c r="K699" s="61">
        <f t="shared" si="89"/>
        <v>0</v>
      </c>
      <c r="L699" s="61">
        <f t="shared" si="89"/>
        <v>0</v>
      </c>
      <c r="M699" s="61">
        <f t="shared" si="89"/>
        <v>0</v>
      </c>
      <c r="N699" s="61">
        <f t="shared" si="89"/>
        <v>0</v>
      </c>
      <c r="O699" s="61">
        <f t="shared" si="89"/>
        <v>0</v>
      </c>
      <c r="P699" s="61">
        <f t="shared" si="89"/>
        <v>0</v>
      </c>
      <c r="Q699" s="61">
        <f t="shared" si="89"/>
        <v>0</v>
      </c>
      <c r="R699" s="61">
        <f t="shared" si="89"/>
        <v>0</v>
      </c>
      <c r="S699" s="61">
        <f t="shared" si="89"/>
        <v>0</v>
      </c>
      <c r="T699" s="61">
        <f t="shared" si="89"/>
        <v>0</v>
      </c>
      <c r="U699" s="61">
        <f t="shared" si="89"/>
        <v>0</v>
      </c>
      <c r="V699" s="375">
        <f t="shared" si="88"/>
        <v>41</v>
      </c>
      <c r="W699" s="459">
        <f t="shared" si="85"/>
        <v>0.26623376623376621</v>
      </c>
      <c r="X699" s="458">
        <f>E664</f>
        <v>570</v>
      </c>
    </row>
  </sheetData>
  <conditionalFormatting sqref="W24:W37">
    <cfRule type="colorScale" priority="108">
      <colorScale>
        <cfvo type="min"/>
        <cfvo type="max"/>
        <color rgb="FFFCFCFF"/>
        <color rgb="FFF8696B"/>
      </colorScale>
    </cfRule>
  </conditionalFormatting>
  <conditionalFormatting sqref="W1">
    <cfRule type="cellIs" dxfId="184" priority="107" operator="greaterThan">
      <formula>0.2</formula>
    </cfRule>
  </conditionalFormatting>
  <conditionalFormatting sqref="X1">
    <cfRule type="cellIs" dxfId="183" priority="106" operator="greaterThan">
      <formula>0.2</formula>
    </cfRule>
  </conditionalFormatting>
  <conditionalFormatting sqref="W3:W22">
    <cfRule type="colorScale" priority="105">
      <colorScale>
        <cfvo type="min"/>
        <cfvo type="max"/>
        <color rgb="FFFCFCFF"/>
        <color rgb="FFF8696B"/>
      </colorScale>
    </cfRule>
  </conditionalFormatting>
  <conditionalFormatting sqref="U2:V2">
    <cfRule type="cellIs" dxfId="182" priority="104" operator="greaterThan">
      <formula>0.2</formula>
    </cfRule>
  </conditionalFormatting>
  <conditionalFormatting sqref="W2">
    <cfRule type="cellIs" dxfId="181" priority="103" operator="greaterThan">
      <formula>0.2</formula>
    </cfRule>
  </conditionalFormatting>
  <conditionalFormatting sqref="W63:W76">
    <cfRule type="colorScale" priority="102">
      <colorScale>
        <cfvo type="min"/>
        <cfvo type="max"/>
        <color rgb="FFFCFCFF"/>
        <color rgb="FFF8696B"/>
      </colorScale>
    </cfRule>
  </conditionalFormatting>
  <conditionalFormatting sqref="W40">
    <cfRule type="cellIs" dxfId="180" priority="101" operator="greaterThan">
      <formula>0.2</formula>
    </cfRule>
  </conditionalFormatting>
  <conditionalFormatting sqref="X40">
    <cfRule type="cellIs" dxfId="179" priority="100" operator="greaterThan">
      <formula>0.2</formula>
    </cfRule>
  </conditionalFormatting>
  <conditionalFormatting sqref="W42:W61">
    <cfRule type="colorScale" priority="99">
      <colorScale>
        <cfvo type="min"/>
        <cfvo type="max"/>
        <color rgb="FFFCFCFF"/>
        <color rgb="FFF8696B"/>
      </colorScale>
    </cfRule>
  </conditionalFormatting>
  <conditionalFormatting sqref="U41:V41">
    <cfRule type="cellIs" dxfId="178" priority="98" operator="greaterThan">
      <formula>0.2</formula>
    </cfRule>
  </conditionalFormatting>
  <conditionalFormatting sqref="W41">
    <cfRule type="cellIs" dxfId="177" priority="97" operator="greaterThan">
      <formula>0.2</formula>
    </cfRule>
  </conditionalFormatting>
  <conditionalFormatting sqref="W102:W115">
    <cfRule type="colorScale" priority="96">
      <colorScale>
        <cfvo type="min"/>
        <cfvo type="max"/>
        <color rgb="FFFCFCFF"/>
        <color rgb="FFF8696B"/>
      </colorScale>
    </cfRule>
  </conditionalFormatting>
  <conditionalFormatting sqref="W79">
    <cfRule type="cellIs" dxfId="176" priority="95" operator="greaterThan">
      <formula>0.2</formula>
    </cfRule>
  </conditionalFormatting>
  <conditionalFormatting sqref="X79">
    <cfRule type="cellIs" dxfId="175" priority="94" operator="greaterThan">
      <formula>0.2</formula>
    </cfRule>
  </conditionalFormatting>
  <conditionalFormatting sqref="W81:W100">
    <cfRule type="colorScale" priority="93">
      <colorScale>
        <cfvo type="min"/>
        <cfvo type="max"/>
        <color rgb="FFFCFCFF"/>
        <color rgb="FFF8696B"/>
      </colorScale>
    </cfRule>
  </conditionalFormatting>
  <conditionalFormatting sqref="U80:V80">
    <cfRule type="cellIs" dxfId="174" priority="92" operator="greaterThan">
      <formula>0.2</formula>
    </cfRule>
  </conditionalFormatting>
  <conditionalFormatting sqref="W80">
    <cfRule type="cellIs" dxfId="173" priority="91" operator="greaterThan">
      <formula>0.2</formula>
    </cfRule>
  </conditionalFormatting>
  <conditionalFormatting sqref="W141:W154">
    <cfRule type="colorScale" priority="90">
      <colorScale>
        <cfvo type="min"/>
        <cfvo type="max"/>
        <color rgb="FFFCFCFF"/>
        <color rgb="FFF8696B"/>
      </colorScale>
    </cfRule>
  </conditionalFormatting>
  <conditionalFormatting sqref="W118">
    <cfRule type="cellIs" dxfId="172" priority="89" operator="greaterThan">
      <formula>0.2</formula>
    </cfRule>
  </conditionalFormatting>
  <conditionalFormatting sqref="X118">
    <cfRule type="cellIs" dxfId="171" priority="88" operator="greaterThan">
      <formula>0.2</formula>
    </cfRule>
  </conditionalFormatting>
  <conditionalFormatting sqref="W120:W139">
    <cfRule type="colorScale" priority="87">
      <colorScale>
        <cfvo type="min"/>
        <cfvo type="max"/>
        <color rgb="FFFCFCFF"/>
        <color rgb="FFF8696B"/>
      </colorScale>
    </cfRule>
  </conditionalFormatting>
  <conditionalFormatting sqref="U119:V119">
    <cfRule type="cellIs" dxfId="170" priority="86" operator="greaterThan">
      <formula>0.2</formula>
    </cfRule>
  </conditionalFormatting>
  <conditionalFormatting sqref="W119">
    <cfRule type="cellIs" dxfId="169" priority="85" operator="greaterThan">
      <formula>0.2</formula>
    </cfRule>
  </conditionalFormatting>
  <conditionalFormatting sqref="W180:W193">
    <cfRule type="colorScale" priority="84">
      <colorScale>
        <cfvo type="min"/>
        <cfvo type="max"/>
        <color rgb="FFFCFCFF"/>
        <color rgb="FFF8696B"/>
      </colorScale>
    </cfRule>
  </conditionalFormatting>
  <conditionalFormatting sqref="W157">
    <cfRule type="cellIs" dxfId="168" priority="83" operator="greaterThan">
      <formula>0.2</formula>
    </cfRule>
  </conditionalFormatting>
  <conditionalFormatting sqref="X157">
    <cfRule type="cellIs" dxfId="167" priority="82" operator="greaterThan">
      <formula>0.2</formula>
    </cfRule>
  </conditionalFormatting>
  <conditionalFormatting sqref="W159:W178">
    <cfRule type="colorScale" priority="81">
      <colorScale>
        <cfvo type="min"/>
        <cfvo type="max"/>
        <color rgb="FFFCFCFF"/>
        <color rgb="FFF8696B"/>
      </colorScale>
    </cfRule>
  </conditionalFormatting>
  <conditionalFormatting sqref="U158:V158">
    <cfRule type="cellIs" dxfId="166" priority="80" operator="greaterThan">
      <formula>0.2</formula>
    </cfRule>
  </conditionalFormatting>
  <conditionalFormatting sqref="W158">
    <cfRule type="cellIs" dxfId="165" priority="79" operator="greaterThan">
      <formula>0.2</formula>
    </cfRule>
  </conditionalFormatting>
  <conditionalFormatting sqref="W219:W232">
    <cfRule type="colorScale" priority="78">
      <colorScale>
        <cfvo type="min"/>
        <cfvo type="max"/>
        <color rgb="FFFCFCFF"/>
        <color rgb="FFF8696B"/>
      </colorScale>
    </cfRule>
  </conditionalFormatting>
  <conditionalFormatting sqref="W196">
    <cfRule type="cellIs" dxfId="164" priority="77" operator="greaterThan">
      <formula>0.2</formula>
    </cfRule>
  </conditionalFormatting>
  <conditionalFormatting sqref="X196">
    <cfRule type="cellIs" dxfId="163" priority="76" operator="greaterThan">
      <formula>0.2</formula>
    </cfRule>
  </conditionalFormatting>
  <conditionalFormatting sqref="W198:W217">
    <cfRule type="colorScale" priority="75">
      <colorScale>
        <cfvo type="min"/>
        <cfvo type="max"/>
        <color rgb="FFFCFCFF"/>
        <color rgb="FFF8696B"/>
      </colorScale>
    </cfRule>
  </conditionalFormatting>
  <conditionalFormatting sqref="U197:V197">
    <cfRule type="cellIs" dxfId="162" priority="74" operator="greaterThan">
      <formula>0.2</formula>
    </cfRule>
  </conditionalFormatting>
  <conditionalFormatting sqref="W197">
    <cfRule type="cellIs" dxfId="161" priority="73" operator="greaterThan">
      <formula>0.2</formula>
    </cfRule>
  </conditionalFormatting>
  <conditionalFormatting sqref="W258:W271">
    <cfRule type="colorScale" priority="72">
      <colorScale>
        <cfvo type="min"/>
        <cfvo type="max"/>
        <color rgb="FFFCFCFF"/>
        <color rgb="FFF8696B"/>
      </colorScale>
    </cfRule>
  </conditionalFormatting>
  <conditionalFormatting sqref="W235">
    <cfRule type="cellIs" dxfId="160" priority="71" operator="greaterThan">
      <formula>0.2</formula>
    </cfRule>
  </conditionalFormatting>
  <conditionalFormatting sqref="X235">
    <cfRule type="cellIs" dxfId="159" priority="70" operator="greaterThan">
      <formula>0.2</formula>
    </cfRule>
  </conditionalFormatting>
  <conditionalFormatting sqref="W237:W256">
    <cfRule type="colorScale" priority="69">
      <colorScale>
        <cfvo type="min"/>
        <cfvo type="max"/>
        <color rgb="FFFCFCFF"/>
        <color rgb="FFF8696B"/>
      </colorScale>
    </cfRule>
  </conditionalFormatting>
  <conditionalFormatting sqref="U236:V236">
    <cfRule type="cellIs" dxfId="158" priority="68" operator="greaterThan">
      <formula>0.2</formula>
    </cfRule>
  </conditionalFormatting>
  <conditionalFormatting sqref="W236">
    <cfRule type="cellIs" dxfId="157" priority="67" operator="greaterThan">
      <formula>0.2</formula>
    </cfRule>
  </conditionalFormatting>
  <conditionalFormatting sqref="W296:W309">
    <cfRule type="colorScale" priority="66">
      <colorScale>
        <cfvo type="min"/>
        <cfvo type="max"/>
        <color rgb="FFFCFCFF"/>
        <color rgb="FFF8696B"/>
      </colorScale>
    </cfRule>
  </conditionalFormatting>
  <conditionalFormatting sqref="W273">
    <cfRule type="cellIs" dxfId="156" priority="65" operator="greaterThan">
      <formula>0.2</formula>
    </cfRule>
  </conditionalFormatting>
  <conditionalFormatting sqref="X273">
    <cfRule type="cellIs" dxfId="155" priority="64" operator="greaterThan">
      <formula>0.2</formula>
    </cfRule>
  </conditionalFormatting>
  <conditionalFormatting sqref="W275:W294">
    <cfRule type="colorScale" priority="63">
      <colorScale>
        <cfvo type="min"/>
        <cfvo type="max"/>
        <color rgb="FFFCFCFF"/>
        <color rgb="FFF8696B"/>
      </colorScale>
    </cfRule>
  </conditionalFormatting>
  <conditionalFormatting sqref="U274:V274">
    <cfRule type="cellIs" dxfId="154" priority="62" operator="greaterThan">
      <formula>0.2</formula>
    </cfRule>
  </conditionalFormatting>
  <conditionalFormatting sqref="W274">
    <cfRule type="cellIs" dxfId="153" priority="61" operator="greaterThan">
      <formula>0.2</formula>
    </cfRule>
  </conditionalFormatting>
  <conditionalFormatting sqref="W335:W348">
    <cfRule type="colorScale" priority="60">
      <colorScale>
        <cfvo type="min"/>
        <cfvo type="max"/>
        <color rgb="FFFCFCFF"/>
        <color rgb="FFF8696B"/>
      </colorScale>
    </cfRule>
  </conditionalFormatting>
  <conditionalFormatting sqref="W312">
    <cfRule type="cellIs" dxfId="152" priority="59" operator="greaterThan">
      <formula>0.2</formula>
    </cfRule>
  </conditionalFormatting>
  <conditionalFormatting sqref="X312">
    <cfRule type="cellIs" dxfId="151" priority="58" operator="greaterThan">
      <formula>0.2</formula>
    </cfRule>
  </conditionalFormatting>
  <conditionalFormatting sqref="W314:W333">
    <cfRule type="colorScale" priority="57">
      <colorScale>
        <cfvo type="min"/>
        <cfvo type="max"/>
        <color rgb="FFFCFCFF"/>
        <color rgb="FFF8696B"/>
      </colorScale>
    </cfRule>
  </conditionalFormatting>
  <conditionalFormatting sqref="U313:V313">
    <cfRule type="cellIs" dxfId="150" priority="56" operator="greaterThan">
      <formula>0.2</formula>
    </cfRule>
  </conditionalFormatting>
  <conditionalFormatting sqref="W313">
    <cfRule type="cellIs" dxfId="149" priority="55" operator="greaterThan">
      <formula>0.2</formula>
    </cfRule>
  </conditionalFormatting>
  <conditionalFormatting sqref="W374:W387">
    <cfRule type="colorScale" priority="54">
      <colorScale>
        <cfvo type="min"/>
        <cfvo type="max"/>
        <color rgb="FFFCFCFF"/>
        <color rgb="FFF8696B"/>
      </colorScale>
    </cfRule>
  </conditionalFormatting>
  <conditionalFormatting sqref="W351">
    <cfRule type="cellIs" dxfId="148" priority="53" operator="greaterThan">
      <formula>0.2</formula>
    </cfRule>
  </conditionalFormatting>
  <conditionalFormatting sqref="X351">
    <cfRule type="cellIs" dxfId="147" priority="52" operator="greaterThan">
      <formula>0.2</formula>
    </cfRule>
  </conditionalFormatting>
  <conditionalFormatting sqref="W353:W372">
    <cfRule type="colorScale" priority="51">
      <colorScale>
        <cfvo type="min"/>
        <cfvo type="max"/>
        <color rgb="FFFCFCFF"/>
        <color rgb="FFF8696B"/>
      </colorScale>
    </cfRule>
  </conditionalFormatting>
  <conditionalFormatting sqref="U352:V352">
    <cfRule type="cellIs" dxfId="146" priority="50" operator="greaterThan">
      <formula>0.2</formula>
    </cfRule>
  </conditionalFormatting>
  <conditionalFormatting sqref="W352">
    <cfRule type="cellIs" dxfId="145" priority="49" operator="greaterThan">
      <formula>0.2</formula>
    </cfRule>
  </conditionalFormatting>
  <conditionalFormatting sqref="W413:W426">
    <cfRule type="colorScale" priority="48">
      <colorScale>
        <cfvo type="min"/>
        <cfvo type="max"/>
        <color rgb="FFFCFCFF"/>
        <color rgb="FFF8696B"/>
      </colorScale>
    </cfRule>
  </conditionalFormatting>
  <conditionalFormatting sqref="W390">
    <cfRule type="cellIs" dxfId="144" priority="47" operator="greaterThan">
      <formula>0.2</formula>
    </cfRule>
  </conditionalFormatting>
  <conditionalFormatting sqref="X390">
    <cfRule type="cellIs" dxfId="143" priority="46" operator="greaterThan">
      <formula>0.2</formula>
    </cfRule>
  </conditionalFormatting>
  <conditionalFormatting sqref="W392:W411">
    <cfRule type="colorScale" priority="45">
      <colorScale>
        <cfvo type="min"/>
        <cfvo type="max"/>
        <color rgb="FFFCFCFF"/>
        <color rgb="FFF8696B"/>
      </colorScale>
    </cfRule>
  </conditionalFormatting>
  <conditionalFormatting sqref="U391:V391">
    <cfRule type="cellIs" dxfId="142" priority="44" operator="greaterThan">
      <formula>0.2</formula>
    </cfRule>
  </conditionalFormatting>
  <conditionalFormatting sqref="W391">
    <cfRule type="cellIs" dxfId="141" priority="43" operator="greaterThan">
      <formula>0.2</formula>
    </cfRule>
  </conditionalFormatting>
  <conditionalFormatting sqref="W452:W465">
    <cfRule type="colorScale" priority="42">
      <colorScale>
        <cfvo type="min"/>
        <cfvo type="max"/>
        <color rgb="FFFCFCFF"/>
        <color rgb="FFF8696B"/>
      </colorScale>
    </cfRule>
  </conditionalFormatting>
  <conditionalFormatting sqref="W429">
    <cfRule type="cellIs" dxfId="140" priority="41" operator="greaterThan">
      <formula>0.2</formula>
    </cfRule>
  </conditionalFormatting>
  <conditionalFormatting sqref="X429">
    <cfRule type="cellIs" dxfId="139" priority="40" operator="greaterThan">
      <formula>0.2</formula>
    </cfRule>
  </conditionalFormatting>
  <conditionalFormatting sqref="W431:W450">
    <cfRule type="colorScale" priority="39">
      <colorScale>
        <cfvo type="min"/>
        <cfvo type="max"/>
        <color rgb="FFFCFCFF"/>
        <color rgb="FFF8696B"/>
      </colorScale>
    </cfRule>
  </conditionalFormatting>
  <conditionalFormatting sqref="U430:V430">
    <cfRule type="cellIs" dxfId="138" priority="38" operator="greaterThan">
      <formula>0.2</formula>
    </cfRule>
  </conditionalFormatting>
  <conditionalFormatting sqref="W430">
    <cfRule type="cellIs" dxfId="137" priority="37" operator="greaterThan">
      <formula>0.2</formula>
    </cfRule>
  </conditionalFormatting>
  <conditionalFormatting sqref="W491:W504">
    <cfRule type="colorScale" priority="36">
      <colorScale>
        <cfvo type="min"/>
        <cfvo type="max"/>
        <color rgb="FFFCFCFF"/>
        <color rgb="FFF8696B"/>
      </colorScale>
    </cfRule>
  </conditionalFormatting>
  <conditionalFormatting sqref="W468">
    <cfRule type="cellIs" dxfId="136" priority="35" operator="greaterThan">
      <formula>0.2</formula>
    </cfRule>
  </conditionalFormatting>
  <conditionalFormatting sqref="X468">
    <cfRule type="cellIs" dxfId="135" priority="34" operator="greaterThan">
      <formula>0.2</formula>
    </cfRule>
  </conditionalFormatting>
  <conditionalFormatting sqref="W470:W489">
    <cfRule type="colorScale" priority="33">
      <colorScale>
        <cfvo type="min"/>
        <cfvo type="max"/>
        <color rgb="FFFCFCFF"/>
        <color rgb="FFF8696B"/>
      </colorScale>
    </cfRule>
  </conditionalFormatting>
  <conditionalFormatting sqref="U469:V469">
    <cfRule type="cellIs" dxfId="134" priority="32" operator="greaterThan">
      <formula>0.2</formula>
    </cfRule>
  </conditionalFormatting>
  <conditionalFormatting sqref="W469">
    <cfRule type="cellIs" dxfId="133" priority="31" operator="greaterThan">
      <formula>0.2</formula>
    </cfRule>
  </conditionalFormatting>
  <conditionalFormatting sqref="W530:W543">
    <cfRule type="colorScale" priority="30">
      <colorScale>
        <cfvo type="min"/>
        <cfvo type="max"/>
        <color rgb="FFFCFCFF"/>
        <color rgb="FFF8696B"/>
      </colorScale>
    </cfRule>
  </conditionalFormatting>
  <conditionalFormatting sqref="W507">
    <cfRule type="cellIs" dxfId="132" priority="29" operator="greaterThan">
      <formula>0.2</formula>
    </cfRule>
  </conditionalFormatting>
  <conditionalFormatting sqref="X507">
    <cfRule type="cellIs" dxfId="131" priority="28" operator="greaterThan">
      <formula>0.2</formula>
    </cfRule>
  </conditionalFormatting>
  <conditionalFormatting sqref="W509:W528">
    <cfRule type="colorScale" priority="27">
      <colorScale>
        <cfvo type="min"/>
        <cfvo type="max"/>
        <color rgb="FFFCFCFF"/>
        <color rgb="FFF8696B"/>
      </colorScale>
    </cfRule>
  </conditionalFormatting>
  <conditionalFormatting sqref="U508:V508">
    <cfRule type="cellIs" dxfId="130" priority="26" operator="greaterThan">
      <formula>0.2</formula>
    </cfRule>
  </conditionalFormatting>
  <conditionalFormatting sqref="W508">
    <cfRule type="cellIs" dxfId="129" priority="25" operator="greaterThan">
      <formula>0.2</formula>
    </cfRule>
  </conditionalFormatting>
  <conditionalFormatting sqref="W569:W582">
    <cfRule type="colorScale" priority="24">
      <colorScale>
        <cfvo type="min"/>
        <cfvo type="max"/>
        <color rgb="FFFCFCFF"/>
        <color rgb="FFF8696B"/>
      </colorScale>
    </cfRule>
  </conditionalFormatting>
  <conditionalFormatting sqref="W546">
    <cfRule type="cellIs" dxfId="128" priority="23" operator="greaterThan">
      <formula>0.2</formula>
    </cfRule>
  </conditionalFormatting>
  <conditionalFormatting sqref="X546">
    <cfRule type="cellIs" dxfId="127" priority="22" operator="greaterThan">
      <formula>0.2</formula>
    </cfRule>
  </conditionalFormatting>
  <conditionalFormatting sqref="W548:W567">
    <cfRule type="colorScale" priority="21">
      <colorScale>
        <cfvo type="min"/>
        <cfvo type="max"/>
        <color rgb="FFFCFCFF"/>
        <color rgb="FFF8696B"/>
      </colorScale>
    </cfRule>
  </conditionalFormatting>
  <conditionalFormatting sqref="U547:V547">
    <cfRule type="cellIs" dxfId="126" priority="20" operator="greaterThan">
      <formula>0.2</formula>
    </cfRule>
  </conditionalFormatting>
  <conditionalFormatting sqref="W547">
    <cfRule type="cellIs" dxfId="125" priority="19" operator="greaterThan">
      <formula>0.2</formula>
    </cfRule>
  </conditionalFormatting>
  <conditionalFormatting sqref="W608:W621">
    <cfRule type="colorScale" priority="18">
      <colorScale>
        <cfvo type="min"/>
        <cfvo type="max"/>
        <color rgb="FFFCFCFF"/>
        <color rgb="FFF8696B"/>
      </colorScale>
    </cfRule>
  </conditionalFormatting>
  <conditionalFormatting sqref="W585">
    <cfRule type="cellIs" dxfId="124" priority="17" operator="greaterThan">
      <formula>0.2</formula>
    </cfRule>
  </conditionalFormatting>
  <conditionalFormatting sqref="X585">
    <cfRule type="cellIs" dxfId="123" priority="16" operator="greaterThan">
      <formula>0.2</formula>
    </cfRule>
  </conditionalFormatting>
  <conditionalFormatting sqref="W587:W606">
    <cfRule type="colorScale" priority="15">
      <colorScale>
        <cfvo type="min"/>
        <cfvo type="max"/>
        <color rgb="FFFCFCFF"/>
        <color rgb="FFF8696B"/>
      </colorScale>
    </cfRule>
  </conditionalFormatting>
  <conditionalFormatting sqref="U586:V586">
    <cfRule type="cellIs" dxfId="122" priority="14" operator="greaterThan">
      <formula>0.2</formula>
    </cfRule>
  </conditionalFormatting>
  <conditionalFormatting sqref="W586">
    <cfRule type="cellIs" dxfId="121" priority="13" operator="greaterThan">
      <formula>0.2</formula>
    </cfRule>
  </conditionalFormatting>
  <conditionalFormatting sqref="W647:W660">
    <cfRule type="colorScale" priority="12">
      <colorScale>
        <cfvo type="min"/>
        <cfvo type="max"/>
        <color rgb="FFFCFCFF"/>
        <color rgb="FFF8696B"/>
      </colorScale>
    </cfRule>
  </conditionalFormatting>
  <conditionalFormatting sqref="W624">
    <cfRule type="cellIs" dxfId="120" priority="11" operator="greaterThan">
      <formula>0.2</formula>
    </cfRule>
  </conditionalFormatting>
  <conditionalFormatting sqref="X624">
    <cfRule type="cellIs" dxfId="119" priority="10" operator="greaterThan">
      <formula>0.2</formula>
    </cfRule>
  </conditionalFormatting>
  <conditionalFormatting sqref="W626:W645">
    <cfRule type="colorScale" priority="9">
      <colorScale>
        <cfvo type="min"/>
        <cfvo type="max"/>
        <color rgb="FFFCFCFF"/>
        <color rgb="FFF8696B"/>
      </colorScale>
    </cfRule>
  </conditionalFormatting>
  <conditionalFormatting sqref="U625:V625">
    <cfRule type="cellIs" dxfId="118" priority="8" operator="greaterThan">
      <formula>0.2</formula>
    </cfRule>
  </conditionalFormatting>
  <conditionalFormatting sqref="W625">
    <cfRule type="cellIs" dxfId="117" priority="7" operator="greaterThan">
      <formula>0.2</formula>
    </cfRule>
  </conditionalFormatting>
  <conditionalFormatting sqref="W686:W699">
    <cfRule type="colorScale" priority="6">
      <colorScale>
        <cfvo type="min"/>
        <cfvo type="max"/>
        <color rgb="FFFCFCFF"/>
        <color rgb="FFF8696B"/>
      </colorScale>
    </cfRule>
  </conditionalFormatting>
  <conditionalFormatting sqref="W663">
    <cfRule type="cellIs" dxfId="116" priority="5" operator="greaterThan">
      <formula>0.2</formula>
    </cfRule>
  </conditionalFormatting>
  <conditionalFormatting sqref="X663">
    <cfRule type="cellIs" dxfId="115" priority="4" operator="greaterThan">
      <formula>0.2</formula>
    </cfRule>
  </conditionalFormatting>
  <conditionalFormatting sqref="W665:W684">
    <cfRule type="colorScale" priority="3">
      <colorScale>
        <cfvo type="min"/>
        <cfvo type="max"/>
        <color rgb="FFFCFCFF"/>
        <color rgb="FFF8696B"/>
      </colorScale>
    </cfRule>
  </conditionalFormatting>
  <conditionalFormatting sqref="U664:V664">
    <cfRule type="cellIs" dxfId="114" priority="2" operator="greaterThan">
      <formula>0.2</formula>
    </cfRule>
  </conditionalFormatting>
  <conditionalFormatting sqref="W664">
    <cfRule type="cellIs" dxfId="113" priority="1" operator="greaterThan">
      <formula>0.2</formula>
    </cfRule>
  </conditionalFormatting>
  <pageMargins left="0" right="0" top="0.75" bottom="0.75" header="0.3" footer="0.3"/>
  <pageSetup scale="1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34"/>
  <sheetViews>
    <sheetView showGridLines="0" zoomScaleNormal="100" workbookViewId="0">
      <selection activeCell="D29" sqref="D29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10" t="s">
        <v>107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21" ht="26.25" customHeight="1" x14ac:dyDescent="0.25">
      <c r="O3" s="511" t="s">
        <v>52</v>
      </c>
      <c r="P3" s="512"/>
      <c r="Q3" s="512"/>
      <c r="R3" s="512"/>
    </row>
    <row r="4" spans="1:21" x14ac:dyDescent="0.25">
      <c r="O4" s="513" t="s">
        <v>21</v>
      </c>
      <c r="P4" s="514"/>
      <c r="Q4" s="515"/>
      <c r="R4" s="32" t="s">
        <v>25</v>
      </c>
    </row>
    <row r="5" spans="1:21" x14ac:dyDescent="0.25">
      <c r="O5" s="21" t="s">
        <v>14</v>
      </c>
      <c r="P5" s="22"/>
      <c r="Q5" s="23"/>
      <c r="R5" s="327">
        <f ca="1">SUMIF('EB015-EB215'!$W$619:$X$745,O5,'EB015-EB215'!$X$619:$X$745)</f>
        <v>223</v>
      </c>
    </row>
    <row r="6" spans="1:21" x14ac:dyDescent="0.25">
      <c r="O6" s="21" t="s">
        <v>16</v>
      </c>
      <c r="P6" s="22"/>
      <c r="Q6" s="23"/>
      <c r="R6" s="327">
        <f ca="1">SUMIF('EB015-EB215'!$W$619:$X$745,O6,'EB015-EB215'!$X$619:$X$745)</f>
        <v>183</v>
      </c>
    </row>
    <row r="7" spans="1:21" x14ac:dyDescent="0.25">
      <c r="O7" s="21" t="s">
        <v>12</v>
      </c>
      <c r="P7" s="22"/>
      <c r="Q7" s="23"/>
      <c r="R7" s="327">
        <f ca="1">SUMIF('EB015-EB215'!$W$619:$X$745,O7,'EB015-EB215'!$X$619:$X$745)</f>
        <v>133</v>
      </c>
    </row>
    <row r="8" spans="1:21" x14ac:dyDescent="0.25">
      <c r="O8" s="21" t="s">
        <v>6</v>
      </c>
      <c r="P8" s="22"/>
      <c r="Q8" s="23"/>
      <c r="R8" s="327">
        <f ca="1">SUMIF('EB015-EB215'!$W$619:$X$745,O8,'EB015-EB215'!$X$619:$X$745)</f>
        <v>66</v>
      </c>
    </row>
    <row r="9" spans="1:21" x14ac:dyDescent="0.25">
      <c r="O9" s="21" t="s">
        <v>34</v>
      </c>
      <c r="P9" s="22"/>
      <c r="Q9" s="23"/>
      <c r="R9" s="327">
        <f ca="1">SUMIF('EB015-EB215'!$W$619:$X$745,O9,'EB015-EB215'!$X$619:$X$745)</f>
        <v>41</v>
      </c>
    </row>
    <row r="10" spans="1:21" ht="15.75" x14ac:dyDescent="0.25">
      <c r="O10" s="21" t="s">
        <v>0</v>
      </c>
      <c r="P10" s="22"/>
      <c r="Q10" s="23"/>
      <c r="R10" s="327">
        <f ca="1">SUMIF('EB015-EB215'!$W$619:$X$745,O10,'EB015-EB215'!$X$619:$X$745)</f>
        <v>32</v>
      </c>
      <c r="U10" s="131"/>
    </row>
    <row r="11" spans="1:21" x14ac:dyDescent="0.25">
      <c r="O11" s="21" t="s">
        <v>31</v>
      </c>
      <c r="P11" s="22"/>
      <c r="Q11" s="23"/>
      <c r="R11" s="327">
        <f ca="1">SUMIF('EB015-EB215'!$W$619:$X$745,O11,'EB015-EB215'!$X$619:$X$745)</f>
        <v>22</v>
      </c>
    </row>
    <row r="12" spans="1:21" x14ac:dyDescent="0.25">
      <c r="O12" s="21" t="s">
        <v>3</v>
      </c>
      <c r="P12" s="22"/>
      <c r="Q12" s="23"/>
      <c r="R12" s="327">
        <f ca="1">SUMIF('EB015-EB215'!$W$619:$X$745,O12,'EB015-EB215'!$X$619:$X$745)</f>
        <v>17</v>
      </c>
    </row>
    <row r="13" spans="1:21" x14ac:dyDescent="0.25">
      <c r="O13" s="21" t="s">
        <v>9</v>
      </c>
      <c r="P13" s="22"/>
      <c r="Q13" s="23"/>
      <c r="R13" s="327">
        <f ca="1">SUMIF('EB015-EB215'!$W$619:$X$745,O13,'EB015-EB215'!$X$619:$X$745)</f>
        <v>8</v>
      </c>
    </row>
    <row r="14" spans="1:21" x14ac:dyDescent="0.25">
      <c r="O14" s="21" t="s">
        <v>13</v>
      </c>
      <c r="P14" s="22"/>
      <c r="Q14" s="23"/>
      <c r="R14" s="327">
        <f ca="1">SUMIF('EB015-EB215'!$W$619:$X$745,O14,'EB015-EB215'!$X$619:$X$745)</f>
        <v>7</v>
      </c>
    </row>
    <row r="15" spans="1:21" x14ac:dyDescent="0.25">
      <c r="O15" s="21" t="s">
        <v>20</v>
      </c>
      <c r="P15" s="22"/>
      <c r="Q15" s="23"/>
      <c r="R15" s="327">
        <f ca="1">SUMIF('EB015-EB215'!$W$619:$X$745,O15,'EB015-EB215'!$X$619:$X$745)</f>
        <v>4</v>
      </c>
    </row>
    <row r="16" spans="1:21" x14ac:dyDescent="0.25">
      <c r="O16" s="21" t="s">
        <v>46</v>
      </c>
      <c r="P16" s="22"/>
      <c r="Q16" s="23"/>
      <c r="R16" s="327">
        <f ca="1">SUMIF('EB015-EB215'!$W$619:$X$745,O16,'EB015-EB215'!$X$619:$X$745)</f>
        <v>2</v>
      </c>
    </row>
    <row r="17" spans="1:18" x14ac:dyDescent="0.25">
      <c r="O17" s="21" t="s">
        <v>8</v>
      </c>
      <c r="P17" s="22"/>
      <c r="Q17" s="23"/>
      <c r="R17" s="327">
        <f ca="1">SUMIF('EB015-EB215'!$W$619:$X$745,O17,'EB015-EB215'!$X$619:$X$745)</f>
        <v>0</v>
      </c>
    </row>
    <row r="18" spans="1:18" x14ac:dyDescent="0.25">
      <c r="O18" s="21" t="s">
        <v>32</v>
      </c>
      <c r="P18" s="22"/>
      <c r="Q18" s="23"/>
      <c r="R18" s="327">
        <f ca="1">SUMIF('EB015-EB215'!$W$619:$X$745,O18,'EB015-EB215'!$X$619:$X$745)</f>
        <v>0</v>
      </c>
    </row>
    <row r="19" spans="1:18" x14ac:dyDescent="0.25">
      <c r="O19" s="21" t="s">
        <v>11</v>
      </c>
      <c r="P19" s="22"/>
      <c r="Q19" s="23"/>
      <c r="R19" s="327">
        <f ca="1">SUMIF('EB015-EB215'!$W$619:$X$745,O19,'EB015-EB215'!$X$619:$X$745)</f>
        <v>0</v>
      </c>
    </row>
    <row r="20" spans="1:18" ht="15.75" customHeight="1" x14ac:dyDescent="0.25">
      <c r="O20" s="21" t="s">
        <v>36</v>
      </c>
      <c r="P20" s="22"/>
      <c r="Q20" s="23"/>
      <c r="R20" s="327">
        <f ca="1">SUMIF('EB015-EB215'!$W$619:$X$745,O20,'EB015-EB215'!$X$619:$X$745)</f>
        <v>0</v>
      </c>
    </row>
    <row r="21" spans="1:18" ht="23.25" x14ac:dyDescent="0.25">
      <c r="A21" s="517" t="s">
        <v>65</v>
      </c>
      <c r="B21" s="518"/>
      <c r="C21" s="518"/>
      <c r="D21" s="518"/>
      <c r="E21" s="519"/>
      <c r="O21" s="21" t="s">
        <v>44</v>
      </c>
      <c r="P21" s="22"/>
      <c r="Q21" s="23"/>
      <c r="R21" s="327">
        <f ca="1">SUMIF('EB015-EB215'!$W$619:$X$745,O21,'EB015-EB215'!$X$619:$X$745)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SUMIF('EB015-EB215'!$W$619:$X$745,O22,'EB015-EB215'!$X$619:$X$745)</f>
        <v>0</v>
      </c>
    </row>
    <row r="23" spans="1:18" x14ac:dyDescent="0.25">
      <c r="A23" s="418">
        <v>1508005</v>
      </c>
      <c r="B23" s="136">
        <f>VLOOKUP(Table1411[[#This Row],[Shop Order]],'EB015-EB215'!A:AA,4,FALSE)</f>
        <v>2022</v>
      </c>
      <c r="C23" s="136">
        <f>VLOOKUP(Table1411[[#This Row],[Shop Order]],'EB015-EB215'!A:AA,5,FALSE)</f>
        <v>1890</v>
      </c>
      <c r="D23" s="137">
        <f>VLOOKUP(Table1411[[#This Row],[Shop Order]],'EB015-EB215'!A:AA,6,FALSE)</f>
        <v>0.93471810089020768</v>
      </c>
      <c r="E23" s="138">
        <f>VLOOKUP(Table1411[[#This Row],[Shop Order]],'EB015-EB215'!A:AA,7,FALSE)</f>
        <v>45246</v>
      </c>
      <c r="O23" s="21" t="s">
        <v>45</v>
      </c>
      <c r="P23" s="22"/>
      <c r="Q23" s="23"/>
      <c r="R23" s="327">
        <f ca="1">SUMIF('EB015-EB215'!$W$619:$X$745,O23,'EB015-EB215'!$X$619:$X$745)</f>
        <v>0</v>
      </c>
    </row>
    <row r="24" spans="1:18" x14ac:dyDescent="0.25">
      <c r="A24" s="418">
        <v>1507996</v>
      </c>
      <c r="B24" s="136">
        <f>VLOOKUP(Table1411[[#This Row],[Shop Order]],'EB015-EB215'!A:AA,4,FALSE)</f>
        <v>2137</v>
      </c>
      <c r="C24" s="136">
        <f>VLOOKUP(Table1411[[#This Row],[Shop Order]],'EB015-EB215'!A:AA,5,FALSE)</f>
        <v>1879</v>
      </c>
      <c r="D24" s="137">
        <f>VLOOKUP(Table1411[[#This Row],[Shop Order]],'EB015-EB215'!A:AA,6,FALSE)</f>
        <v>0.87927000467945715</v>
      </c>
      <c r="E24" s="138">
        <f>VLOOKUP(Table1411[[#This Row],[Shop Order]],'EB015-EB215'!A:AA,7,FALSE)</f>
        <v>45251</v>
      </c>
      <c r="G24" s="26"/>
      <c r="O24" s="21" t="s">
        <v>123</v>
      </c>
      <c r="P24" s="22"/>
      <c r="Q24" s="23"/>
      <c r="R24" s="327">
        <f ca="1">SUMIF('EB015-EB215'!$W$619:$X$745,O24,'EB015-EB215'!$X$619:$X$745)</f>
        <v>0</v>
      </c>
    </row>
    <row r="25" spans="1:18" x14ac:dyDescent="0.25">
      <c r="A25" s="418">
        <v>1507997</v>
      </c>
      <c r="B25" s="136">
        <f>VLOOKUP(Table1411[[#This Row],[Shop Order]],'EB015-EB215'!A:AA,4,FALSE)</f>
        <v>2095</v>
      </c>
      <c r="C25" s="136">
        <f>VLOOKUP(Table1411[[#This Row],[Shop Order]],'EB015-EB215'!A:AA,5,FALSE)</f>
        <v>1845</v>
      </c>
      <c r="D25" s="137">
        <f>VLOOKUP(Table1411[[#This Row],[Shop Order]],'EB015-EB215'!A:AA,6,FALSE)</f>
        <v>0.88066825775656321</v>
      </c>
      <c r="E25" s="138">
        <f>VLOOKUP(Table1411[[#This Row],[Shop Order]],'EB015-EB215'!A:AA,7,FALSE)</f>
        <v>45257</v>
      </c>
      <c r="O25" s="21" t="s">
        <v>33</v>
      </c>
      <c r="P25" s="22"/>
      <c r="Q25" s="23"/>
      <c r="R25" s="327">
        <f ca="1">SUMIF('EB015-EB215'!$W$619:$X$745,O25,'EB015-EB215'!$X$619:$X$745)</f>
        <v>0</v>
      </c>
    </row>
    <row r="26" spans="1:18" x14ac:dyDescent="0.25">
      <c r="A26" s="418">
        <v>1505644</v>
      </c>
      <c r="B26" s="136">
        <f>VLOOKUP(Table1411[[#This Row],[Shop Order]],'EB015-EB215'!A:AA,4,FALSE)</f>
        <v>2219</v>
      </c>
      <c r="C26" s="136">
        <f>VLOOKUP(Table1411[[#This Row],[Shop Order]],'EB015-EB215'!A:AA,5,FALSE)</f>
        <v>1830</v>
      </c>
      <c r="D26" s="137">
        <f>VLOOKUP(Table1411[[#This Row],[Shop Order]],'EB015-EB215'!A:AA,6,FALSE)</f>
        <v>0.82469580892293826</v>
      </c>
      <c r="E26" s="308">
        <f>VLOOKUP(Table1411[[#This Row],[Shop Order]],'EB015-EB215'!A:AA,7,FALSE)</f>
        <v>45260</v>
      </c>
      <c r="O26" s="21" t="s">
        <v>110</v>
      </c>
      <c r="P26" s="22"/>
      <c r="Q26" s="23"/>
      <c r="R26" s="327">
        <f ca="1">SUMIF('EB015-EB215'!$W$619:$X$745,O26,'EB015-EB215'!$X$619:$X$745)</f>
        <v>0</v>
      </c>
    </row>
    <row r="27" spans="1:18" x14ac:dyDescent="0.25">
      <c r="A27" s="418">
        <v>1508115</v>
      </c>
      <c r="B27" s="136">
        <f>VLOOKUP(Table1411[[#This Row],[Shop Order]],'EB015-EB215'!A:AA,4,FALSE)</f>
        <v>2124</v>
      </c>
      <c r="C27" s="136">
        <f>VLOOKUP(Table1411[[#This Row],[Shop Order]],'EB015-EB215'!A:AA,5,FALSE)</f>
        <v>1854</v>
      </c>
      <c r="D27" s="137">
        <f>VLOOKUP(Table1411[[#This Row],[Shop Order]],'EB015-EB215'!A:AA,6,FALSE)</f>
        <v>0.8728813559322034</v>
      </c>
      <c r="E27" s="138">
        <f>VLOOKUP(Table1411[[#This Row],[Shop Order]],'EB015-EB215'!A:AA,7,FALSE)</f>
        <v>45267</v>
      </c>
      <c r="O27" s="21" t="s">
        <v>104</v>
      </c>
      <c r="P27" s="22"/>
      <c r="Q27" s="23"/>
      <c r="R27" s="327">
        <f ca="1">SUMIF('EB015-EB215'!$W$619:$X$745,O27,'EB015-EB215'!$X$619:$X$745)</f>
        <v>0</v>
      </c>
    </row>
    <row r="28" spans="1:18" ht="15.75" thickBot="1" x14ac:dyDescent="0.3">
      <c r="A28" s="418">
        <v>1510780</v>
      </c>
      <c r="B28" s="136">
        <f>VLOOKUP(Table1411[[#This Row],[Shop Order]],'EB015-EB215'!A:AA,4,FALSE)</f>
        <v>2108</v>
      </c>
      <c r="C28" s="136">
        <f>VLOOKUP(Table1411[[#This Row],[Shop Order]],'EB015-EB215'!A:AA,5,FALSE)</f>
        <v>1865</v>
      </c>
      <c r="D28" s="137">
        <f>VLOOKUP(Table1411[[#This Row],[Shop Order]],'EB015-EB215'!A:AA,6,FALSE)</f>
        <v>0.88472485768500952</v>
      </c>
      <c r="E28" s="138">
        <f>VLOOKUP(Table1411[[#This Row],[Shop Order]],'EB015-EB215'!A:AA,7,FALSE)</f>
        <v>45274</v>
      </c>
      <c r="O28" s="21" t="s">
        <v>43</v>
      </c>
      <c r="P28" s="22"/>
      <c r="Q28" s="23"/>
      <c r="R28" s="327">
        <f ca="1">SUMIF('EB015-EB215'!$W$619:$X$745,O28,'EB015-EB215'!$X$619:$X$745)</f>
        <v>0</v>
      </c>
    </row>
    <row r="29" spans="1:18" ht="15.75" thickBot="1" x14ac:dyDescent="0.3">
      <c r="A29" s="520" t="s">
        <v>51</v>
      </c>
      <c r="B29" s="521"/>
      <c r="C29" s="522"/>
      <c r="D29" s="80">
        <f>AVERAGE(D23:D28)</f>
        <v>0.87949306431106322</v>
      </c>
      <c r="E29" s="28"/>
      <c r="O29" s="21" t="s">
        <v>37</v>
      </c>
      <c r="P29" s="22"/>
      <c r="Q29" s="23"/>
      <c r="R29" s="327">
        <f ca="1">SUMIF('EB015-EB215'!$W$619:$X$745,O29,'EB015-EB215'!$X$619:$X$745)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29">
      <sortCondition descending="1" ref="R4"/>
    </sortState>
  </autoFilter>
  <dataConsolidate/>
  <mergeCells count="5">
    <mergeCell ref="A1:R1"/>
    <mergeCell ref="A21:E21"/>
    <mergeCell ref="A29:C29"/>
    <mergeCell ref="O4:Q4"/>
    <mergeCell ref="O3:R3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922"/>
  <sheetViews>
    <sheetView topLeftCell="A825" zoomScale="60" zoomScaleNormal="60" zoomScaleSheetLayoutView="90" workbookViewId="0">
      <selection activeCell="Y868" sqref="Y868"/>
    </sheetView>
  </sheetViews>
  <sheetFormatPr defaultColWidth="9.140625" defaultRowHeight="15" x14ac:dyDescent="0.25"/>
  <cols>
    <col min="1" max="1" width="14.5703125" style="45" bestFit="1" customWidth="1"/>
    <col min="2" max="2" width="12.7109375" style="45" customWidth="1"/>
    <col min="3" max="3" width="7.5703125" style="45" customWidth="1"/>
    <col min="4" max="4" width="10" style="45" customWidth="1"/>
    <col min="5" max="5" width="8" style="45" bestFit="1" customWidth="1"/>
    <col min="6" max="6" width="11.140625" style="45" bestFit="1" customWidth="1"/>
    <col min="7" max="7" width="12.5703125" style="15" bestFit="1" customWidth="1"/>
    <col min="8" max="19" width="15.85546875" style="7" customWidth="1"/>
    <col min="20" max="20" width="8.42578125" style="8" bestFit="1" customWidth="1"/>
    <col min="21" max="21" width="11.140625" style="9" bestFit="1" customWidth="1"/>
    <col min="22" max="22" width="13" style="9" hidden="1" customWidth="1"/>
    <col min="23" max="23" width="40.7109375" style="45" customWidth="1"/>
    <col min="24" max="24" width="5.42578125" style="45" hidden="1" customWidth="1"/>
    <col min="25" max="25" width="52.28515625" style="10" customWidth="1"/>
    <col min="26" max="31" width="9.140625" style="14"/>
    <col min="32" max="16384" width="9.140625" style="45"/>
  </cols>
  <sheetData>
    <row r="1" spans="1:25" ht="75.75" thickBot="1" x14ac:dyDescent="0.3">
      <c r="A1" s="46" t="s">
        <v>23</v>
      </c>
      <c r="B1" s="46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126</v>
      </c>
      <c r="S1" s="50" t="s">
        <v>42</v>
      </c>
      <c r="T1" s="50" t="s">
        <v>5</v>
      </c>
      <c r="U1" s="46" t="s">
        <v>2</v>
      </c>
      <c r="V1" s="84" t="s">
        <v>72</v>
      </c>
      <c r="W1" s="85" t="s">
        <v>21</v>
      </c>
      <c r="X1" s="47" t="s">
        <v>18</v>
      </c>
      <c r="Y1" s="86" t="s">
        <v>7</v>
      </c>
    </row>
    <row r="2" spans="1:25" ht="15.75" thickBot="1" x14ac:dyDescent="0.3">
      <c r="A2" s="438">
        <v>1501431</v>
      </c>
      <c r="B2" s="274" t="s">
        <v>120</v>
      </c>
      <c r="C2" s="438">
        <v>1920</v>
      </c>
      <c r="D2" s="438">
        <v>2184</v>
      </c>
      <c r="E2" s="443">
        <v>1823</v>
      </c>
      <c r="F2" s="444">
        <f>E2/D2</f>
        <v>0.83470695970695974</v>
      </c>
      <c r="G2" s="52">
        <v>45197</v>
      </c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405"/>
      <c r="U2" s="121"/>
      <c r="V2" s="89"/>
      <c r="W2" s="91" t="s">
        <v>78</v>
      </c>
      <c r="X2" s="275">
        <v>578.5</v>
      </c>
      <c r="Y2" s="82" t="s">
        <v>73</v>
      </c>
    </row>
    <row r="3" spans="1:25" ht="16.5" customHeight="1" thickBot="1" x14ac:dyDescent="0.25">
      <c r="A3" s="92"/>
      <c r="B3" s="93"/>
      <c r="C3" s="93"/>
      <c r="D3" s="93"/>
      <c r="E3" s="93"/>
      <c r="F3" s="93"/>
      <c r="G3" s="94"/>
      <c r="H3" s="95">
        <v>48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321">
        <v>21</v>
      </c>
      <c r="T3" s="320">
        <f>SUM(H3,J3,L3,N3,P3,R3,S3)</f>
        <v>69</v>
      </c>
      <c r="U3" s="485">
        <f>($T3)/$D$2</f>
        <v>3.1593406593406592E-2</v>
      </c>
      <c r="V3" s="99">
        <f>D2</f>
        <v>2184</v>
      </c>
      <c r="W3" s="267" t="s">
        <v>16</v>
      </c>
      <c r="X3" s="93">
        <f>T3</f>
        <v>69</v>
      </c>
      <c r="Y3" s="276" t="s">
        <v>131</v>
      </c>
    </row>
    <row r="4" spans="1:25" ht="16.5" customHeight="1" thickBot="1" x14ac:dyDescent="0.25">
      <c r="A4" s="102"/>
      <c r="B4" s="103"/>
      <c r="C4" s="103"/>
      <c r="D4" s="103"/>
      <c r="E4" s="103"/>
      <c r="F4" s="103"/>
      <c r="G4" s="104"/>
      <c r="H4" s="484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324"/>
      <c r="T4" s="320">
        <f>SUM(H4,J4,L4,N4,P4,R4,S4)</f>
        <v>0</v>
      </c>
      <c r="U4" s="409">
        <f>($T4)/$D$2</f>
        <v>0</v>
      </c>
      <c r="V4" s="99"/>
      <c r="W4" s="271" t="s">
        <v>44</v>
      </c>
      <c r="X4" s="93"/>
      <c r="Y4" s="276" t="s">
        <v>167</v>
      </c>
    </row>
    <row r="5" spans="1:25" ht="16.5" customHeight="1" thickBot="1" x14ac:dyDescent="0.25">
      <c r="A5" s="102"/>
      <c r="B5" s="103"/>
      <c r="C5" s="103"/>
      <c r="D5" s="103"/>
      <c r="E5" s="103"/>
      <c r="F5" s="103"/>
      <c r="G5" s="104"/>
      <c r="H5" s="105">
        <v>60</v>
      </c>
      <c r="I5" s="67"/>
      <c r="J5" s="67">
        <v>2</v>
      </c>
      <c r="K5" s="67"/>
      <c r="L5" s="67"/>
      <c r="M5" s="67"/>
      <c r="N5" s="67"/>
      <c r="O5" s="67"/>
      <c r="P5" s="67"/>
      <c r="Q5" s="67"/>
      <c r="R5" s="67"/>
      <c r="S5" s="322"/>
      <c r="T5" s="318">
        <f t="shared" ref="T5:T31" si="0">SUM(H5,J5,L5,N5,P5,R5,S5)</f>
        <v>62</v>
      </c>
      <c r="U5" s="98">
        <f t="shared" ref="U5:U42" si="1">($T5)/$D$2</f>
        <v>2.8388278388278388E-2</v>
      </c>
      <c r="V5" s="99">
        <f>D2</f>
        <v>2184</v>
      </c>
      <c r="W5" s="268" t="s">
        <v>6</v>
      </c>
      <c r="X5" s="93">
        <f t="shared" ref="X5:X40" si="2">T5</f>
        <v>62</v>
      </c>
      <c r="Y5" s="489"/>
    </row>
    <row r="6" spans="1:25" ht="16.5" customHeight="1" thickBot="1" x14ac:dyDescent="0.25">
      <c r="A6" s="102"/>
      <c r="B6" s="103"/>
      <c r="C6" s="103"/>
      <c r="D6" s="103"/>
      <c r="E6" s="110"/>
      <c r="F6" s="110"/>
      <c r="G6" s="104"/>
      <c r="H6" s="105">
        <v>74</v>
      </c>
      <c r="I6" s="67"/>
      <c r="J6" s="67">
        <v>12</v>
      </c>
      <c r="K6" s="67"/>
      <c r="L6" s="67"/>
      <c r="M6" s="67"/>
      <c r="N6" s="67"/>
      <c r="O6" s="67"/>
      <c r="P6" s="67"/>
      <c r="Q6" s="67"/>
      <c r="R6" s="67"/>
      <c r="S6" s="322">
        <v>14</v>
      </c>
      <c r="T6" s="318">
        <f t="shared" si="0"/>
        <v>100</v>
      </c>
      <c r="U6" s="98">
        <f t="shared" si="1"/>
        <v>4.5787545787545784E-2</v>
      </c>
      <c r="V6" s="99">
        <f>D2</f>
        <v>2184</v>
      </c>
      <c r="W6" s="268" t="s">
        <v>14</v>
      </c>
      <c r="X6" s="93">
        <f t="shared" si="2"/>
        <v>100</v>
      </c>
      <c r="Y6" s="314"/>
    </row>
    <row r="7" spans="1:25" ht="16.5" customHeight="1" thickBot="1" x14ac:dyDescent="0.25">
      <c r="A7" s="102"/>
      <c r="B7" s="103"/>
      <c r="C7" s="103"/>
      <c r="D7" s="103"/>
      <c r="E7" s="110"/>
      <c r="F7" s="110"/>
      <c r="G7" s="104"/>
      <c r="H7" s="105">
        <v>9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322">
        <v>4</v>
      </c>
      <c r="T7" s="318">
        <f t="shared" si="0"/>
        <v>13</v>
      </c>
      <c r="U7" s="98">
        <f t="shared" si="1"/>
        <v>5.9523809523809521E-3</v>
      </c>
      <c r="V7" s="99">
        <f>D2</f>
        <v>2184</v>
      </c>
      <c r="W7" s="268" t="s">
        <v>15</v>
      </c>
      <c r="X7" s="93">
        <f t="shared" si="2"/>
        <v>13</v>
      </c>
      <c r="Y7" s="431"/>
    </row>
    <row r="8" spans="1:25" ht="16.5" customHeight="1" thickBot="1" x14ac:dyDescent="0.25">
      <c r="A8" s="102"/>
      <c r="B8" s="103"/>
      <c r="C8" s="103"/>
      <c r="D8" s="103"/>
      <c r="E8" s="110"/>
      <c r="F8" s="110"/>
      <c r="G8" s="104"/>
      <c r="H8" s="105">
        <v>1</v>
      </c>
      <c r="I8" s="67"/>
      <c r="J8" s="67">
        <v>1</v>
      </c>
      <c r="K8" s="67"/>
      <c r="L8" s="67"/>
      <c r="M8" s="67"/>
      <c r="N8" s="67"/>
      <c r="O8" s="67"/>
      <c r="P8" s="67"/>
      <c r="Q8" s="67"/>
      <c r="R8" s="67"/>
      <c r="S8" s="322"/>
      <c r="T8" s="318">
        <f t="shared" si="0"/>
        <v>2</v>
      </c>
      <c r="U8" s="98">
        <f t="shared" si="1"/>
        <v>9.1575091575091575E-4</v>
      </c>
      <c r="V8" s="99">
        <f>D2</f>
        <v>2184</v>
      </c>
      <c r="W8" s="268" t="s">
        <v>31</v>
      </c>
      <c r="X8" s="93">
        <f t="shared" si="2"/>
        <v>2</v>
      </c>
      <c r="Y8" s="431"/>
    </row>
    <row r="9" spans="1:25" ht="16.5" customHeight="1" thickBot="1" x14ac:dyDescent="0.25">
      <c r="A9" s="102"/>
      <c r="B9" s="103"/>
      <c r="C9" s="103"/>
      <c r="D9" s="103"/>
      <c r="E9" s="110"/>
      <c r="F9" s="110"/>
      <c r="G9" s="104"/>
      <c r="H9" s="105"/>
      <c r="I9" s="67"/>
      <c r="J9" s="67"/>
      <c r="K9" s="67"/>
      <c r="L9" s="67"/>
      <c r="M9" s="67"/>
      <c r="N9" s="67"/>
      <c r="O9" s="67"/>
      <c r="P9" s="67"/>
      <c r="Q9" s="67"/>
      <c r="R9" s="67"/>
      <c r="S9" s="322"/>
      <c r="T9" s="318">
        <f t="shared" si="0"/>
        <v>0</v>
      </c>
      <c r="U9" s="98">
        <f t="shared" si="1"/>
        <v>0</v>
      </c>
      <c r="V9" s="99">
        <f>D2</f>
        <v>2184</v>
      </c>
      <c r="W9" s="268" t="s">
        <v>32</v>
      </c>
      <c r="X9" s="93">
        <f t="shared" si="2"/>
        <v>0</v>
      </c>
      <c r="Y9" s="111"/>
    </row>
    <row r="10" spans="1:25" ht="16.5" customHeight="1" thickBot="1" x14ac:dyDescent="0.25">
      <c r="A10" s="102"/>
      <c r="B10" s="103"/>
      <c r="C10" s="103"/>
      <c r="D10" s="103"/>
      <c r="E10" s="110"/>
      <c r="F10" s="110"/>
      <c r="G10" s="104"/>
      <c r="H10" s="105">
        <v>1</v>
      </c>
      <c r="I10" s="67"/>
      <c r="J10" s="67">
        <v>1</v>
      </c>
      <c r="K10" s="67"/>
      <c r="L10" s="67"/>
      <c r="M10" s="67"/>
      <c r="N10" s="67"/>
      <c r="O10" s="67"/>
      <c r="P10" s="67"/>
      <c r="Q10" s="67"/>
      <c r="R10" s="67"/>
      <c r="S10" s="322"/>
      <c r="T10" s="318">
        <f t="shared" si="0"/>
        <v>2</v>
      </c>
      <c r="U10" s="98">
        <f t="shared" si="1"/>
        <v>9.1575091575091575E-4</v>
      </c>
      <c r="V10" s="99">
        <f>D2</f>
        <v>2184</v>
      </c>
      <c r="W10" s="268" t="s">
        <v>187</v>
      </c>
      <c r="X10" s="93">
        <f t="shared" si="2"/>
        <v>2</v>
      </c>
      <c r="Y10" s="446"/>
    </row>
    <row r="11" spans="1:25" ht="16.5" customHeight="1" thickBot="1" x14ac:dyDescent="0.25">
      <c r="A11" s="102"/>
      <c r="B11" s="103"/>
      <c r="C11" s="103"/>
      <c r="D11" s="103"/>
      <c r="E11" s="110"/>
      <c r="F11" s="110"/>
      <c r="G11" s="104"/>
      <c r="H11" s="105">
        <v>1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322"/>
      <c r="T11" s="318">
        <f t="shared" si="0"/>
        <v>1</v>
      </c>
      <c r="U11" s="98">
        <f t="shared" si="1"/>
        <v>4.5787545787545788E-4</v>
      </c>
      <c r="V11" s="99">
        <f>D2</f>
        <v>2184</v>
      </c>
      <c r="W11" s="268" t="s">
        <v>30</v>
      </c>
      <c r="X11" s="93">
        <f t="shared" si="2"/>
        <v>1</v>
      </c>
      <c r="Y11" s="111"/>
    </row>
    <row r="12" spans="1:25" ht="16.5" customHeight="1" thickBot="1" x14ac:dyDescent="0.25">
      <c r="A12" s="102"/>
      <c r="B12" s="103"/>
      <c r="C12" s="103"/>
      <c r="D12" s="103"/>
      <c r="E12" s="110"/>
      <c r="F12" s="110"/>
      <c r="G12" s="104"/>
      <c r="H12" s="105">
        <v>4</v>
      </c>
      <c r="I12" s="67"/>
      <c r="J12" s="67">
        <v>2</v>
      </c>
      <c r="K12" s="67"/>
      <c r="L12" s="67"/>
      <c r="M12" s="67"/>
      <c r="N12" s="67"/>
      <c r="O12" s="67"/>
      <c r="P12" s="67"/>
      <c r="Q12" s="67"/>
      <c r="R12" s="67"/>
      <c r="S12" s="322">
        <v>7</v>
      </c>
      <c r="T12" s="318">
        <f t="shared" si="0"/>
        <v>13</v>
      </c>
      <c r="U12" s="98">
        <f t="shared" si="1"/>
        <v>5.9523809523809521E-3</v>
      </c>
      <c r="V12" s="99">
        <f>D2</f>
        <v>2184</v>
      </c>
      <c r="W12" s="268" t="s">
        <v>0</v>
      </c>
      <c r="X12" s="93">
        <f t="shared" si="2"/>
        <v>13</v>
      </c>
      <c r="Y12" s="314"/>
    </row>
    <row r="13" spans="1:25" ht="16.5" customHeight="1" thickBot="1" x14ac:dyDescent="0.25">
      <c r="A13" s="102"/>
      <c r="B13" s="103"/>
      <c r="C13" s="103"/>
      <c r="D13" s="103"/>
      <c r="E13" s="110"/>
      <c r="F13" s="110"/>
      <c r="G13" s="104"/>
      <c r="H13" s="105">
        <v>20</v>
      </c>
      <c r="I13" s="67"/>
      <c r="J13" s="67">
        <v>3</v>
      </c>
      <c r="K13" s="67"/>
      <c r="L13" s="67"/>
      <c r="M13" s="67"/>
      <c r="N13" s="67"/>
      <c r="O13" s="67"/>
      <c r="P13" s="67"/>
      <c r="Q13" s="67"/>
      <c r="R13" s="67"/>
      <c r="S13" s="322">
        <v>3</v>
      </c>
      <c r="T13" s="318">
        <f t="shared" si="0"/>
        <v>26</v>
      </c>
      <c r="U13" s="98">
        <f t="shared" si="1"/>
        <v>1.1904761904761904E-2</v>
      </c>
      <c r="V13" s="99">
        <f>D2</f>
        <v>2184</v>
      </c>
      <c r="W13" s="268" t="s">
        <v>12</v>
      </c>
      <c r="X13" s="93">
        <f t="shared" si="2"/>
        <v>26</v>
      </c>
      <c r="Y13" s="112"/>
    </row>
    <row r="14" spans="1:25" ht="16.5" customHeight="1" thickBot="1" x14ac:dyDescent="0.25">
      <c r="A14" s="102"/>
      <c r="B14" s="103"/>
      <c r="C14" s="103"/>
      <c r="D14" s="103"/>
      <c r="E14" s="110"/>
      <c r="F14" s="110" t="s">
        <v>108</v>
      </c>
      <c r="G14" s="104"/>
      <c r="H14" s="105">
        <v>6</v>
      </c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322"/>
      <c r="T14" s="318">
        <f t="shared" si="0"/>
        <v>6</v>
      </c>
      <c r="U14" s="98">
        <f t="shared" si="1"/>
        <v>2.7472527472527475E-3</v>
      </c>
      <c r="V14" s="99">
        <f>D2</f>
        <v>2184</v>
      </c>
      <c r="W14" s="268" t="s">
        <v>34</v>
      </c>
      <c r="X14" s="93">
        <f t="shared" si="2"/>
        <v>6</v>
      </c>
      <c r="Y14" s="112"/>
    </row>
    <row r="15" spans="1:25" ht="16.5" customHeight="1" thickBot="1" x14ac:dyDescent="0.25">
      <c r="A15" s="102"/>
      <c r="B15" s="103"/>
      <c r="C15" s="103"/>
      <c r="D15" s="103"/>
      <c r="E15" s="110"/>
      <c r="F15" s="110"/>
      <c r="G15" s="104"/>
      <c r="H15" s="105">
        <v>2</v>
      </c>
      <c r="I15" s="67"/>
      <c r="J15" s="67">
        <v>8</v>
      </c>
      <c r="K15" s="67"/>
      <c r="L15" s="67"/>
      <c r="M15" s="67"/>
      <c r="N15" s="67"/>
      <c r="O15" s="67"/>
      <c r="P15" s="67"/>
      <c r="Q15" s="67"/>
      <c r="R15" s="67"/>
      <c r="S15" s="322"/>
      <c r="T15" s="318">
        <f t="shared" si="0"/>
        <v>10</v>
      </c>
      <c r="U15" s="98">
        <f t="shared" si="1"/>
        <v>4.578754578754579E-3</v>
      </c>
      <c r="V15" s="99">
        <f>D2</f>
        <v>2184</v>
      </c>
      <c r="W15" s="269" t="s">
        <v>28</v>
      </c>
      <c r="X15" s="93">
        <f t="shared" si="2"/>
        <v>10</v>
      </c>
      <c r="Y15" s="101"/>
    </row>
    <row r="16" spans="1:25" ht="16.5" customHeight="1" thickBot="1" x14ac:dyDescent="0.25">
      <c r="A16" s="102"/>
      <c r="B16" s="103"/>
      <c r="C16" s="103"/>
      <c r="D16" s="103"/>
      <c r="E16" s="110"/>
      <c r="F16" s="110"/>
      <c r="G16" s="115"/>
      <c r="H16" s="116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322"/>
      <c r="T16" s="318">
        <f t="shared" si="0"/>
        <v>0</v>
      </c>
      <c r="U16" s="98">
        <f t="shared" si="1"/>
        <v>0</v>
      </c>
      <c r="V16" s="99">
        <f>D2</f>
        <v>2184</v>
      </c>
      <c r="W16" s="269" t="s">
        <v>177</v>
      </c>
      <c r="X16" s="93">
        <f t="shared" si="2"/>
        <v>0</v>
      </c>
      <c r="Y16" s="278"/>
    </row>
    <row r="17" spans="1:25" ht="16.5" customHeight="1" thickBot="1" x14ac:dyDescent="0.25">
      <c r="A17" s="102"/>
      <c r="B17" s="103"/>
      <c r="C17" s="103"/>
      <c r="D17" s="103"/>
      <c r="E17" s="110"/>
      <c r="F17" s="110"/>
      <c r="G17" s="115"/>
      <c r="H17" s="116">
        <v>17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322"/>
      <c r="T17" s="318">
        <f t="shared" si="0"/>
        <v>17</v>
      </c>
      <c r="U17" s="98">
        <f t="shared" si="1"/>
        <v>7.783882783882784E-3</v>
      </c>
      <c r="V17" s="99">
        <f>D2</f>
        <v>2184</v>
      </c>
      <c r="W17" s="269" t="s">
        <v>183</v>
      </c>
      <c r="X17" s="93">
        <f t="shared" si="2"/>
        <v>17</v>
      </c>
      <c r="Y17" s="109"/>
    </row>
    <row r="18" spans="1:25" ht="16.5" customHeight="1" thickBot="1" x14ac:dyDescent="0.25">
      <c r="A18" s="102"/>
      <c r="B18" s="103"/>
      <c r="C18" s="103"/>
      <c r="D18" s="103"/>
      <c r="E18" s="110"/>
      <c r="F18" s="110"/>
      <c r="G18" s="115"/>
      <c r="H18" s="217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323"/>
      <c r="T18" s="319">
        <f t="shared" si="0"/>
        <v>0</v>
      </c>
      <c r="U18" s="316">
        <f t="shared" si="1"/>
        <v>0</v>
      </c>
      <c r="V18" s="307">
        <f>D2</f>
        <v>2184</v>
      </c>
      <c r="W18" s="270" t="s">
        <v>190</v>
      </c>
      <c r="X18" s="93">
        <f t="shared" si="2"/>
        <v>0</v>
      </c>
      <c r="Y18" s="278"/>
    </row>
    <row r="19" spans="1:25" ht="16.5" customHeight="1" thickBot="1" x14ac:dyDescent="0.25">
      <c r="A19" s="102"/>
      <c r="B19" s="103"/>
      <c r="C19" s="103"/>
      <c r="D19" s="103"/>
      <c r="E19" s="110"/>
      <c r="F19" s="110"/>
      <c r="G19" s="104"/>
      <c r="H19" s="95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324"/>
      <c r="T19" s="320">
        <f t="shared" si="0"/>
        <v>0</v>
      </c>
      <c r="U19" s="214">
        <f t="shared" si="1"/>
        <v>0</v>
      </c>
      <c r="V19" s="99">
        <f>D2</f>
        <v>2184</v>
      </c>
      <c r="W19" s="271" t="s">
        <v>11</v>
      </c>
      <c r="X19" s="93">
        <f t="shared" si="2"/>
        <v>0</v>
      </c>
      <c r="Y19" s="112"/>
    </row>
    <row r="20" spans="1:25" ht="16.5" customHeight="1" thickBot="1" x14ac:dyDescent="0.25">
      <c r="A20" s="102"/>
      <c r="B20" s="103"/>
      <c r="C20" s="103"/>
      <c r="D20" s="103"/>
      <c r="E20" s="110"/>
      <c r="F20" s="110"/>
      <c r="G20" s="104"/>
      <c r="H20" s="105"/>
      <c r="I20" s="279"/>
      <c r="J20" s="67"/>
      <c r="K20" s="67"/>
      <c r="L20" s="67"/>
      <c r="M20" s="67"/>
      <c r="N20" s="67"/>
      <c r="O20" s="67"/>
      <c r="P20" s="67"/>
      <c r="Q20" s="67"/>
      <c r="R20" s="67"/>
      <c r="S20" s="322"/>
      <c r="T20" s="318">
        <f t="shared" si="0"/>
        <v>0</v>
      </c>
      <c r="U20" s="98">
        <f t="shared" si="1"/>
        <v>0</v>
      </c>
      <c r="V20" s="99">
        <f>D2</f>
        <v>2184</v>
      </c>
      <c r="W20" s="462" t="s">
        <v>101</v>
      </c>
      <c r="X20" s="93">
        <f t="shared" si="2"/>
        <v>0</v>
      </c>
      <c r="Y20" s="112"/>
    </row>
    <row r="21" spans="1:25" ht="16.5" customHeight="1" thickBot="1" x14ac:dyDescent="0.25">
      <c r="A21" s="102"/>
      <c r="B21" s="103"/>
      <c r="C21" s="103"/>
      <c r="D21" s="103"/>
      <c r="E21" s="110"/>
      <c r="F21" s="110"/>
      <c r="G21" s="104"/>
      <c r="H21" s="105"/>
      <c r="I21" s="280">
        <v>7</v>
      </c>
      <c r="J21" s="67">
        <v>1</v>
      </c>
      <c r="K21" s="67"/>
      <c r="L21" s="67"/>
      <c r="M21" s="67"/>
      <c r="N21" s="67"/>
      <c r="O21" s="67"/>
      <c r="P21" s="67"/>
      <c r="Q21" s="67"/>
      <c r="R21" s="67"/>
      <c r="S21" s="322">
        <v>2</v>
      </c>
      <c r="T21" s="318">
        <f t="shared" si="0"/>
        <v>3</v>
      </c>
      <c r="U21" s="98">
        <f t="shared" si="1"/>
        <v>1.3736263736263737E-3</v>
      </c>
      <c r="V21" s="99">
        <f>D2</f>
        <v>2184</v>
      </c>
      <c r="W21" s="268" t="s">
        <v>3</v>
      </c>
      <c r="X21" s="93">
        <f t="shared" si="2"/>
        <v>3</v>
      </c>
      <c r="Y21" s="111"/>
    </row>
    <row r="22" spans="1:25" ht="16.5" customHeight="1" thickBot="1" x14ac:dyDescent="0.25">
      <c r="A22" s="102"/>
      <c r="B22" s="103"/>
      <c r="C22" s="103"/>
      <c r="D22" s="103"/>
      <c r="E22" s="103"/>
      <c r="F22" s="110"/>
      <c r="G22" s="104"/>
      <c r="H22" s="105"/>
      <c r="I22" s="280">
        <v>6</v>
      </c>
      <c r="J22" s="67">
        <v>2</v>
      </c>
      <c r="K22" s="67"/>
      <c r="L22" s="67"/>
      <c r="M22" s="67"/>
      <c r="N22" s="67"/>
      <c r="O22" s="67"/>
      <c r="P22" s="67"/>
      <c r="Q22" s="67"/>
      <c r="R22" s="67"/>
      <c r="S22" s="322"/>
      <c r="T22" s="318">
        <f t="shared" si="0"/>
        <v>2</v>
      </c>
      <c r="U22" s="98">
        <f t="shared" si="1"/>
        <v>9.1575091575091575E-4</v>
      </c>
      <c r="V22" s="99">
        <f>D2</f>
        <v>2184</v>
      </c>
      <c r="W22" s="268" t="s">
        <v>8</v>
      </c>
      <c r="X22" s="93">
        <f t="shared" si="2"/>
        <v>2</v>
      </c>
      <c r="Y22" s="112"/>
    </row>
    <row r="23" spans="1:25" ht="16.5" customHeight="1" thickBot="1" x14ac:dyDescent="0.25">
      <c r="A23" s="102"/>
      <c r="B23" s="103"/>
      <c r="C23" s="103"/>
      <c r="D23" s="103"/>
      <c r="E23" s="103"/>
      <c r="F23" s="110"/>
      <c r="G23" s="104"/>
      <c r="H23" s="105"/>
      <c r="I23" s="280">
        <v>12</v>
      </c>
      <c r="J23" s="67">
        <v>7</v>
      </c>
      <c r="K23" s="67"/>
      <c r="L23" s="67"/>
      <c r="M23" s="67"/>
      <c r="N23" s="67"/>
      <c r="O23" s="67"/>
      <c r="P23" s="67"/>
      <c r="Q23" s="67"/>
      <c r="R23" s="67"/>
      <c r="S23" s="322"/>
      <c r="T23" s="318">
        <f t="shared" si="0"/>
        <v>7</v>
      </c>
      <c r="U23" s="98">
        <f t="shared" si="1"/>
        <v>3.205128205128205E-3</v>
      </c>
      <c r="V23" s="99">
        <f>D2</f>
        <v>2184</v>
      </c>
      <c r="W23" s="268" t="s">
        <v>9</v>
      </c>
      <c r="X23" s="93">
        <f t="shared" si="2"/>
        <v>7</v>
      </c>
      <c r="Y23" s="112"/>
    </row>
    <row r="24" spans="1:25" ht="16.5" customHeight="1" thickBot="1" x14ac:dyDescent="0.25">
      <c r="A24" s="102"/>
      <c r="B24" s="103"/>
      <c r="C24" s="103"/>
      <c r="D24" s="103"/>
      <c r="E24" s="103"/>
      <c r="F24" s="110"/>
      <c r="G24" s="104"/>
      <c r="H24" s="105"/>
      <c r="I24" s="280"/>
      <c r="J24" s="67"/>
      <c r="K24" s="67"/>
      <c r="L24" s="67"/>
      <c r="M24" s="67"/>
      <c r="N24" s="67"/>
      <c r="O24" s="67"/>
      <c r="P24" s="67"/>
      <c r="Q24" s="67"/>
      <c r="R24" s="67"/>
      <c r="S24" s="322"/>
      <c r="T24" s="318">
        <f t="shared" si="0"/>
        <v>0</v>
      </c>
      <c r="U24" s="98">
        <f t="shared" si="1"/>
        <v>0</v>
      </c>
      <c r="V24" s="99">
        <f>D2</f>
        <v>2184</v>
      </c>
      <c r="W24" s="268" t="s">
        <v>80</v>
      </c>
      <c r="X24" s="93">
        <f t="shared" si="2"/>
        <v>0</v>
      </c>
      <c r="Y24" s="112"/>
    </row>
    <row r="25" spans="1:25" ht="16.5" customHeight="1" thickBot="1" x14ac:dyDescent="0.25">
      <c r="A25" s="102"/>
      <c r="B25" s="103"/>
      <c r="C25" s="103"/>
      <c r="D25" s="103"/>
      <c r="E25" s="103"/>
      <c r="F25" s="110"/>
      <c r="G25" s="104"/>
      <c r="H25" s="105"/>
      <c r="I25" s="280"/>
      <c r="J25" s="67"/>
      <c r="K25" s="67"/>
      <c r="L25" s="67"/>
      <c r="M25" s="67"/>
      <c r="N25" s="67"/>
      <c r="O25" s="67"/>
      <c r="P25" s="67"/>
      <c r="Q25" s="67"/>
      <c r="R25" s="67"/>
      <c r="S25" s="322">
        <v>1</v>
      </c>
      <c r="T25" s="318">
        <f t="shared" si="0"/>
        <v>1</v>
      </c>
      <c r="U25" s="98">
        <f t="shared" si="1"/>
        <v>4.5787545787545788E-4</v>
      </c>
      <c r="V25" s="99">
        <f>D2</f>
        <v>2184</v>
      </c>
      <c r="W25" s="268" t="s">
        <v>20</v>
      </c>
      <c r="X25" s="93">
        <f t="shared" si="2"/>
        <v>1</v>
      </c>
      <c r="Y25" s="112"/>
    </row>
    <row r="26" spans="1:25" ht="16.5" customHeight="1" thickBot="1" x14ac:dyDescent="0.25">
      <c r="A26" s="102"/>
      <c r="B26" s="103"/>
      <c r="C26" s="103"/>
      <c r="D26" s="103"/>
      <c r="E26" s="103"/>
      <c r="F26" s="110"/>
      <c r="G26" s="104"/>
      <c r="H26" s="105"/>
      <c r="I26" s="280"/>
      <c r="J26" s="67"/>
      <c r="K26" s="67"/>
      <c r="L26" s="67"/>
      <c r="M26" s="67"/>
      <c r="N26" s="67"/>
      <c r="O26" s="67"/>
      <c r="P26" s="67"/>
      <c r="Q26" s="67"/>
      <c r="R26" s="67"/>
      <c r="S26" s="322"/>
      <c r="T26" s="318">
        <f t="shared" si="0"/>
        <v>0</v>
      </c>
      <c r="U26" s="98">
        <f t="shared" si="1"/>
        <v>0</v>
      </c>
      <c r="V26" s="99">
        <f>D2</f>
        <v>2184</v>
      </c>
      <c r="W26" s="268" t="s">
        <v>81</v>
      </c>
      <c r="X26" s="93">
        <f t="shared" si="2"/>
        <v>0</v>
      </c>
      <c r="Y26" s="101" t="s">
        <v>206</v>
      </c>
    </row>
    <row r="27" spans="1:25" ht="16.5" customHeight="1" thickBot="1" x14ac:dyDescent="0.25">
      <c r="A27" s="102"/>
      <c r="B27" s="103"/>
      <c r="C27" s="103"/>
      <c r="D27" s="103"/>
      <c r="E27" s="103"/>
      <c r="F27" s="110"/>
      <c r="G27" s="104"/>
      <c r="H27" s="105"/>
      <c r="I27" s="280"/>
      <c r="J27" s="67"/>
      <c r="K27" s="67"/>
      <c r="L27" s="67"/>
      <c r="M27" s="67"/>
      <c r="N27" s="67"/>
      <c r="O27" s="67"/>
      <c r="P27" s="67"/>
      <c r="Q27" s="67"/>
      <c r="R27" s="67"/>
      <c r="S27" s="322"/>
      <c r="T27" s="318">
        <f t="shared" si="0"/>
        <v>0</v>
      </c>
      <c r="U27" s="98">
        <f t="shared" si="1"/>
        <v>0</v>
      </c>
      <c r="V27" s="99">
        <f>D2</f>
        <v>2184</v>
      </c>
      <c r="W27" s="463" t="s">
        <v>176</v>
      </c>
      <c r="X27" s="93">
        <f t="shared" si="2"/>
        <v>0</v>
      </c>
      <c r="Y27" s="101" t="s">
        <v>232</v>
      </c>
    </row>
    <row r="28" spans="1:25" ht="16.5" customHeight="1" thickBot="1" x14ac:dyDescent="0.25">
      <c r="A28" s="102"/>
      <c r="B28" s="103"/>
      <c r="C28" s="103"/>
      <c r="D28" s="103"/>
      <c r="E28" s="110"/>
      <c r="F28" s="110"/>
      <c r="G28" s="104"/>
      <c r="H28" s="105"/>
      <c r="I28" s="280">
        <v>10</v>
      </c>
      <c r="J28" s="67">
        <v>6</v>
      </c>
      <c r="K28" s="67"/>
      <c r="L28" s="67"/>
      <c r="M28" s="67"/>
      <c r="N28" s="67"/>
      <c r="O28" s="67"/>
      <c r="P28" s="67"/>
      <c r="Q28" s="67"/>
      <c r="R28" s="67"/>
      <c r="S28" s="322"/>
      <c r="T28" s="318">
        <f t="shared" si="0"/>
        <v>6</v>
      </c>
      <c r="U28" s="98">
        <f t="shared" si="1"/>
        <v>2.7472527472527475E-3</v>
      </c>
      <c r="V28" s="99">
        <f>D2</f>
        <v>2184</v>
      </c>
      <c r="W28" s="268" t="s">
        <v>13</v>
      </c>
      <c r="X28" s="93">
        <f t="shared" si="2"/>
        <v>6</v>
      </c>
      <c r="Y28" s="452" t="s">
        <v>231</v>
      </c>
    </row>
    <row r="29" spans="1:25" ht="16.5" customHeight="1" thickBot="1" x14ac:dyDescent="0.25">
      <c r="A29" s="102"/>
      <c r="B29" s="103"/>
      <c r="C29" s="103"/>
      <c r="D29" s="103"/>
      <c r="E29" s="110"/>
      <c r="F29" s="110"/>
      <c r="G29" s="104"/>
      <c r="H29" s="105"/>
      <c r="I29" s="67">
        <v>12</v>
      </c>
      <c r="J29" s="67"/>
      <c r="K29" s="67"/>
      <c r="L29" s="67"/>
      <c r="M29" s="67"/>
      <c r="N29" s="67"/>
      <c r="O29" s="67"/>
      <c r="P29" s="67"/>
      <c r="Q29" s="67"/>
      <c r="R29" s="67"/>
      <c r="S29" s="322">
        <v>1</v>
      </c>
      <c r="T29" s="318">
        <f t="shared" si="0"/>
        <v>1</v>
      </c>
      <c r="U29" s="98">
        <f t="shared" si="1"/>
        <v>4.5787545787545788E-4</v>
      </c>
      <c r="V29" s="99">
        <f>D2</f>
        <v>2184</v>
      </c>
      <c r="W29" s="269" t="s">
        <v>181</v>
      </c>
      <c r="X29" s="93">
        <f t="shared" si="2"/>
        <v>1</v>
      </c>
      <c r="Y29" s="452"/>
    </row>
    <row r="30" spans="1:25" ht="16.5" customHeight="1" thickBot="1" x14ac:dyDescent="0.25">
      <c r="A30" s="102"/>
      <c r="B30" s="103"/>
      <c r="C30" s="103"/>
      <c r="D30" s="103"/>
      <c r="E30" s="110"/>
      <c r="F30" s="110"/>
      <c r="G30" s="104"/>
      <c r="H30" s="105"/>
      <c r="I30" s="67">
        <v>6</v>
      </c>
      <c r="J30" s="67"/>
      <c r="K30" s="67"/>
      <c r="L30" s="67"/>
      <c r="M30" s="67"/>
      <c r="N30" s="67"/>
      <c r="O30" s="67"/>
      <c r="P30" s="67"/>
      <c r="Q30" s="67"/>
      <c r="R30" s="67"/>
      <c r="S30" s="322"/>
      <c r="T30" s="318">
        <f t="shared" si="0"/>
        <v>0</v>
      </c>
      <c r="U30" s="98">
        <f t="shared" si="1"/>
        <v>0</v>
      </c>
      <c r="V30" s="99">
        <f>D2</f>
        <v>2184</v>
      </c>
      <c r="W30" s="269" t="s">
        <v>99</v>
      </c>
      <c r="X30" s="93">
        <f t="shared" si="2"/>
        <v>0</v>
      </c>
      <c r="Y30" s="111"/>
    </row>
    <row r="31" spans="1:25" ht="16.5" customHeight="1" thickBot="1" x14ac:dyDescent="0.25">
      <c r="A31" s="102"/>
      <c r="B31" s="103"/>
      <c r="C31" s="103"/>
      <c r="D31" s="103"/>
      <c r="E31" s="110"/>
      <c r="F31" s="110"/>
      <c r="G31" s="104"/>
      <c r="H31" s="113"/>
      <c r="I31" s="106"/>
      <c r="J31" s="106">
        <v>1</v>
      </c>
      <c r="K31" s="106"/>
      <c r="L31" s="106"/>
      <c r="M31" s="106"/>
      <c r="N31" s="106"/>
      <c r="O31" s="106"/>
      <c r="P31" s="106"/>
      <c r="Q31" s="106"/>
      <c r="R31" s="106"/>
      <c r="S31" s="325"/>
      <c r="T31" s="319">
        <f t="shared" si="0"/>
        <v>1</v>
      </c>
      <c r="U31" s="409">
        <f t="shared" si="1"/>
        <v>4.5787545787545788E-4</v>
      </c>
      <c r="V31" s="99">
        <f>D2</f>
        <v>2184</v>
      </c>
      <c r="W31" s="272" t="s">
        <v>28</v>
      </c>
      <c r="X31" s="93">
        <f t="shared" si="2"/>
        <v>1</v>
      </c>
      <c r="Y31" s="278"/>
    </row>
    <row r="32" spans="1:25" ht="16.5" customHeight="1" thickBot="1" x14ac:dyDescent="0.3">
      <c r="A32" s="102"/>
      <c r="B32" s="103"/>
      <c r="C32" s="103"/>
      <c r="D32" s="103"/>
      <c r="E32" s="110"/>
      <c r="F32" s="110"/>
      <c r="G32" s="104"/>
      <c r="H32" s="87"/>
      <c r="I32" s="88"/>
      <c r="J32" s="310"/>
      <c r="K32" s="88"/>
      <c r="L32" s="88"/>
      <c r="M32" s="88"/>
      <c r="N32" s="88"/>
      <c r="O32" s="88"/>
      <c r="P32" s="88"/>
      <c r="Q32" s="88"/>
      <c r="R32" s="88"/>
      <c r="S32" s="88"/>
      <c r="T32" s="317"/>
      <c r="U32" s="317"/>
      <c r="V32" s="121"/>
      <c r="W32" s="273" t="s">
        <v>166</v>
      </c>
      <c r="X32" s="93">
        <f t="shared" si="2"/>
        <v>0</v>
      </c>
      <c r="Y32" s="101"/>
    </row>
    <row r="33" spans="1:25" ht="16.5" customHeight="1" thickBot="1" x14ac:dyDescent="0.25">
      <c r="A33" s="102"/>
      <c r="B33" s="103"/>
      <c r="C33" s="103"/>
      <c r="D33" s="103"/>
      <c r="E33" s="110"/>
      <c r="F33" s="110"/>
      <c r="G33" s="115"/>
      <c r="H33" s="95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321"/>
      <c r="T33" s="320">
        <f t="shared" ref="T33:T41" si="3">SUM(H33,J33,L33,N33,P33,R33,S33)</f>
        <v>0</v>
      </c>
      <c r="U33" s="214">
        <f t="shared" si="1"/>
        <v>0</v>
      </c>
      <c r="V33" s="99">
        <f>D2</f>
        <v>2184</v>
      </c>
      <c r="W33" s="267" t="s">
        <v>13</v>
      </c>
      <c r="X33" s="93">
        <f t="shared" si="2"/>
        <v>0</v>
      </c>
      <c r="Y33" s="101"/>
    </row>
    <row r="34" spans="1:25" ht="16.5" customHeight="1" thickBot="1" x14ac:dyDescent="0.25">
      <c r="A34" s="102"/>
      <c r="B34" s="103"/>
      <c r="C34" s="103"/>
      <c r="D34" s="103"/>
      <c r="E34" s="110"/>
      <c r="F34" s="110"/>
      <c r="G34" s="115"/>
      <c r="H34" s="105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322"/>
      <c r="T34" s="318">
        <f t="shared" si="3"/>
        <v>0</v>
      </c>
      <c r="U34" s="214">
        <f t="shared" si="1"/>
        <v>0</v>
      </c>
      <c r="V34" s="99">
        <f>D2</f>
        <v>2184</v>
      </c>
      <c r="W34" s="268" t="s">
        <v>86</v>
      </c>
      <c r="X34" s="93">
        <f t="shared" si="2"/>
        <v>0</v>
      </c>
      <c r="Y34" s="101" t="s">
        <v>213</v>
      </c>
    </row>
    <row r="35" spans="1:25" ht="16.5" customHeight="1" thickBot="1" x14ac:dyDescent="0.25">
      <c r="A35" s="102"/>
      <c r="B35" s="103"/>
      <c r="C35" s="103"/>
      <c r="D35" s="103"/>
      <c r="E35" s="110"/>
      <c r="F35" s="110"/>
      <c r="G35" s="115"/>
      <c r="H35" s="105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322"/>
      <c r="T35" s="318">
        <f t="shared" si="3"/>
        <v>0</v>
      </c>
      <c r="U35" s="214">
        <f t="shared" si="1"/>
        <v>0</v>
      </c>
      <c r="V35" s="99">
        <f>D2</f>
        <v>2184</v>
      </c>
      <c r="W35" s="359" t="s">
        <v>16</v>
      </c>
      <c r="X35" s="93">
        <f t="shared" si="2"/>
        <v>0</v>
      </c>
      <c r="Y35" s="101" t="s">
        <v>214</v>
      </c>
    </row>
    <row r="36" spans="1:25" ht="16.5" customHeight="1" thickBot="1" x14ac:dyDescent="0.25">
      <c r="A36" s="102"/>
      <c r="B36" s="103"/>
      <c r="C36" s="103"/>
      <c r="D36" s="103"/>
      <c r="E36" s="110"/>
      <c r="F36" s="110"/>
      <c r="G36" s="115"/>
      <c r="H36" s="105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322"/>
      <c r="T36" s="318">
        <f t="shared" si="3"/>
        <v>0</v>
      </c>
      <c r="U36" s="214">
        <f t="shared" si="1"/>
        <v>0</v>
      </c>
      <c r="V36" s="99">
        <f>D2</f>
        <v>2184</v>
      </c>
      <c r="W36" s="268" t="s">
        <v>74</v>
      </c>
      <c r="X36" s="93">
        <f t="shared" si="2"/>
        <v>0</v>
      </c>
      <c r="Y36" s="101" t="s">
        <v>203</v>
      </c>
    </row>
    <row r="37" spans="1:25" ht="16.5" customHeight="1" thickBot="1" x14ac:dyDescent="0.25">
      <c r="A37" s="102"/>
      <c r="B37" s="103"/>
      <c r="C37" s="103"/>
      <c r="D37" s="103"/>
      <c r="E37" s="110"/>
      <c r="F37" s="110"/>
      <c r="G37" s="115"/>
      <c r="H37" s="105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322"/>
      <c r="T37" s="318">
        <f t="shared" si="3"/>
        <v>0</v>
      </c>
      <c r="U37" s="214">
        <f t="shared" si="1"/>
        <v>0</v>
      </c>
      <c r="V37" s="99">
        <f>D2</f>
        <v>2184</v>
      </c>
      <c r="W37" s="269" t="s">
        <v>197</v>
      </c>
      <c r="X37" s="93">
        <f t="shared" si="2"/>
        <v>0</v>
      </c>
      <c r="Y37" s="101" t="s">
        <v>189</v>
      </c>
    </row>
    <row r="38" spans="1:25" ht="16.5" customHeight="1" thickBot="1" x14ac:dyDescent="0.25">
      <c r="A38" s="102"/>
      <c r="B38" s="103"/>
      <c r="C38" s="103"/>
      <c r="D38" s="103"/>
      <c r="E38" s="110"/>
      <c r="F38" s="110"/>
      <c r="G38" s="115"/>
      <c r="H38" s="105">
        <v>2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322"/>
      <c r="T38" s="318">
        <f t="shared" si="3"/>
        <v>2</v>
      </c>
      <c r="U38" s="214">
        <f t="shared" si="1"/>
        <v>9.1575091575091575E-4</v>
      </c>
      <c r="V38" s="99">
        <f>D2</f>
        <v>2184</v>
      </c>
      <c r="W38" s="269" t="s">
        <v>27</v>
      </c>
      <c r="X38" s="93">
        <f t="shared" si="2"/>
        <v>2</v>
      </c>
      <c r="Y38" s="101" t="s">
        <v>216</v>
      </c>
    </row>
    <row r="39" spans="1:25" ht="16.5" customHeight="1" thickBot="1" x14ac:dyDescent="0.25">
      <c r="A39" s="102"/>
      <c r="B39" s="103"/>
      <c r="C39" s="103"/>
      <c r="D39" s="103"/>
      <c r="E39" s="110"/>
      <c r="F39" s="110"/>
      <c r="G39" s="115"/>
      <c r="H39" s="113">
        <v>2</v>
      </c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325"/>
      <c r="T39" s="318">
        <f t="shared" si="3"/>
        <v>2</v>
      </c>
      <c r="U39" s="214">
        <f t="shared" si="1"/>
        <v>9.1575091575091575E-4</v>
      </c>
      <c r="V39" s="99">
        <f>D2</f>
        <v>2184</v>
      </c>
      <c r="W39" s="272" t="s">
        <v>173</v>
      </c>
      <c r="X39" s="93">
        <f t="shared" si="2"/>
        <v>2</v>
      </c>
      <c r="Y39" s="101" t="s">
        <v>211</v>
      </c>
    </row>
    <row r="40" spans="1:25" ht="16.5" customHeight="1" thickBot="1" x14ac:dyDescent="0.25">
      <c r="A40" s="102"/>
      <c r="B40" s="103"/>
      <c r="C40" s="103"/>
      <c r="D40" s="103"/>
      <c r="E40" s="110"/>
      <c r="F40" s="110"/>
      <c r="G40" s="115"/>
      <c r="H40" s="113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325"/>
      <c r="T40" s="318">
        <f t="shared" si="3"/>
        <v>0</v>
      </c>
      <c r="U40" s="214">
        <f t="shared" si="1"/>
        <v>0</v>
      </c>
      <c r="V40" s="99">
        <f>D2</f>
        <v>2184</v>
      </c>
      <c r="W40" s="268" t="s">
        <v>88</v>
      </c>
      <c r="X40" s="93">
        <f t="shared" si="2"/>
        <v>0</v>
      </c>
      <c r="Y40" s="101" t="s">
        <v>215</v>
      </c>
    </row>
    <row r="41" spans="1:25" ht="16.5" customHeight="1" thickBot="1" x14ac:dyDescent="0.25">
      <c r="A41" s="123"/>
      <c r="B41" s="124"/>
      <c r="C41" s="124"/>
      <c r="D41" s="124"/>
      <c r="E41" s="125"/>
      <c r="F41" s="125"/>
      <c r="G41" s="126"/>
      <c r="H41" s="113">
        <v>17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325"/>
      <c r="T41" s="318">
        <f t="shared" si="3"/>
        <v>17</v>
      </c>
      <c r="U41" s="409">
        <f t="shared" si="1"/>
        <v>7.783882783882784E-3</v>
      </c>
      <c r="V41" s="99">
        <f>D2</f>
        <v>2184</v>
      </c>
      <c r="W41" s="270" t="s">
        <v>159</v>
      </c>
      <c r="X41" s="275">
        <f>T41</f>
        <v>17</v>
      </c>
      <c r="Y41" s="281"/>
    </row>
    <row r="42" spans="1:25" ht="15.75" thickBot="1" x14ac:dyDescent="0.25">
      <c r="A42" s="128"/>
      <c r="B42" s="128"/>
      <c r="C42" s="128"/>
      <c r="D42" s="128"/>
      <c r="E42" s="128"/>
      <c r="F42" s="128"/>
      <c r="G42" s="51" t="s">
        <v>5</v>
      </c>
      <c r="H42" s="129">
        <f t="shared" ref="H42:S42" si="4">SUM(H3:H41)</f>
        <v>264</v>
      </c>
      <c r="I42" s="129">
        <f t="shared" si="4"/>
        <v>53</v>
      </c>
      <c r="J42" s="129">
        <f t="shared" si="4"/>
        <v>46</v>
      </c>
      <c r="K42" s="129">
        <f t="shared" si="4"/>
        <v>0</v>
      </c>
      <c r="L42" s="129">
        <f t="shared" si="4"/>
        <v>0</v>
      </c>
      <c r="M42" s="129">
        <f t="shared" si="4"/>
        <v>0</v>
      </c>
      <c r="N42" s="129">
        <f t="shared" si="4"/>
        <v>0</v>
      </c>
      <c r="O42" s="129">
        <f t="shared" si="4"/>
        <v>0</v>
      </c>
      <c r="P42" s="129">
        <f t="shared" si="4"/>
        <v>0</v>
      </c>
      <c r="Q42" s="129">
        <f t="shared" si="4"/>
        <v>0</v>
      </c>
      <c r="R42" s="129">
        <f t="shared" si="4"/>
        <v>0</v>
      </c>
      <c r="S42" s="129">
        <f t="shared" si="4"/>
        <v>53</v>
      </c>
      <c r="T42" s="258">
        <f>SUM(H42,J42,L42,N42,P42,R42,S42)</f>
        <v>363</v>
      </c>
      <c r="U42" s="465">
        <f t="shared" si="1"/>
        <v>0.1662087912087912</v>
      </c>
      <c r="V42" s="99">
        <f>D2</f>
        <v>2184</v>
      </c>
      <c r="W42" s="44"/>
    </row>
    <row r="45" spans="1:25" ht="75.75" thickBot="1" x14ac:dyDescent="0.3">
      <c r="A45" s="46" t="s">
        <v>23</v>
      </c>
      <c r="B45" s="46" t="s">
        <v>49</v>
      </c>
      <c r="C45" s="47" t="s">
        <v>54</v>
      </c>
      <c r="D45" s="47" t="s">
        <v>18</v>
      </c>
      <c r="E45" s="46" t="s">
        <v>17</v>
      </c>
      <c r="F45" s="48" t="s">
        <v>1</v>
      </c>
      <c r="G45" s="49" t="s">
        <v>24</v>
      </c>
      <c r="H45" s="50" t="s">
        <v>75</v>
      </c>
      <c r="I45" s="50" t="s">
        <v>76</v>
      </c>
      <c r="J45" s="50" t="s">
        <v>55</v>
      </c>
      <c r="K45" s="50" t="s">
        <v>60</v>
      </c>
      <c r="L45" s="50" t="s">
        <v>56</v>
      </c>
      <c r="M45" s="50" t="s">
        <v>61</v>
      </c>
      <c r="N45" s="50" t="s">
        <v>57</v>
      </c>
      <c r="O45" s="50" t="s">
        <v>62</v>
      </c>
      <c r="P45" s="50" t="s">
        <v>58</v>
      </c>
      <c r="Q45" s="50" t="s">
        <v>77</v>
      </c>
      <c r="R45" s="50" t="s">
        <v>126</v>
      </c>
      <c r="S45" s="50" t="s">
        <v>42</v>
      </c>
      <c r="T45" s="50" t="s">
        <v>5</v>
      </c>
      <c r="U45" s="46" t="s">
        <v>2</v>
      </c>
      <c r="V45" s="84" t="s">
        <v>72</v>
      </c>
      <c r="W45" s="85" t="s">
        <v>21</v>
      </c>
      <c r="X45" s="47" t="s">
        <v>18</v>
      </c>
      <c r="Y45" s="86" t="s">
        <v>7</v>
      </c>
    </row>
    <row r="46" spans="1:25" ht="15.75" thickBot="1" x14ac:dyDescent="0.3">
      <c r="A46" s="438">
        <v>1501432</v>
      </c>
      <c r="B46" s="274" t="s">
        <v>120</v>
      </c>
      <c r="C46" s="438">
        <v>1920</v>
      </c>
      <c r="D46" s="438">
        <v>2049</v>
      </c>
      <c r="E46" s="443">
        <v>1861</v>
      </c>
      <c r="F46" s="444">
        <f>E46/D46</f>
        <v>0.90824792581747193</v>
      </c>
      <c r="G46" s="52">
        <v>45203</v>
      </c>
      <c r="H46" s="87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9"/>
      <c r="T46" s="405"/>
      <c r="U46" s="121"/>
      <c r="V46" s="89"/>
      <c r="W46" s="91" t="s">
        <v>78</v>
      </c>
      <c r="X46" s="275">
        <v>578.5</v>
      </c>
      <c r="Y46" s="82" t="s">
        <v>73</v>
      </c>
    </row>
    <row r="47" spans="1:25" ht="16.5" thickBot="1" x14ac:dyDescent="0.25">
      <c r="A47" s="92"/>
      <c r="B47" s="93"/>
      <c r="C47" s="93"/>
      <c r="D47" s="93"/>
      <c r="E47" s="93"/>
      <c r="F47" s="93"/>
      <c r="G47" s="94"/>
      <c r="H47" s="95">
        <v>24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321">
        <v>9</v>
      </c>
      <c r="T47" s="320">
        <f>SUM(H47,J47,L47,N47,P47,R47,S47)</f>
        <v>33</v>
      </c>
      <c r="U47" s="485">
        <f>($T47)/$D$46</f>
        <v>1.6105417276720352E-2</v>
      </c>
      <c r="V47" s="99">
        <f>D46</f>
        <v>2049</v>
      </c>
      <c r="W47" s="267" t="s">
        <v>16</v>
      </c>
      <c r="X47" s="93">
        <f>T47</f>
        <v>33</v>
      </c>
      <c r="Y47" s="276" t="s">
        <v>131</v>
      </c>
    </row>
    <row r="48" spans="1:25" ht="16.5" thickBot="1" x14ac:dyDescent="0.25">
      <c r="A48" s="102"/>
      <c r="B48" s="103"/>
      <c r="C48" s="103"/>
      <c r="D48" s="103"/>
      <c r="E48" s="103"/>
      <c r="F48" s="103"/>
      <c r="G48" s="104"/>
      <c r="H48" s="484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324"/>
      <c r="T48" s="320">
        <f>SUM(H48,J48,L48,N48,P48,R48,S48)</f>
        <v>0</v>
      </c>
      <c r="U48" s="409">
        <f t="shared" ref="U48:U86" si="5">($T48)/$D$46</f>
        <v>0</v>
      </c>
      <c r="V48" s="99"/>
      <c r="W48" s="271" t="s">
        <v>44</v>
      </c>
      <c r="X48" s="93"/>
      <c r="Y48" s="276" t="s">
        <v>167</v>
      </c>
    </row>
    <row r="49" spans="1:25" ht="16.5" thickBot="1" x14ac:dyDescent="0.25">
      <c r="A49" s="102"/>
      <c r="B49" s="103"/>
      <c r="C49" s="103"/>
      <c r="D49" s="103"/>
      <c r="E49" s="103"/>
      <c r="F49" s="103"/>
      <c r="G49" s="104"/>
      <c r="H49" s="105">
        <v>12</v>
      </c>
      <c r="I49" s="67"/>
      <c r="J49" s="67">
        <v>2</v>
      </c>
      <c r="K49" s="67"/>
      <c r="L49" s="67"/>
      <c r="M49" s="67"/>
      <c r="N49" s="67"/>
      <c r="O49" s="67"/>
      <c r="P49" s="67"/>
      <c r="Q49" s="67"/>
      <c r="R49" s="67"/>
      <c r="S49" s="322"/>
      <c r="T49" s="318">
        <f t="shared" ref="T49:T75" si="6">SUM(H49,J49,L49,N49,P49,R49,S49)</f>
        <v>14</v>
      </c>
      <c r="U49" s="98">
        <f t="shared" si="5"/>
        <v>6.8326012689116644E-3</v>
      </c>
      <c r="V49" s="99">
        <f>D46</f>
        <v>2049</v>
      </c>
      <c r="W49" s="268" t="s">
        <v>6</v>
      </c>
      <c r="X49" s="93">
        <f t="shared" ref="X49:X84" si="7">T49</f>
        <v>14</v>
      </c>
      <c r="Y49" s="489"/>
    </row>
    <row r="50" spans="1:25" ht="16.5" thickBot="1" x14ac:dyDescent="0.25">
      <c r="A50" s="102"/>
      <c r="B50" s="103"/>
      <c r="C50" s="103"/>
      <c r="D50" s="103"/>
      <c r="E50" s="110"/>
      <c r="F50" s="110"/>
      <c r="G50" s="104"/>
      <c r="H50" s="105">
        <v>52</v>
      </c>
      <c r="I50" s="67"/>
      <c r="J50" s="67">
        <v>4</v>
      </c>
      <c r="K50" s="67"/>
      <c r="L50" s="67"/>
      <c r="M50" s="67"/>
      <c r="N50" s="67"/>
      <c r="O50" s="67"/>
      <c r="P50" s="67"/>
      <c r="Q50" s="67"/>
      <c r="R50" s="67"/>
      <c r="S50" s="322">
        <v>8</v>
      </c>
      <c r="T50" s="318">
        <f t="shared" si="6"/>
        <v>64</v>
      </c>
      <c r="U50" s="98">
        <f t="shared" si="5"/>
        <v>3.1234748657881894E-2</v>
      </c>
      <c r="V50" s="99">
        <f>D46</f>
        <v>2049</v>
      </c>
      <c r="W50" s="268" t="s">
        <v>14</v>
      </c>
      <c r="X50" s="93">
        <f t="shared" si="7"/>
        <v>64</v>
      </c>
      <c r="Y50" s="314"/>
    </row>
    <row r="51" spans="1:25" ht="16.5" thickBot="1" x14ac:dyDescent="0.25">
      <c r="A51" s="102"/>
      <c r="B51" s="103"/>
      <c r="C51" s="103"/>
      <c r="D51" s="103"/>
      <c r="E51" s="110"/>
      <c r="F51" s="110"/>
      <c r="G51" s="104"/>
      <c r="H51" s="105">
        <v>1</v>
      </c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322"/>
      <c r="T51" s="318">
        <f t="shared" si="6"/>
        <v>1</v>
      </c>
      <c r="U51" s="98">
        <f t="shared" si="5"/>
        <v>4.880429477794046E-4</v>
      </c>
      <c r="V51" s="99">
        <f>D46</f>
        <v>2049</v>
      </c>
      <c r="W51" s="268" t="s">
        <v>15</v>
      </c>
      <c r="X51" s="93">
        <f t="shared" si="7"/>
        <v>1</v>
      </c>
      <c r="Y51" s="431"/>
    </row>
    <row r="52" spans="1:25" ht="16.5" thickBot="1" x14ac:dyDescent="0.25">
      <c r="A52" s="102"/>
      <c r="B52" s="103"/>
      <c r="C52" s="103"/>
      <c r="D52" s="103"/>
      <c r="E52" s="110"/>
      <c r="F52" s="110"/>
      <c r="G52" s="104"/>
      <c r="H52" s="105">
        <v>2</v>
      </c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322"/>
      <c r="T52" s="318">
        <f t="shared" si="6"/>
        <v>2</v>
      </c>
      <c r="U52" s="98">
        <f t="shared" si="5"/>
        <v>9.760858955588092E-4</v>
      </c>
      <c r="V52" s="99">
        <f>D46</f>
        <v>2049</v>
      </c>
      <c r="W52" s="268" t="s">
        <v>31</v>
      </c>
      <c r="X52" s="93">
        <f t="shared" si="7"/>
        <v>2</v>
      </c>
      <c r="Y52" s="431"/>
    </row>
    <row r="53" spans="1:25" ht="16.5" thickBot="1" x14ac:dyDescent="0.25">
      <c r="A53" s="102"/>
      <c r="B53" s="103"/>
      <c r="C53" s="103"/>
      <c r="D53" s="103"/>
      <c r="E53" s="110"/>
      <c r="F53" s="110"/>
      <c r="G53" s="104"/>
      <c r="H53" s="105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322"/>
      <c r="T53" s="318">
        <f t="shared" si="6"/>
        <v>0</v>
      </c>
      <c r="U53" s="98">
        <f t="shared" si="5"/>
        <v>0</v>
      </c>
      <c r="V53" s="99">
        <f>D46</f>
        <v>2049</v>
      </c>
      <c r="W53" s="268" t="s">
        <v>32</v>
      </c>
      <c r="X53" s="93">
        <f t="shared" si="7"/>
        <v>0</v>
      </c>
      <c r="Y53" s="111"/>
    </row>
    <row r="54" spans="1:25" ht="16.5" thickBot="1" x14ac:dyDescent="0.25">
      <c r="A54" s="102"/>
      <c r="B54" s="103"/>
      <c r="C54" s="103"/>
      <c r="D54" s="103"/>
      <c r="E54" s="110"/>
      <c r="F54" s="110"/>
      <c r="G54" s="104"/>
      <c r="H54" s="105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322"/>
      <c r="T54" s="318">
        <f t="shared" si="6"/>
        <v>0</v>
      </c>
      <c r="U54" s="98">
        <f t="shared" si="5"/>
        <v>0</v>
      </c>
      <c r="V54" s="99">
        <f>D46</f>
        <v>2049</v>
      </c>
      <c r="W54" s="268" t="s">
        <v>187</v>
      </c>
      <c r="X54" s="93">
        <f t="shared" si="7"/>
        <v>0</v>
      </c>
      <c r="Y54" s="446"/>
    </row>
    <row r="55" spans="1:25" ht="16.5" thickBot="1" x14ac:dyDescent="0.25">
      <c r="A55" s="102"/>
      <c r="B55" s="103"/>
      <c r="C55" s="103"/>
      <c r="D55" s="103"/>
      <c r="E55" s="110"/>
      <c r="F55" s="110"/>
      <c r="G55" s="104"/>
      <c r="H55" s="105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322"/>
      <c r="T55" s="318">
        <f t="shared" si="6"/>
        <v>0</v>
      </c>
      <c r="U55" s="98">
        <f t="shared" si="5"/>
        <v>0</v>
      </c>
      <c r="V55" s="99">
        <f>D46</f>
        <v>2049</v>
      </c>
      <c r="W55" s="268" t="s">
        <v>30</v>
      </c>
      <c r="X55" s="93">
        <f t="shared" si="7"/>
        <v>0</v>
      </c>
      <c r="Y55" s="111"/>
    </row>
    <row r="56" spans="1:25" ht="16.5" thickBot="1" x14ac:dyDescent="0.25">
      <c r="A56" s="102"/>
      <c r="B56" s="103"/>
      <c r="C56" s="103"/>
      <c r="D56" s="103"/>
      <c r="E56" s="110"/>
      <c r="F56" s="110"/>
      <c r="G56" s="104"/>
      <c r="H56" s="105">
        <v>4</v>
      </c>
      <c r="I56" s="67"/>
      <c r="J56" s="67">
        <v>1</v>
      </c>
      <c r="K56" s="67"/>
      <c r="L56" s="67"/>
      <c r="M56" s="67"/>
      <c r="N56" s="67"/>
      <c r="O56" s="67"/>
      <c r="P56" s="67"/>
      <c r="Q56" s="67"/>
      <c r="R56" s="67"/>
      <c r="S56" s="322">
        <v>6</v>
      </c>
      <c r="T56" s="318">
        <f t="shared" si="6"/>
        <v>11</v>
      </c>
      <c r="U56" s="98">
        <f t="shared" si="5"/>
        <v>5.3684724255734506E-3</v>
      </c>
      <c r="V56" s="99">
        <f>D46</f>
        <v>2049</v>
      </c>
      <c r="W56" s="268" t="s">
        <v>0</v>
      </c>
      <c r="X56" s="93">
        <f t="shared" si="7"/>
        <v>11</v>
      </c>
      <c r="Y56" s="314"/>
    </row>
    <row r="57" spans="1:25" ht="16.5" thickBot="1" x14ac:dyDescent="0.25">
      <c r="A57" s="102"/>
      <c r="B57" s="103"/>
      <c r="C57" s="103"/>
      <c r="D57" s="103"/>
      <c r="E57" s="110"/>
      <c r="F57" s="110"/>
      <c r="G57" s="104"/>
      <c r="H57" s="105">
        <v>25</v>
      </c>
      <c r="I57" s="67"/>
      <c r="J57" s="67">
        <v>2</v>
      </c>
      <c r="K57" s="67"/>
      <c r="L57" s="67"/>
      <c r="M57" s="67"/>
      <c r="N57" s="67"/>
      <c r="O57" s="67"/>
      <c r="P57" s="67"/>
      <c r="Q57" s="67"/>
      <c r="R57" s="67"/>
      <c r="S57" s="322">
        <v>3</v>
      </c>
      <c r="T57" s="318">
        <f t="shared" si="6"/>
        <v>30</v>
      </c>
      <c r="U57" s="98">
        <f t="shared" si="5"/>
        <v>1.4641288433382138E-2</v>
      </c>
      <c r="V57" s="99">
        <f>D46</f>
        <v>2049</v>
      </c>
      <c r="W57" s="268" t="s">
        <v>12</v>
      </c>
      <c r="X57" s="93">
        <f t="shared" si="7"/>
        <v>30</v>
      </c>
      <c r="Y57" s="112"/>
    </row>
    <row r="58" spans="1:25" ht="16.5" thickBot="1" x14ac:dyDescent="0.25">
      <c r="A58" s="102"/>
      <c r="B58" s="103"/>
      <c r="C58" s="103"/>
      <c r="D58" s="103"/>
      <c r="E58" s="110"/>
      <c r="F58" s="110" t="s">
        <v>108</v>
      </c>
      <c r="G58" s="104"/>
      <c r="H58" s="105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322">
        <v>1</v>
      </c>
      <c r="T58" s="318">
        <f t="shared" si="6"/>
        <v>1</v>
      </c>
      <c r="U58" s="98">
        <f t="shared" si="5"/>
        <v>4.880429477794046E-4</v>
      </c>
      <c r="V58" s="99">
        <f>D46</f>
        <v>2049</v>
      </c>
      <c r="W58" s="268" t="s">
        <v>34</v>
      </c>
      <c r="X58" s="93">
        <f t="shared" si="7"/>
        <v>1</v>
      </c>
      <c r="Y58" s="112"/>
    </row>
    <row r="59" spans="1:25" ht="16.5" thickBot="1" x14ac:dyDescent="0.25">
      <c r="A59" s="102"/>
      <c r="B59" s="103"/>
      <c r="C59" s="103"/>
      <c r="D59" s="103"/>
      <c r="E59" s="110"/>
      <c r="F59" s="110"/>
      <c r="G59" s="104"/>
      <c r="H59" s="105"/>
      <c r="I59" s="67"/>
      <c r="J59" s="67">
        <v>1</v>
      </c>
      <c r="K59" s="67"/>
      <c r="L59" s="67"/>
      <c r="M59" s="67"/>
      <c r="N59" s="67"/>
      <c r="O59" s="67"/>
      <c r="P59" s="67"/>
      <c r="Q59" s="67"/>
      <c r="R59" s="67"/>
      <c r="S59" s="322"/>
      <c r="T59" s="318">
        <f t="shared" si="6"/>
        <v>1</v>
      </c>
      <c r="U59" s="98">
        <f t="shared" si="5"/>
        <v>4.880429477794046E-4</v>
      </c>
      <c r="V59" s="99">
        <f>D46</f>
        <v>2049</v>
      </c>
      <c r="W59" s="269" t="s">
        <v>28</v>
      </c>
      <c r="X59" s="93">
        <f t="shared" si="7"/>
        <v>1</v>
      </c>
      <c r="Y59" s="101"/>
    </row>
    <row r="60" spans="1:25" ht="16.5" thickBot="1" x14ac:dyDescent="0.25">
      <c r="A60" s="102"/>
      <c r="B60" s="103"/>
      <c r="C60" s="103"/>
      <c r="D60" s="103"/>
      <c r="E60" s="110"/>
      <c r="F60" s="110"/>
      <c r="G60" s="115"/>
      <c r="H60" s="116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322"/>
      <c r="T60" s="318">
        <f t="shared" si="6"/>
        <v>0</v>
      </c>
      <c r="U60" s="98">
        <f t="shared" si="5"/>
        <v>0</v>
      </c>
      <c r="V60" s="99">
        <f>D46</f>
        <v>2049</v>
      </c>
      <c r="W60" s="269" t="s">
        <v>35</v>
      </c>
      <c r="X60" s="93">
        <f t="shared" si="7"/>
        <v>0</v>
      </c>
      <c r="Y60" s="278"/>
    </row>
    <row r="61" spans="1:25" ht="16.5" thickBot="1" x14ac:dyDescent="0.25">
      <c r="A61" s="102"/>
      <c r="B61" s="103"/>
      <c r="C61" s="103"/>
      <c r="D61" s="103"/>
      <c r="E61" s="110"/>
      <c r="F61" s="110"/>
      <c r="G61" s="115"/>
      <c r="H61" s="116">
        <v>4</v>
      </c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322"/>
      <c r="T61" s="318">
        <f t="shared" si="6"/>
        <v>4</v>
      </c>
      <c r="U61" s="98">
        <f t="shared" si="5"/>
        <v>1.9521717911176184E-3</v>
      </c>
      <c r="V61" s="99">
        <f>D46</f>
        <v>2049</v>
      </c>
      <c r="W61" s="269" t="s">
        <v>183</v>
      </c>
      <c r="X61" s="93">
        <f t="shared" si="7"/>
        <v>4</v>
      </c>
      <c r="Y61" s="109"/>
    </row>
    <row r="62" spans="1:25" ht="16.5" thickBot="1" x14ac:dyDescent="0.25">
      <c r="A62" s="102"/>
      <c r="B62" s="103"/>
      <c r="C62" s="103"/>
      <c r="D62" s="103"/>
      <c r="E62" s="110"/>
      <c r="F62" s="110"/>
      <c r="G62" s="115"/>
      <c r="H62" s="217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323"/>
      <c r="T62" s="319">
        <f t="shared" si="6"/>
        <v>0</v>
      </c>
      <c r="U62" s="316">
        <f t="shared" si="5"/>
        <v>0</v>
      </c>
      <c r="V62" s="307">
        <f>D46</f>
        <v>2049</v>
      </c>
      <c r="W62" s="270" t="s">
        <v>122</v>
      </c>
      <c r="X62" s="93">
        <f t="shared" si="7"/>
        <v>0</v>
      </c>
      <c r="Y62" s="278"/>
    </row>
    <row r="63" spans="1:25" ht="16.5" thickBot="1" x14ac:dyDescent="0.25">
      <c r="A63" s="102"/>
      <c r="B63" s="103"/>
      <c r="C63" s="103"/>
      <c r="D63" s="103"/>
      <c r="E63" s="110"/>
      <c r="F63" s="110"/>
      <c r="G63" s="104"/>
      <c r="H63" s="95"/>
      <c r="I63" s="117">
        <v>3</v>
      </c>
      <c r="J63" s="117"/>
      <c r="K63" s="117"/>
      <c r="L63" s="117"/>
      <c r="M63" s="117"/>
      <c r="N63" s="117"/>
      <c r="O63" s="117"/>
      <c r="P63" s="117"/>
      <c r="Q63" s="117"/>
      <c r="R63" s="117"/>
      <c r="S63" s="324"/>
      <c r="T63" s="320">
        <f t="shared" si="6"/>
        <v>0</v>
      </c>
      <c r="U63" s="214">
        <f t="shared" si="5"/>
        <v>0</v>
      </c>
      <c r="V63" s="99">
        <f>D46</f>
        <v>2049</v>
      </c>
      <c r="W63" s="271" t="s">
        <v>11</v>
      </c>
      <c r="X63" s="93">
        <f t="shared" si="7"/>
        <v>0</v>
      </c>
      <c r="Y63" s="112"/>
    </row>
    <row r="64" spans="1:25" ht="16.5" thickBot="1" x14ac:dyDescent="0.25">
      <c r="A64" s="102"/>
      <c r="B64" s="103"/>
      <c r="C64" s="103"/>
      <c r="D64" s="103"/>
      <c r="E64" s="110"/>
      <c r="F64" s="110"/>
      <c r="G64" s="104"/>
      <c r="H64" s="105"/>
      <c r="I64" s="279"/>
      <c r="J64" s="67"/>
      <c r="K64" s="67"/>
      <c r="L64" s="67"/>
      <c r="M64" s="67"/>
      <c r="N64" s="67"/>
      <c r="O64" s="67"/>
      <c r="P64" s="67"/>
      <c r="Q64" s="67"/>
      <c r="R64" s="67"/>
      <c r="S64" s="322"/>
      <c r="T64" s="318">
        <f t="shared" si="6"/>
        <v>0</v>
      </c>
      <c r="U64" s="98">
        <f t="shared" si="5"/>
        <v>0</v>
      </c>
      <c r="V64" s="99">
        <f>D46</f>
        <v>2049</v>
      </c>
      <c r="W64" s="462" t="s">
        <v>101</v>
      </c>
      <c r="X64" s="93">
        <f t="shared" si="7"/>
        <v>0</v>
      </c>
      <c r="Y64" s="112"/>
    </row>
    <row r="65" spans="1:25" ht="16.5" thickBot="1" x14ac:dyDescent="0.25">
      <c r="A65" s="102"/>
      <c r="B65" s="103"/>
      <c r="C65" s="103"/>
      <c r="D65" s="103"/>
      <c r="E65" s="110"/>
      <c r="F65" s="110"/>
      <c r="G65" s="104"/>
      <c r="H65" s="105"/>
      <c r="I65" s="280">
        <v>5</v>
      </c>
      <c r="J65" s="67"/>
      <c r="K65" s="67"/>
      <c r="L65" s="67"/>
      <c r="M65" s="67"/>
      <c r="N65" s="67"/>
      <c r="O65" s="67"/>
      <c r="P65" s="67"/>
      <c r="Q65" s="67"/>
      <c r="R65" s="67"/>
      <c r="S65" s="322">
        <v>10</v>
      </c>
      <c r="T65" s="318">
        <f t="shared" si="6"/>
        <v>10</v>
      </c>
      <c r="U65" s="98">
        <f t="shared" si="5"/>
        <v>4.880429477794046E-3</v>
      </c>
      <c r="V65" s="99">
        <f>D46</f>
        <v>2049</v>
      </c>
      <c r="W65" s="268" t="s">
        <v>3</v>
      </c>
      <c r="X65" s="93">
        <f t="shared" si="7"/>
        <v>10</v>
      </c>
      <c r="Y65" s="111"/>
    </row>
    <row r="66" spans="1:25" ht="16.5" thickBot="1" x14ac:dyDescent="0.25">
      <c r="A66" s="102"/>
      <c r="B66" s="103"/>
      <c r="C66" s="103"/>
      <c r="D66" s="103"/>
      <c r="E66" s="103"/>
      <c r="F66" s="110"/>
      <c r="G66" s="104"/>
      <c r="H66" s="105"/>
      <c r="I66" s="280">
        <v>3</v>
      </c>
      <c r="J66" s="67"/>
      <c r="K66" s="67"/>
      <c r="L66" s="67"/>
      <c r="M66" s="67"/>
      <c r="N66" s="67"/>
      <c r="O66" s="67"/>
      <c r="P66" s="67"/>
      <c r="Q66" s="67"/>
      <c r="R66" s="67"/>
      <c r="S66" s="322"/>
      <c r="T66" s="318">
        <f t="shared" si="6"/>
        <v>0</v>
      </c>
      <c r="U66" s="98">
        <f t="shared" si="5"/>
        <v>0</v>
      </c>
      <c r="V66" s="99">
        <f>D46</f>
        <v>2049</v>
      </c>
      <c r="W66" s="268" t="s">
        <v>8</v>
      </c>
      <c r="X66" s="93">
        <f t="shared" si="7"/>
        <v>0</v>
      </c>
      <c r="Y66" s="112"/>
    </row>
    <row r="67" spans="1:25" ht="16.5" thickBot="1" x14ac:dyDescent="0.25">
      <c r="A67" s="102"/>
      <c r="B67" s="103"/>
      <c r="C67" s="103"/>
      <c r="D67" s="103"/>
      <c r="E67" s="103"/>
      <c r="F67" s="110"/>
      <c r="G67" s="104"/>
      <c r="H67" s="105"/>
      <c r="I67" s="280">
        <v>30</v>
      </c>
      <c r="J67" s="67">
        <v>5</v>
      </c>
      <c r="K67" s="67"/>
      <c r="L67" s="67"/>
      <c r="M67" s="67"/>
      <c r="N67" s="67"/>
      <c r="O67" s="67"/>
      <c r="P67" s="67"/>
      <c r="Q67" s="67"/>
      <c r="R67" s="67"/>
      <c r="S67" s="322"/>
      <c r="T67" s="318">
        <f t="shared" si="6"/>
        <v>5</v>
      </c>
      <c r="U67" s="98">
        <f t="shared" si="5"/>
        <v>2.440214738897023E-3</v>
      </c>
      <c r="V67" s="99">
        <f>D46</f>
        <v>2049</v>
      </c>
      <c r="W67" s="268" t="s">
        <v>9</v>
      </c>
      <c r="X67" s="93">
        <f t="shared" si="7"/>
        <v>5</v>
      </c>
      <c r="Y67" s="112"/>
    </row>
    <row r="68" spans="1:25" ht="16.5" thickBot="1" x14ac:dyDescent="0.25">
      <c r="A68" s="102"/>
      <c r="B68" s="103"/>
      <c r="C68" s="103"/>
      <c r="D68" s="103"/>
      <c r="E68" s="103"/>
      <c r="F68" s="110"/>
      <c r="G68" s="104"/>
      <c r="H68" s="105"/>
      <c r="I68" s="280">
        <v>1</v>
      </c>
      <c r="J68" s="67"/>
      <c r="K68" s="67"/>
      <c r="L68" s="67"/>
      <c r="M68" s="67"/>
      <c r="N68" s="67"/>
      <c r="O68" s="67"/>
      <c r="P68" s="67"/>
      <c r="Q68" s="67"/>
      <c r="R68" s="67"/>
      <c r="S68" s="322"/>
      <c r="T68" s="318">
        <f t="shared" si="6"/>
        <v>0</v>
      </c>
      <c r="U68" s="98">
        <f t="shared" si="5"/>
        <v>0</v>
      </c>
      <c r="V68" s="99">
        <f>D46</f>
        <v>2049</v>
      </c>
      <c r="W68" s="268" t="s">
        <v>80</v>
      </c>
      <c r="X68" s="93">
        <f t="shared" si="7"/>
        <v>0</v>
      </c>
      <c r="Y68" s="112"/>
    </row>
    <row r="69" spans="1:25" ht="16.5" thickBot="1" x14ac:dyDescent="0.25">
      <c r="A69" s="102"/>
      <c r="B69" s="103"/>
      <c r="C69" s="103"/>
      <c r="D69" s="103"/>
      <c r="E69" s="103"/>
      <c r="F69" s="110"/>
      <c r="G69" s="104"/>
      <c r="H69" s="105"/>
      <c r="I69" s="280">
        <v>4</v>
      </c>
      <c r="J69" s="67"/>
      <c r="K69" s="67"/>
      <c r="L69" s="67"/>
      <c r="M69" s="67"/>
      <c r="N69" s="67"/>
      <c r="O69" s="67"/>
      <c r="P69" s="67"/>
      <c r="Q69" s="67"/>
      <c r="R69" s="67"/>
      <c r="S69" s="322">
        <v>2</v>
      </c>
      <c r="T69" s="318">
        <f t="shared" si="6"/>
        <v>2</v>
      </c>
      <c r="U69" s="98">
        <f t="shared" si="5"/>
        <v>9.760858955588092E-4</v>
      </c>
      <c r="V69" s="99">
        <f>D46</f>
        <v>2049</v>
      </c>
      <c r="W69" s="268" t="s">
        <v>20</v>
      </c>
      <c r="X69" s="93">
        <f t="shared" si="7"/>
        <v>2</v>
      </c>
      <c r="Y69" s="112"/>
    </row>
    <row r="70" spans="1:25" ht="16.5" thickBot="1" x14ac:dyDescent="0.25">
      <c r="A70" s="102"/>
      <c r="B70" s="103"/>
      <c r="C70" s="103"/>
      <c r="D70" s="103"/>
      <c r="E70" s="103"/>
      <c r="F70" s="110"/>
      <c r="G70" s="104"/>
      <c r="H70" s="105"/>
      <c r="I70" s="280"/>
      <c r="J70" s="67"/>
      <c r="K70" s="67"/>
      <c r="L70" s="67"/>
      <c r="M70" s="67"/>
      <c r="N70" s="67"/>
      <c r="O70" s="67"/>
      <c r="P70" s="67"/>
      <c r="Q70" s="67"/>
      <c r="R70" s="67"/>
      <c r="S70" s="322"/>
      <c r="T70" s="318">
        <f t="shared" si="6"/>
        <v>0</v>
      </c>
      <c r="U70" s="98">
        <f t="shared" si="5"/>
        <v>0</v>
      </c>
      <c r="V70" s="99">
        <f>D46</f>
        <v>2049</v>
      </c>
      <c r="W70" s="268" t="s">
        <v>81</v>
      </c>
      <c r="X70" s="93">
        <f t="shared" si="7"/>
        <v>0</v>
      </c>
      <c r="Y70" s="101" t="s">
        <v>206</v>
      </c>
    </row>
    <row r="71" spans="1:25" ht="16.5" thickBot="1" x14ac:dyDescent="0.25">
      <c r="A71" s="102"/>
      <c r="B71" s="103"/>
      <c r="C71" s="103"/>
      <c r="D71" s="103"/>
      <c r="E71" s="103"/>
      <c r="F71" s="110"/>
      <c r="G71" s="104"/>
      <c r="H71" s="105"/>
      <c r="I71" s="280"/>
      <c r="J71" s="67"/>
      <c r="K71" s="67"/>
      <c r="L71" s="67"/>
      <c r="M71" s="67"/>
      <c r="N71" s="67"/>
      <c r="O71" s="67"/>
      <c r="P71" s="67"/>
      <c r="Q71" s="67"/>
      <c r="R71" s="67"/>
      <c r="S71" s="322"/>
      <c r="T71" s="318">
        <f t="shared" si="6"/>
        <v>0</v>
      </c>
      <c r="U71" s="98">
        <f t="shared" si="5"/>
        <v>0</v>
      </c>
      <c r="V71" s="99">
        <f>D46</f>
        <v>2049</v>
      </c>
      <c r="W71" s="463" t="s">
        <v>176</v>
      </c>
      <c r="X71" s="93">
        <f t="shared" si="7"/>
        <v>0</v>
      </c>
      <c r="Y71" s="101" t="s">
        <v>239</v>
      </c>
    </row>
    <row r="72" spans="1:25" ht="16.5" thickBot="1" x14ac:dyDescent="0.25">
      <c r="A72" s="102"/>
      <c r="B72" s="103"/>
      <c r="C72" s="103"/>
      <c r="D72" s="103"/>
      <c r="E72" s="110"/>
      <c r="F72" s="110"/>
      <c r="G72" s="104"/>
      <c r="H72" s="105"/>
      <c r="I72" s="280">
        <v>15</v>
      </c>
      <c r="J72" s="67"/>
      <c r="K72" s="67"/>
      <c r="L72" s="67"/>
      <c r="M72" s="67"/>
      <c r="N72" s="67"/>
      <c r="O72" s="67"/>
      <c r="P72" s="67"/>
      <c r="Q72" s="67"/>
      <c r="R72" s="67"/>
      <c r="S72" s="322"/>
      <c r="T72" s="318">
        <f t="shared" si="6"/>
        <v>0</v>
      </c>
      <c r="U72" s="98">
        <f t="shared" si="5"/>
        <v>0</v>
      </c>
      <c r="V72" s="99">
        <f>D46</f>
        <v>2049</v>
      </c>
      <c r="W72" s="268" t="s">
        <v>13</v>
      </c>
      <c r="X72" s="93">
        <f t="shared" si="7"/>
        <v>0</v>
      </c>
      <c r="Y72" s="452" t="s">
        <v>240</v>
      </c>
    </row>
    <row r="73" spans="1:25" ht="16.5" thickBot="1" x14ac:dyDescent="0.25">
      <c r="A73" s="102"/>
      <c r="B73" s="103"/>
      <c r="C73" s="103"/>
      <c r="D73" s="103"/>
      <c r="E73" s="110"/>
      <c r="F73" s="110"/>
      <c r="G73" s="104"/>
      <c r="H73" s="105"/>
      <c r="I73" s="67">
        <v>6</v>
      </c>
      <c r="J73" s="67"/>
      <c r="K73" s="67"/>
      <c r="L73" s="67"/>
      <c r="M73" s="67"/>
      <c r="N73" s="67"/>
      <c r="O73" s="67"/>
      <c r="P73" s="67"/>
      <c r="Q73" s="67"/>
      <c r="R73" s="67"/>
      <c r="S73" s="322">
        <v>5</v>
      </c>
      <c r="T73" s="318">
        <f t="shared" si="6"/>
        <v>5</v>
      </c>
      <c r="U73" s="98">
        <f t="shared" si="5"/>
        <v>2.440214738897023E-3</v>
      </c>
      <c r="V73" s="99">
        <f>D46</f>
        <v>2049</v>
      </c>
      <c r="W73" s="269" t="s">
        <v>181</v>
      </c>
      <c r="X73" s="93">
        <f t="shared" si="7"/>
        <v>5</v>
      </c>
      <c r="Y73" s="452" t="s">
        <v>241</v>
      </c>
    </row>
    <row r="74" spans="1:25" ht="16.5" thickBot="1" x14ac:dyDescent="0.25">
      <c r="A74" s="102"/>
      <c r="B74" s="103"/>
      <c r="C74" s="103"/>
      <c r="D74" s="103"/>
      <c r="E74" s="110"/>
      <c r="F74" s="110"/>
      <c r="G74" s="104"/>
      <c r="H74" s="105"/>
      <c r="I74" s="67">
        <v>1</v>
      </c>
      <c r="J74" s="67"/>
      <c r="K74" s="67"/>
      <c r="L74" s="67"/>
      <c r="M74" s="67"/>
      <c r="N74" s="67"/>
      <c r="O74" s="67"/>
      <c r="P74" s="67"/>
      <c r="Q74" s="67"/>
      <c r="R74" s="67"/>
      <c r="S74" s="322"/>
      <c r="T74" s="318">
        <f t="shared" si="6"/>
        <v>0</v>
      </c>
      <c r="U74" s="98">
        <f t="shared" si="5"/>
        <v>0</v>
      </c>
      <c r="V74" s="99">
        <f>D46</f>
        <v>2049</v>
      </c>
      <c r="W74" s="269" t="s">
        <v>99</v>
      </c>
      <c r="X74" s="93">
        <f t="shared" si="7"/>
        <v>0</v>
      </c>
      <c r="Y74" s="111"/>
    </row>
    <row r="75" spans="1:25" ht="16.5" thickBot="1" x14ac:dyDescent="0.25">
      <c r="A75" s="102"/>
      <c r="B75" s="103"/>
      <c r="C75" s="103"/>
      <c r="D75" s="103"/>
      <c r="E75" s="110"/>
      <c r="F75" s="110"/>
      <c r="G75" s="104"/>
      <c r="H75" s="113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325"/>
      <c r="T75" s="319">
        <f t="shared" si="6"/>
        <v>0</v>
      </c>
      <c r="U75" s="409">
        <f t="shared" si="5"/>
        <v>0</v>
      </c>
      <c r="V75" s="99">
        <f>D46</f>
        <v>2049</v>
      </c>
      <c r="W75" s="272" t="s">
        <v>28</v>
      </c>
      <c r="X75" s="93">
        <f t="shared" si="7"/>
        <v>0</v>
      </c>
      <c r="Y75" s="278"/>
    </row>
    <row r="76" spans="1:25" ht="16.5" thickBot="1" x14ac:dyDescent="0.3">
      <c r="A76" s="102"/>
      <c r="B76" s="103"/>
      <c r="C76" s="103"/>
      <c r="D76" s="103"/>
      <c r="E76" s="110"/>
      <c r="F76" s="110"/>
      <c r="G76" s="104"/>
      <c r="H76" s="87"/>
      <c r="I76" s="88"/>
      <c r="J76" s="310"/>
      <c r="K76" s="88"/>
      <c r="L76" s="88"/>
      <c r="M76" s="88"/>
      <c r="N76" s="88"/>
      <c r="O76" s="88"/>
      <c r="P76" s="88"/>
      <c r="Q76" s="88"/>
      <c r="R76" s="88"/>
      <c r="S76" s="88"/>
      <c r="T76" s="317"/>
      <c r="U76" s="317"/>
      <c r="V76" s="121"/>
      <c r="W76" s="273" t="s">
        <v>166</v>
      </c>
      <c r="X76" s="93">
        <f t="shared" si="7"/>
        <v>0</v>
      </c>
      <c r="Y76" s="101"/>
    </row>
    <row r="77" spans="1:25" ht="16.5" thickBot="1" x14ac:dyDescent="0.25">
      <c r="A77" s="102"/>
      <c r="B77" s="103"/>
      <c r="C77" s="103"/>
      <c r="D77" s="103"/>
      <c r="E77" s="110"/>
      <c r="F77" s="110"/>
      <c r="G77" s="115"/>
      <c r="H77" s="95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321"/>
      <c r="T77" s="320">
        <f t="shared" ref="T77:T85" si="8">SUM(H77,J77,L77,N77,P77,R77,S77)</f>
        <v>0</v>
      </c>
      <c r="U77" s="214">
        <f t="shared" si="5"/>
        <v>0</v>
      </c>
      <c r="V77" s="99">
        <f>D46</f>
        <v>2049</v>
      </c>
      <c r="W77" s="267" t="s">
        <v>13</v>
      </c>
      <c r="X77" s="93">
        <f t="shared" si="7"/>
        <v>0</v>
      </c>
      <c r="Y77" s="101"/>
    </row>
    <row r="78" spans="1:25" ht="16.5" thickBot="1" x14ac:dyDescent="0.25">
      <c r="A78" s="102"/>
      <c r="B78" s="103"/>
      <c r="C78" s="103"/>
      <c r="D78" s="103"/>
      <c r="E78" s="110"/>
      <c r="F78" s="110"/>
      <c r="G78" s="115"/>
      <c r="H78" s="105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322"/>
      <c r="T78" s="318">
        <f t="shared" si="8"/>
        <v>0</v>
      </c>
      <c r="U78" s="214">
        <f t="shared" si="5"/>
        <v>0</v>
      </c>
      <c r="V78" s="99">
        <f>D46</f>
        <v>2049</v>
      </c>
      <c r="W78" s="268" t="s">
        <v>86</v>
      </c>
      <c r="X78" s="93">
        <f t="shared" si="7"/>
        <v>0</v>
      </c>
      <c r="Y78" s="101"/>
    </row>
    <row r="79" spans="1:25" ht="16.5" thickBot="1" x14ac:dyDescent="0.25">
      <c r="A79" s="102"/>
      <c r="B79" s="103"/>
      <c r="C79" s="103"/>
      <c r="D79" s="103"/>
      <c r="E79" s="110"/>
      <c r="F79" s="110"/>
      <c r="G79" s="115"/>
      <c r="H79" s="105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322"/>
      <c r="T79" s="318">
        <f t="shared" si="8"/>
        <v>0</v>
      </c>
      <c r="U79" s="214">
        <f t="shared" si="5"/>
        <v>0</v>
      </c>
      <c r="V79" s="99">
        <f>D46</f>
        <v>2049</v>
      </c>
      <c r="W79" s="359" t="s">
        <v>16</v>
      </c>
      <c r="X79" s="93">
        <f t="shared" si="7"/>
        <v>0</v>
      </c>
      <c r="Y79" s="101" t="s">
        <v>242</v>
      </c>
    </row>
    <row r="80" spans="1:25" ht="16.5" thickBot="1" x14ac:dyDescent="0.25">
      <c r="A80" s="102"/>
      <c r="B80" s="103"/>
      <c r="C80" s="103"/>
      <c r="D80" s="103"/>
      <c r="E80" s="110"/>
      <c r="F80" s="110"/>
      <c r="G80" s="115"/>
      <c r="H80" s="105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322"/>
      <c r="T80" s="318">
        <f t="shared" si="8"/>
        <v>0</v>
      </c>
      <c r="U80" s="214">
        <f t="shared" si="5"/>
        <v>0</v>
      </c>
      <c r="V80" s="99">
        <f>D46</f>
        <v>2049</v>
      </c>
      <c r="W80" s="268" t="s">
        <v>74</v>
      </c>
      <c r="X80" s="93">
        <f t="shared" si="7"/>
        <v>0</v>
      </c>
      <c r="Y80" s="101" t="s">
        <v>243</v>
      </c>
    </row>
    <row r="81" spans="1:25" ht="16.5" thickBot="1" x14ac:dyDescent="0.25">
      <c r="A81" s="102"/>
      <c r="B81" s="103"/>
      <c r="C81" s="103"/>
      <c r="D81" s="103"/>
      <c r="E81" s="110"/>
      <c r="F81" s="110"/>
      <c r="G81" s="115"/>
      <c r="H81" s="105">
        <v>1</v>
      </c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322"/>
      <c r="T81" s="318">
        <f t="shared" si="8"/>
        <v>1</v>
      </c>
      <c r="U81" s="214">
        <f t="shared" si="5"/>
        <v>4.880429477794046E-4</v>
      </c>
      <c r="V81" s="99">
        <f>D46</f>
        <v>2049</v>
      </c>
      <c r="W81" s="269" t="s">
        <v>197</v>
      </c>
      <c r="X81" s="93">
        <f t="shared" si="7"/>
        <v>1</v>
      </c>
      <c r="Y81" s="101" t="s">
        <v>244</v>
      </c>
    </row>
    <row r="82" spans="1:25" ht="16.5" thickBot="1" x14ac:dyDescent="0.25">
      <c r="A82" s="102"/>
      <c r="B82" s="103"/>
      <c r="C82" s="103"/>
      <c r="D82" s="103"/>
      <c r="E82" s="110"/>
      <c r="F82" s="110"/>
      <c r="G82" s="115"/>
      <c r="H82" s="105">
        <v>4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322"/>
      <c r="T82" s="318">
        <f t="shared" si="8"/>
        <v>4</v>
      </c>
      <c r="U82" s="214">
        <f t="shared" si="5"/>
        <v>1.9521717911176184E-3</v>
      </c>
      <c r="V82" s="99">
        <f>D46</f>
        <v>2049</v>
      </c>
      <c r="W82" s="269" t="s">
        <v>27</v>
      </c>
      <c r="X82" s="93">
        <f t="shared" si="7"/>
        <v>4</v>
      </c>
      <c r="Y82" s="101" t="s">
        <v>245</v>
      </c>
    </row>
    <row r="83" spans="1:25" ht="16.5" thickBot="1" x14ac:dyDescent="0.25">
      <c r="A83" s="102"/>
      <c r="B83" s="103"/>
      <c r="C83" s="103"/>
      <c r="D83" s="103"/>
      <c r="E83" s="110"/>
      <c r="F83" s="110"/>
      <c r="G83" s="115"/>
      <c r="H83" s="113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325"/>
      <c r="T83" s="318">
        <f t="shared" si="8"/>
        <v>0</v>
      </c>
      <c r="U83" s="214">
        <f t="shared" si="5"/>
        <v>0</v>
      </c>
      <c r="V83" s="99">
        <f>D46</f>
        <v>2049</v>
      </c>
      <c r="W83" s="272" t="s">
        <v>173</v>
      </c>
      <c r="X83" s="93">
        <f t="shared" si="7"/>
        <v>0</v>
      </c>
      <c r="Y83" s="101" t="s">
        <v>246</v>
      </c>
    </row>
    <row r="84" spans="1:25" ht="16.5" thickBot="1" x14ac:dyDescent="0.25">
      <c r="A84" s="102"/>
      <c r="B84" s="103"/>
      <c r="C84" s="103"/>
      <c r="D84" s="103"/>
      <c r="E84" s="110"/>
      <c r="F84" s="110"/>
      <c r="G84" s="115"/>
      <c r="H84" s="113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325"/>
      <c r="T84" s="318">
        <f t="shared" si="8"/>
        <v>0</v>
      </c>
      <c r="U84" s="214">
        <f t="shared" si="5"/>
        <v>0</v>
      </c>
      <c r="V84" s="99">
        <f>D46</f>
        <v>2049</v>
      </c>
      <c r="W84" s="268" t="s">
        <v>88</v>
      </c>
      <c r="X84" s="93">
        <f t="shared" si="7"/>
        <v>0</v>
      </c>
      <c r="Y84" s="101"/>
    </row>
    <row r="85" spans="1:25" ht="16.5" thickBot="1" x14ac:dyDescent="0.25">
      <c r="A85" s="123"/>
      <c r="B85" s="124"/>
      <c r="C85" s="124"/>
      <c r="D85" s="124"/>
      <c r="E85" s="125"/>
      <c r="F85" s="125"/>
      <c r="G85" s="126"/>
      <c r="H85" s="113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325"/>
      <c r="T85" s="318">
        <f t="shared" si="8"/>
        <v>0</v>
      </c>
      <c r="U85" s="409">
        <f t="shared" si="5"/>
        <v>0</v>
      </c>
      <c r="V85" s="99">
        <f>D46</f>
        <v>2049</v>
      </c>
      <c r="W85" s="270" t="s">
        <v>159</v>
      </c>
      <c r="X85" s="275">
        <f>T85</f>
        <v>0</v>
      </c>
      <c r="Y85" s="281"/>
    </row>
    <row r="86" spans="1:25" ht="15.75" thickBot="1" x14ac:dyDescent="0.25">
      <c r="A86" s="128"/>
      <c r="B86" s="128"/>
      <c r="C86" s="128"/>
      <c r="D86" s="128"/>
      <c r="E86" s="128"/>
      <c r="F86" s="128"/>
      <c r="G86" s="51" t="s">
        <v>5</v>
      </c>
      <c r="H86" s="129">
        <f t="shared" ref="H86:S86" si="9">SUM(H47:H85)</f>
        <v>129</v>
      </c>
      <c r="I86" s="129">
        <f t="shared" si="9"/>
        <v>68</v>
      </c>
      <c r="J86" s="129">
        <f t="shared" si="9"/>
        <v>15</v>
      </c>
      <c r="K86" s="129">
        <f t="shared" si="9"/>
        <v>0</v>
      </c>
      <c r="L86" s="129">
        <f t="shared" si="9"/>
        <v>0</v>
      </c>
      <c r="M86" s="129">
        <f t="shared" si="9"/>
        <v>0</v>
      </c>
      <c r="N86" s="129">
        <f t="shared" si="9"/>
        <v>0</v>
      </c>
      <c r="O86" s="129">
        <f t="shared" si="9"/>
        <v>0</v>
      </c>
      <c r="P86" s="129">
        <f t="shared" si="9"/>
        <v>0</v>
      </c>
      <c r="Q86" s="129">
        <f t="shared" si="9"/>
        <v>0</v>
      </c>
      <c r="R86" s="129">
        <f t="shared" si="9"/>
        <v>0</v>
      </c>
      <c r="S86" s="129">
        <f t="shared" si="9"/>
        <v>44</v>
      </c>
      <c r="T86" s="258">
        <f>SUM(H86,J86,L86,N86,P86,R86,S86)</f>
        <v>188</v>
      </c>
      <c r="U86" s="465">
        <f t="shared" si="5"/>
        <v>9.1752074182528065E-2</v>
      </c>
      <c r="V86" s="99">
        <f>D46</f>
        <v>2049</v>
      </c>
      <c r="W86" s="44"/>
    </row>
    <row r="88" spans="1:25" ht="15.75" thickBot="1" x14ac:dyDescent="0.3"/>
    <row r="89" spans="1:25" ht="75.75" thickBot="1" x14ac:dyDescent="0.3">
      <c r="A89" s="46" t="s">
        <v>23</v>
      </c>
      <c r="B89" s="46" t="s">
        <v>49</v>
      </c>
      <c r="C89" s="47" t="s">
        <v>54</v>
      </c>
      <c r="D89" s="47" t="s">
        <v>18</v>
      </c>
      <c r="E89" s="46" t="s">
        <v>17</v>
      </c>
      <c r="F89" s="48" t="s">
        <v>1</v>
      </c>
      <c r="G89" s="49" t="s">
        <v>24</v>
      </c>
      <c r="H89" s="50" t="s">
        <v>75</v>
      </c>
      <c r="I89" s="50" t="s">
        <v>76</v>
      </c>
      <c r="J89" s="50" t="s">
        <v>55</v>
      </c>
      <c r="K89" s="50" t="s">
        <v>60</v>
      </c>
      <c r="L89" s="50" t="s">
        <v>56</v>
      </c>
      <c r="M89" s="50" t="s">
        <v>61</v>
      </c>
      <c r="N89" s="50" t="s">
        <v>57</v>
      </c>
      <c r="O89" s="50" t="s">
        <v>62</v>
      </c>
      <c r="P89" s="50" t="s">
        <v>58</v>
      </c>
      <c r="Q89" s="50" t="s">
        <v>77</v>
      </c>
      <c r="R89" s="50" t="s">
        <v>126</v>
      </c>
      <c r="S89" s="50" t="s">
        <v>42</v>
      </c>
      <c r="T89" s="50" t="s">
        <v>5</v>
      </c>
      <c r="U89" s="46" t="s">
        <v>2</v>
      </c>
      <c r="V89" s="84" t="s">
        <v>72</v>
      </c>
      <c r="W89" s="85" t="s">
        <v>21</v>
      </c>
      <c r="X89" s="47" t="s">
        <v>18</v>
      </c>
      <c r="Y89" s="86" t="s">
        <v>7</v>
      </c>
    </row>
    <row r="90" spans="1:25" ht="15.75" thickBot="1" x14ac:dyDescent="0.3">
      <c r="A90" s="438">
        <v>1502850</v>
      </c>
      <c r="B90" s="274" t="s">
        <v>120</v>
      </c>
      <c r="C90" s="438">
        <v>1920</v>
      </c>
      <c r="D90" s="438">
        <v>2073</v>
      </c>
      <c r="E90" s="443">
        <v>1836</v>
      </c>
      <c r="F90" s="444">
        <f>E90/D90</f>
        <v>0.88567293777134593</v>
      </c>
      <c r="G90" s="52">
        <v>45209</v>
      </c>
      <c r="H90" s="87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9"/>
      <c r="T90" s="405"/>
      <c r="U90" s="121"/>
      <c r="V90" s="89"/>
      <c r="W90" s="91" t="s">
        <v>78</v>
      </c>
      <c r="X90" s="275">
        <v>578.5</v>
      </c>
      <c r="Y90" s="82" t="s">
        <v>73</v>
      </c>
    </row>
    <row r="91" spans="1:25" ht="16.5" thickBot="1" x14ac:dyDescent="0.25">
      <c r="A91" s="92"/>
      <c r="B91" s="93"/>
      <c r="C91" s="93"/>
      <c r="D91" s="93"/>
      <c r="E91" s="93"/>
      <c r="F91" s="93"/>
      <c r="G91" s="94"/>
      <c r="H91" s="95">
        <v>20</v>
      </c>
      <c r="I91" s="96"/>
      <c r="J91" s="96">
        <v>2</v>
      </c>
      <c r="K91" s="96"/>
      <c r="L91" s="96"/>
      <c r="M91" s="96"/>
      <c r="N91" s="96"/>
      <c r="O91" s="96"/>
      <c r="P91" s="96"/>
      <c r="Q91" s="96"/>
      <c r="R91" s="96"/>
      <c r="S91" s="321">
        <v>15</v>
      </c>
      <c r="T91" s="320">
        <f>SUM(H91,J91,L91,N91,P91,R91,S91)</f>
        <v>37</v>
      </c>
      <c r="U91" s="485">
        <f>($T91)/$D$90</f>
        <v>1.7848528702363725E-2</v>
      </c>
      <c r="V91" s="99">
        <f>D90</f>
        <v>2073</v>
      </c>
      <c r="W91" s="267" t="s">
        <v>16</v>
      </c>
      <c r="X91" s="93">
        <f>T91</f>
        <v>37</v>
      </c>
      <c r="Y91" s="276" t="s">
        <v>131</v>
      </c>
    </row>
    <row r="92" spans="1:25" ht="16.5" thickBot="1" x14ac:dyDescent="0.25">
      <c r="A92" s="102"/>
      <c r="B92" s="103"/>
      <c r="C92" s="103"/>
      <c r="D92" s="103"/>
      <c r="E92" s="103"/>
      <c r="F92" s="103"/>
      <c r="G92" s="104"/>
      <c r="H92" s="484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324"/>
      <c r="T92" s="320">
        <f>SUM(H92,J92,L92,N92,P92,R92,S92)</f>
        <v>0</v>
      </c>
      <c r="U92" s="409">
        <f t="shared" ref="U92:U130" si="10">($T92)/$D$90</f>
        <v>0</v>
      </c>
      <c r="V92" s="99"/>
      <c r="W92" s="271" t="s">
        <v>44</v>
      </c>
      <c r="X92" s="93"/>
      <c r="Y92" s="276" t="s">
        <v>167</v>
      </c>
    </row>
    <row r="93" spans="1:25" ht="16.5" thickBot="1" x14ac:dyDescent="0.25">
      <c r="A93" s="102"/>
      <c r="B93" s="103"/>
      <c r="C93" s="103"/>
      <c r="D93" s="103"/>
      <c r="E93" s="103"/>
      <c r="F93" s="103"/>
      <c r="G93" s="104"/>
      <c r="H93" s="105">
        <v>27</v>
      </c>
      <c r="I93" s="67"/>
      <c r="J93" s="67">
        <v>1</v>
      </c>
      <c r="K93" s="67"/>
      <c r="L93" s="67"/>
      <c r="M93" s="67"/>
      <c r="N93" s="67"/>
      <c r="O93" s="67"/>
      <c r="P93" s="67"/>
      <c r="Q93" s="67"/>
      <c r="R93" s="67"/>
      <c r="S93" s="322"/>
      <c r="T93" s="318">
        <f t="shared" ref="T93:T119" si="11">SUM(H93,J93,L93,N93,P93,R93,S93)</f>
        <v>28</v>
      </c>
      <c r="U93" s="98">
        <f t="shared" si="10"/>
        <v>1.3506994693680656E-2</v>
      </c>
      <c r="V93" s="99">
        <f>D90</f>
        <v>2073</v>
      </c>
      <c r="W93" s="268" t="s">
        <v>6</v>
      </c>
      <c r="X93" s="93">
        <f t="shared" ref="X93:X128" si="12">T93</f>
        <v>28</v>
      </c>
      <c r="Y93" s="489"/>
    </row>
    <row r="94" spans="1:25" ht="16.5" thickBot="1" x14ac:dyDescent="0.25">
      <c r="A94" s="102"/>
      <c r="B94" s="103"/>
      <c r="C94" s="103"/>
      <c r="D94" s="103"/>
      <c r="E94" s="110"/>
      <c r="F94" s="110"/>
      <c r="G94" s="104"/>
      <c r="H94" s="105">
        <v>57</v>
      </c>
      <c r="I94" s="67"/>
      <c r="J94" s="67">
        <v>5</v>
      </c>
      <c r="K94" s="67"/>
      <c r="L94" s="67"/>
      <c r="M94" s="67"/>
      <c r="N94" s="67"/>
      <c r="O94" s="67"/>
      <c r="P94" s="67"/>
      <c r="Q94" s="67"/>
      <c r="R94" s="67"/>
      <c r="S94" s="322">
        <v>5</v>
      </c>
      <c r="T94" s="318">
        <f t="shared" si="11"/>
        <v>67</v>
      </c>
      <c r="U94" s="98">
        <f t="shared" si="10"/>
        <v>3.2320308731307285E-2</v>
      </c>
      <c r="V94" s="99">
        <f>D90</f>
        <v>2073</v>
      </c>
      <c r="W94" s="268" t="s">
        <v>14</v>
      </c>
      <c r="X94" s="93">
        <f t="shared" si="12"/>
        <v>67</v>
      </c>
      <c r="Y94" s="314"/>
    </row>
    <row r="95" spans="1:25" ht="16.5" thickBot="1" x14ac:dyDescent="0.25">
      <c r="A95" s="102"/>
      <c r="B95" s="103"/>
      <c r="C95" s="103"/>
      <c r="D95" s="103"/>
      <c r="E95" s="110"/>
      <c r="F95" s="110"/>
      <c r="G95" s="104"/>
      <c r="H95" s="105">
        <v>5</v>
      </c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322"/>
      <c r="T95" s="318">
        <f t="shared" si="11"/>
        <v>5</v>
      </c>
      <c r="U95" s="98">
        <f t="shared" si="10"/>
        <v>2.41196333815726E-3</v>
      </c>
      <c r="V95" s="99">
        <f>D90</f>
        <v>2073</v>
      </c>
      <c r="W95" s="268" t="s">
        <v>15</v>
      </c>
      <c r="X95" s="93">
        <f t="shared" si="12"/>
        <v>5</v>
      </c>
      <c r="Y95" s="431"/>
    </row>
    <row r="96" spans="1:25" ht="16.5" thickBot="1" x14ac:dyDescent="0.25">
      <c r="A96" s="102"/>
      <c r="B96" s="103"/>
      <c r="C96" s="103"/>
      <c r="D96" s="103"/>
      <c r="E96" s="110"/>
      <c r="F96" s="110"/>
      <c r="G96" s="104"/>
      <c r="H96" s="105">
        <v>7</v>
      </c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322"/>
      <c r="T96" s="318">
        <f t="shared" si="11"/>
        <v>7</v>
      </c>
      <c r="U96" s="98">
        <f t="shared" si="10"/>
        <v>3.376748673420164E-3</v>
      </c>
      <c r="V96" s="99">
        <f>D90</f>
        <v>2073</v>
      </c>
      <c r="W96" s="268" t="s">
        <v>31</v>
      </c>
      <c r="X96" s="93">
        <f t="shared" si="12"/>
        <v>7</v>
      </c>
      <c r="Y96" s="431"/>
    </row>
    <row r="97" spans="1:25" ht="16.5" thickBot="1" x14ac:dyDescent="0.25">
      <c r="A97" s="102"/>
      <c r="B97" s="103"/>
      <c r="C97" s="103"/>
      <c r="D97" s="103"/>
      <c r="E97" s="110"/>
      <c r="F97" s="110"/>
      <c r="G97" s="104"/>
      <c r="H97" s="105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322"/>
      <c r="T97" s="318">
        <f t="shared" si="11"/>
        <v>0</v>
      </c>
      <c r="U97" s="98">
        <f t="shared" si="10"/>
        <v>0</v>
      </c>
      <c r="V97" s="99">
        <f>D90</f>
        <v>2073</v>
      </c>
      <c r="W97" s="268" t="s">
        <v>32</v>
      </c>
      <c r="X97" s="93">
        <f t="shared" si="12"/>
        <v>0</v>
      </c>
      <c r="Y97" s="111"/>
    </row>
    <row r="98" spans="1:25" ht="16.5" thickBot="1" x14ac:dyDescent="0.25">
      <c r="A98" s="102"/>
      <c r="B98" s="103"/>
      <c r="C98" s="103"/>
      <c r="D98" s="103"/>
      <c r="E98" s="110"/>
      <c r="F98" s="110"/>
      <c r="G98" s="104"/>
      <c r="H98" s="105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322"/>
      <c r="T98" s="318">
        <f t="shared" si="11"/>
        <v>0</v>
      </c>
      <c r="U98" s="98">
        <f t="shared" si="10"/>
        <v>0</v>
      </c>
      <c r="V98" s="99">
        <f>D90</f>
        <v>2073</v>
      </c>
      <c r="W98" s="268" t="s">
        <v>187</v>
      </c>
      <c r="X98" s="93">
        <f t="shared" si="12"/>
        <v>0</v>
      </c>
      <c r="Y98" s="446"/>
    </row>
    <row r="99" spans="1:25" ht="16.5" thickBot="1" x14ac:dyDescent="0.25">
      <c r="A99" s="102"/>
      <c r="B99" s="103"/>
      <c r="C99" s="103"/>
      <c r="D99" s="103"/>
      <c r="E99" s="110"/>
      <c r="F99" s="110"/>
      <c r="G99" s="104"/>
      <c r="H99" s="105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322"/>
      <c r="T99" s="318">
        <f t="shared" si="11"/>
        <v>0</v>
      </c>
      <c r="U99" s="98">
        <f t="shared" si="10"/>
        <v>0</v>
      </c>
      <c r="V99" s="99">
        <f>D90</f>
        <v>2073</v>
      </c>
      <c r="W99" s="268" t="s">
        <v>30</v>
      </c>
      <c r="X99" s="93">
        <f t="shared" si="12"/>
        <v>0</v>
      </c>
      <c r="Y99" s="111"/>
    </row>
    <row r="100" spans="1:25" ht="16.5" thickBot="1" x14ac:dyDescent="0.25">
      <c r="A100" s="102"/>
      <c r="B100" s="103"/>
      <c r="C100" s="103"/>
      <c r="D100" s="103"/>
      <c r="E100" s="110"/>
      <c r="F100" s="110"/>
      <c r="G100" s="104"/>
      <c r="H100" s="105">
        <v>3</v>
      </c>
      <c r="I100" s="67"/>
      <c r="J100" s="67">
        <v>2</v>
      </c>
      <c r="K100" s="67"/>
      <c r="L100" s="67"/>
      <c r="M100" s="67"/>
      <c r="N100" s="67"/>
      <c r="O100" s="67"/>
      <c r="P100" s="67"/>
      <c r="Q100" s="67"/>
      <c r="R100" s="67"/>
      <c r="S100" s="322">
        <v>1</v>
      </c>
      <c r="T100" s="318">
        <f t="shared" si="11"/>
        <v>6</v>
      </c>
      <c r="U100" s="98">
        <f t="shared" si="10"/>
        <v>2.8943560057887118E-3</v>
      </c>
      <c r="V100" s="99">
        <f>D90</f>
        <v>2073</v>
      </c>
      <c r="W100" s="268" t="s">
        <v>0</v>
      </c>
      <c r="X100" s="93">
        <f t="shared" si="12"/>
        <v>6</v>
      </c>
      <c r="Y100" s="314"/>
    </row>
    <row r="101" spans="1:25" ht="16.5" thickBot="1" x14ac:dyDescent="0.25">
      <c r="A101" s="102"/>
      <c r="B101" s="103"/>
      <c r="C101" s="103"/>
      <c r="D101" s="103"/>
      <c r="E101" s="110"/>
      <c r="F101" s="110"/>
      <c r="G101" s="104"/>
      <c r="H101" s="105">
        <v>14</v>
      </c>
      <c r="I101" s="67"/>
      <c r="J101" s="67">
        <v>2</v>
      </c>
      <c r="K101" s="67"/>
      <c r="L101" s="67"/>
      <c r="M101" s="67"/>
      <c r="N101" s="67"/>
      <c r="O101" s="67"/>
      <c r="P101" s="67"/>
      <c r="Q101" s="67"/>
      <c r="R101" s="67"/>
      <c r="S101" s="322">
        <v>5</v>
      </c>
      <c r="T101" s="318">
        <f t="shared" si="11"/>
        <v>21</v>
      </c>
      <c r="U101" s="98">
        <f t="shared" si="10"/>
        <v>1.0130246020260492E-2</v>
      </c>
      <c r="V101" s="99">
        <f>D90</f>
        <v>2073</v>
      </c>
      <c r="W101" s="268" t="s">
        <v>12</v>
      </c>
      <c r="X101" s="93">
        <f t="shared" si="12"/>
        <v>21</v>
      </c>
      <c r="Y101" s="112"/>
    </row>
    <row r="102" spans="1:25" ht="16.5" thickBot="1" x14ac:dyDescent="0.25">
      <c r="A102" s="102"/>
      <c r="B102" s="103"/>
      <c r="C102" s="103"/>
      <c r="D102" s="103"/>
      <c r="E102" s="110"/>
      <c r="F102" s="110" t="s">
        <v>108</v>
      </c>
      <c r="G102" s="104"/>
      <c r="H102" s="105">
        <v>8</v>
      </c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322">
        <v>3</v>
      </c>
      <c r="T102" s="318">
        <f t="shared" si="11"/>
        <v>11</v>
      </c>
      <c r="U102" s="98">
        <f t="shared" si="10"/>
        <v>5.3063193439459718E-3</v>
      </c>
      <c r="V102" s="99">
        <f>D90</f>
        <v>2073</v>
      </c>
      <c r="W102" s="268" t="s">
        <v>34</v>
      </c>
      <c r="X102" s="93">
        <f t="shared" si="12"/>
        <v>11</v>
      </c>
      <c r="Y102" s="112"/>
    </row>
    <row r="103" spans="1:25" ht="16.5" thickBot="1" x14ac:dyDescent="0.25">
      <c r="A103" s="102"/>
      <c r="B103" s="103"/>
      <c r="C103" s="103"/>
      <c r="D103" s="103"/>
      <c r="E103" s="110"/>
      <c r="F103" s="110"/>
      <c r="G103" s="104"/>
      <c r="H103" s="105"/>
      <c r="I103" s="67"/>
      <c r="J103" s="67">
        <v>2</v>
      </c>
      <c r="K103" s="67"/>
      <c r="L103" s="67"/>
      <c r="M103" s="67"/>
      <c r="N103" s="67"/>
      <c r="O103" s="67"/>
      <c r="P103" s="67"/>
      <c r="Q103" s="67"/>
      <c r="R103" s="67"/>
      <c r="S103" s="322"/>
      <c r="T103" s="318">
        <f t="shared" si="11"/>
        <v>2</v>
      </c>
      <c r="U103" s="98">
        <f t="shared" si="10"/>
        <v>9.6478533526290404E-4</v>
      </c>
      <c r="V103" s="99">
        <f>D90</f>
        <v>2073</v>
      </c>
      <c r="W103" s="269" t="s">
        <v>28</v>
      </c>
      <c r="X103" s="93">
        <f t="shared" si="12"/>
        <v>2</v>
      </c>
      <c r="Y103" s="101"/>
    </row>
    <row r="104" spans="1:25" ht="16.5" thickBot="1" x14ac:dyDescent="0.25">
      <c r="A104" s="102"/>
      <c r="B104" s="103"/>
      <c r="C104" s="103"/>
      <c r="D104" s="103"/>
      <c r="E104" s="110"/>
      <c r="F104" s="110"/>
      <c r="G104" s="115"/>
      <c r="H104" s="116"/>
      <c r="I104" s="67"/>
      <c r="J104" s="67">
        <v>1</v>
      </c>
      <c r="K104" s="67"/>
      <c r="L104" s="67"/>
      <c r="M104" s="67"/>
      <c r="N104" s="67"/>
      <c r="O104" s="67"/>
      <c r="P104" s="67"/>
      <c r="Q104" s="67"/>
      <c r="R104" s="67"/>
      <c r="S104" s="322"/>
      <c r="T104" s="318">
        <f t="shared" si="11"/>
        <v>1</v>
      </c>
      <c r="U104" s="98">
        <f t="shared" si="10"/>
        <v>4.8239266763145202E-4</v>
      </c>
      <c r="V104" s="99">
        <f>D90</f>
        <v>2073</v>
      </c>
      <c r="W104" s="269" t="s">
        <v>88</v>
      </c>
      <c r="X104" s="93">
        <f t="shared" si="12"/>
        <v>1</v>
      </c>
      <c r="Y104" s="278"/>
    </row>
    <row r="105" spans="1:25" ht="16.5" thickBot="1" x14ac:dyDescent="0.25">
      <c r="A105" s="102"/>
      <c r="B105" s="103"/>
      <c r="C105" s="103"/>
      <c r="D105" s="103"/>
      <c r="E105" s="110"/>
      <c r="F105" s="110"/>
      <c r="G105" s="115"/>
      <c r="H105" s="116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322"/>
      <c r="T105" s="318">
        <f t="shared" si="11"/>
        <v>0</v>
      </c>
      <c r="U105" s="98">
        <f t="shared" si="10"/>
        <v>0</v>
      </c>
      <c r="V105" s="99">
        <f>D90</f>
        <v>2073</v>
      </c>
      <c r="W105" s="269" t="s">
        <v>183</v>
      </c>
      <c r="X105" s="93">
        <f t="shared" si="12"/>
        <v>0</v>
      </c>
      <c r="Y105" s="109"/>
    </row>
    <row r="106" spans="1:25" ht="16.5" thickBot="1" x14ac:dyDescent="0.25">
      <c r="A106" s="102"/>
      <c r="B106" s="103"/>
      <c r="C106" s="103"/>
      <c r="D106" s="103"/>
      <c r="E106" s="110"/>
      <c r="F106" s="110"/>
      <c r="G106" s="115"/>
      <c r="H106" s="217">
        <v>1</v>
      </c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323"/>
      <c r="T106" s="319">
        <f t="shared" si="11"/>
        <v>1</v>
      </c>
      <c r="U106" s="316">
        <f t="shared" si="10"/>
        <v>4.8239266763145202E-4</v>
      </c>
      <c r="V106" s="307">
        <f>D90</f>
        <v>2073</v>
      </c>
      <c r="W106" s="270" t="s">
        <v>27</v>
      </c>
      <c r="X106" s="93">
        <f t="shared" si="12"/>
        <v>1</v>
      </c>
      <c r="Y106" s="278"/>
    </row>
    <row r="107" spans="1:25" ht="16.5" thickBot="1" x14ac:dyDescent="0.25">
      <c r="A107" s="102"/>
      <c r="B107" s="103"/>
      <c r="C107" s="103"/>
      <c r="D107" s="103"/>
      <c r="E107" s="110"/>
      <c r="F107" s="110"/>
      <c r="G107" s="104"/>
      <c r="H107" s="95"/>
      <c r="I107" s="117">
        <v>2</v>
      </c>
      <c r="J107" s="117"/>
      <c r="K107" s="117"/>
      <c r="L107" s="117"/>
      <c r="M107" s="117"/>
      <c r="N107" s="117"/>
      <c r="O107" s="117"/>
      <c r="P107" s="117"/>
      <c r="Q107" s="117"/>
      <c r="R107" s="117"/>
      <c r="S107" s="324"/>
      <c r="T107" s="320">
        <f t="shared" si="11"/>
        <v>0</v>
      </c>
      <c r="U107" s="214">
        <f t="shared" si="10"/>
        <v>0</v>
      </c>
      <c r="V107" s="99">
        <f>D90</f>
        <v>2073</v>
      </c>
      <c r="W107" s="271" t="s">
        <v>11</v>
      </c>
      <c r="X107" s="93">
        <f t="shared" si="12"/>
        <v>0</v>
      </c>
      <c r="Y107" s="112"/>
    </row>
    <row r="108" spans="1:25" ht="16.5" thickBot="1" x14ac:dyDescent="0.25">
      <c r="A108" s="102"/>
      <c r="B108" s="103"/>
      <c r="C108" s="103"/>
      <c r="D108" s="103"/>
      <c r="E108" s="110"/>
      <c r="F108" s="110"/>
      <c r="G108" s="104"/>
      <c r="H108" s="105"/>
      <c r="I108" s="279">
        <v>1</v>
      </c>
      <c r="J108" s="67"/>
      <c r="K108" s="67"/>
      <c r="L108" s="67"/>
      <c r="M108" s="67"/>
      <c r="N108" s="67"/>
      <c r="O108" s="67"/>
      <c r="P108" s="67"/>
      <c r="Q108" s="67"/>
      <c r="R108" s="67"/>
      <c r="S108" s="322"/>
      <c r="T108" s="318">
        <f t="shared" si="11"/>
        <v>0</v>
      </c>
      <c r="U108" s="98">
        <f t="shared" si="10"/>
        <v>0</v>
      </c>
      <c r="V108" s="99">
        <f>D90</f>
        <v>2073</v>
      </c>
      <c r="W108" s="462" t="s">
        <v>101</v>
      </c>
      <c r="X108" s="93">
        <f t="shared" si="12"/>
        <v>0</v>
      </c>
      <c r="Y108" s="112"/>
    </row>
    <row r="109" spans="1:25" ht="16.5" thickBot="1" x14ac:dyDescent="0.25">
      <c r="A109" s="102"/>
      <c r="B109" s="103"/>
      <c r="C109" s="103"/>
      <c r="D109" s="103"/>
      <c r="E109" s="110"/>
      <c r="F109" s="110"/>
      <c r="G109" s="104"/>
      <c r="H109" s="105"/>
      <c r="I109" s="280">
        <v>14</v>
      </c>
      <c r="J109" s="67">
        <v>6</v>
      </c>
      <c r="K109" s="67"/>
      <c r="L109" s="67"/>
      <c r="M109" s="67"/>
      <c r="N109" s="67"/>
      <c r="O109" s="67"/>
      <c r="P109" s="67"/>
      <c r="Q109" s="67"/>
      <c r="R109" s="67"/>
      <c r="S109" s="322">
        <v>21</v>
      </c>
      <c r="T109" s="318">
        <f t="shared" si="11"/>
        <v>27</v>
      </c>
      <c r="U109" s="98">
        <f t="shared" si="10"/>
        <v>1.3024602026049204E-2</v>
      </c>
      <c r="V109" s="99">
        <f>D90</f>
        <v>2073</v>
      </c>
      <c r="W109" s="268" t="s">
        <v>3</v>
      </c>
      <c r="X109" s="93">
        <f t="shared" si="12"/>
        <v>27</v>
      </c>
      <c r="Y109" s="111"/>
    </row>
    <row r="110" spans="1:25" ht="16.5" thickBot="1" x14ac:dyDescent="0.25">
      <c r="A110" s="102"/>
      <c r="B110" s="103"/>
      <c r="C110" s="103"/>
      <c r="D110" s="103"/>
      <c r="E110" s="103"/>
      <c r="F110" s="110"/>
      <c r="G110" s="104"/>
      <c r="H110" s="105"/>
      <c r="I110" s="280">
        <v>3</v>
      </c>
      <c r="J110" s="67"/>
      <c r="K110" s="67"/>
      <c r="L110" s="67"/>
      <c r="M110" s="67"/>
      <c r="N110" s="67"/>
      <c r="O110" s="67"/>
      <c r="P110" s="67"/>
      <c r="Q110" s="67"/>
      <c r="R110" s="67"/>
      <c r="S110" s="322"/>
      <c r="T110" s="318">
        <f t="shared" si="11"/>
        <v>0</v>
      </c>
      <c r="U110" s="98">
        <f t="shared" si="10"/>
        <v>0</v>
      </c>
      <c r="V110" s="99">
        <f>D90</f>
        <v>2073</v>
      </c>
      <c r="W110" s="268" t="s">
        <v>8</v>
      </c>
      <c r="X110" s="93">
        <f t="shared" si="12"/>
        <v>0</v>
      </c>
      <c r="Y110" s="112"/>
    </row>
    <row r="111" spans="1:25" ht="16.5" thickBot="1" x14ac:dyDescent="0.25">
      <c r="A111" s="102"/>
      <c r="B111" s="103"/>
      <c r="C111" s="103"/>
      <c r="D111" s="103"/>
      <c r="E111" s="103"/>
      <c r="F111" s="110"/>
      <c r="G111" s="104"/>
      <c r="H111" s="105"/>
      <c r="I111" s="280">
        <v>11</v>
      </c>
      <c r="J111" s="67">
        <v>7</v>
      </c>
      <c r="K111" s="67"/>
      <c r="L111" s="67"/>
      <c r="M111" s="67"/>
      <c r="N111" s="67"/>
      <c r="O111" s="67"/>
      <c r="P111" s="67"/>
      <c r="Q111" s="67"/>
      <c r="R111" s="67"/>
      <c r="S111" s="322"/>
      <c r="T111" s="318">
        <f t="shared" si="11"/>
        <v>7</v>
      </c>
      <c r="U111" s="98">
        <f t="shared" si="10"/>
        <v>3.376748673420164E-3</v>
      </c>
      <c r="V111" s="99">
        <f>D90</f>
        <v>2073</v>
      </c>
      <c r="W111" s="268" t="s">
        <v>9</v>
      </c>
      <c r="X111" s="93">
        <f t="shared" si="12"/>
        <v>7</v>
      </c>
      <c r="Y111" s="112"/>
    </row>
    <row r="112" spans="1:25" ht="16.5" thickBot="1" x14ac:dyDescent="0.25">
      <c r="A112" s="102"/>
      <c r="B112" s="103"/>
      <c r="C112" s="103"/>
      <c r="D112" s="103"/>
      <c r="E112" s="103"/>
      <c r="F112" s="110"/>
      <c r="G112" s="104"/>
      <c r="H112" s="105"/>
      <c r="I112" s="280">
        <v>2</v>
      </c>
      <c r="J112" s="67"/>
      <c r="K112" s="67"/>
      <c r="L112" s="67"/>
      <c r="M112" s="67"/>
      <c r="N112" s="67"/>
      <c r="O112" s="67"/>
      <c r="P112" s="67"/>
      <c r="Q112" s="67"/>
      <c r="R112" s="67"/>
      <c r="S112" s="322"/>
      <c r="T112" s="318">
        <f t="shared" si="11"/>
        <v>0</v>
      </c>
      <c r="U112" s="98">
        <f t="shared" si="10"/>
        <v>0</v>
      </c>
      <c r="V112" s="99">
        <f>D90</f>
        <v>2073</v>
      </c>
      <c r="W112" s="268" t="s">
        <v>80</v>
      </c>
      <c r="X112" s="93">
        <f t="shared" si="12"/>
        <v>0</v>
      </c>
      <c r="Y112" s="112"/>
    </row>
    <row r="113" spans="1:25" ht="16.5" thickBot="1" x14ac:dyDescent="0.25">
      <c r="A113" s="102"/>
      <c r="B113" s="103"/>
      <c r="C113" s="103"/>
      <c r="D113" s="103"/>
      <c r="E113" s="103"/>
      <c r="F113" s="110"/>
      <c r="G113" s="104"/>
      <c r="H113" s="105"/>
      <c r="I113" s="280">
        <v>10</v>
      </c>
      <c r="J113" s="67"/>
      <c r="K113" s="67"/>
      <c r="L113" s="67"/>
      <c r="M113" s="67"/>
      <c r="N113" s="67"/>
      <c r="O113" s="67"/>
      <c r="P113" s="67"/>
      <c r="Q113" s="67"/>
      <c r="R113" s="67"/>
      <c r="S113" s="322">
        <v>1</v>
      </c>
      <c r="T113" s="318">
        <f t="shared" si="11"/>
        <v>1</v>
      </c>
      <c r="U113" s="98">
        <f t="shared" si="10"/>
        <v>4.8239266763145202E-4</v>
      </c>
      <c r="V113" s="99">
        <f>D90</f>
        <v>2073</v>
      </c>
      <c r="W113" s="268" t="s">
        <v>20</v>
      </c>
      <c r="X113" s="93">
        <f t="shared" si="12"/>
        <v>1</v>
      </c>
      <c r="Y113" s="112"/>
    </row>
    <row r="114" spans="1:25" ht="16.5" thickBot="1" x14ac:dyDescent="0.25">
      <c r="A114" s="102"/>
      <c r="B114" s="103"/>
      <c r="C114" s="103"/>
      <c r="D114" s="103"/>
      <c r="E114" s="103"/>
      <c r="F114" s="110"/>
      <c r="G114" s="104"/>
      <c r="H114" s="105"/>
      <c r="I114" s="280"/>
      <c r="J114" s="67"/>
      <c r="K114" s="67"/>
      <c r="L114" s="67"/>
      <c r="M114" s="67"/>
      <c r="N114" s="67"/>
      <c r="O114" s="67"/>
      <c r="P114" s="67"/>
      <c r="Q114" s="67"/>
      <c r="R114" s="67"/>
      <c r="S114" s="322"/>
      <c r="T114" s="318">
        <f t="shared" si="11"/>
        <v>0</v>
      </c>
      <c r="U114" s="98">
        <f t="shared" si="10"/>
        <v>0</v>
      </c>
      <c r="V114" s="99">
        <f>D90</f>
        <v>2073</v>
      </c>
      <c r="W114" s="268" t="s">
        <v>81</v>
      </c>
      <c r="X114" s="93">
        <f t="shared" si="12"/>
        <v>0</v>
      </c>
      <c r="Y114" s="101" t="s">
        <v>206</v>
      </c>
    </row>
    <row r="115" spans="1:25" ht="16.5" thickBot="1" x14ac:dyDescent="0.25">
      <c r="A115" s="102"/>
      <c r="B115" s="103"/>
      <c r="C115" s="103"/>
      <c r="D115" s="103"/>
      <c r="E115" s="103"/>
      <c r="F115" s="110"/>
      <c r="G115" s="104"/>
      <c r="H115" s="105"/>
      <c r="I115" s="280"/>
      <c r="J115" s="67"/>
      <c r="K115" s="67"/>
      <c r="L115" s="67"/>
      <c r="M115" s="67"/>
      <c r="N115" s="67"/>
      <c r="O115" s="67"/>
      <c r="P115" s="67"/>
      <c r="Q115" s="67"/>
      <c r="R115" s="67"/>
      <c r="S115" s="322"/>
      <c r="T115" s="318">
        <f t="shared" si="11"/>
        <v>0</v>
      </c>
      <c r="U115" s="98">
        <f t="shared" si="10"/>
        <v>0</v>
      </c>
      <c r="V115" s="99">
        <f>D90</f>
        <v>2073</v>
      </c>
      <c r="W115" s="463" t="s">
        <v>176</v>
      </c>
      <c r="X115" s="93">
        <f t="shared" si="12"/>
        <v>0</v>
      </c>
      <c r="Y115" s="101" t="s">
        <v>264</v>
      </c>
    </row>
    <row r="116" spans="1:25" ht="16.5" thickBot="1" x14ac:dyDescent="0.25">
      <c r="A116" s="102"/>
      <c r="B116" s="103"/>
      <c r="C116" s="103"/>
      <c r="D116" s="103"/>
      <c r="E116" s="110"/>
      <c r="F116" s="110"/>
      <c r="G116" s="104"/>
      <c r="H116" s="105"/>
      <c r="I116" s="280">
        <v>25</v>
      </c>
      <c r="J116" s="67"/>
      <c r="K116" s="67"/>
      <c r="L116" s="67"/>
      <c r="M116" s="67"/>
      <c r="N116" s="67"/>
      <c r="O116" s="67"/>
      <c r="P116" s="67"/>
      <c r="Q116" s="67"/>
      <c r="R116" s="67"/>
      <c r="S116" s="322"/>
      <c r="T116" s="318">
        <f t="shared" si="11"/>
        <v>0</v>
      </c>
      <c r="U116" s="98">
        <f t="shared" si="10"/>
        <v>0</v>
      </c>
      <c r="V116" s="99">
        <f>D90</f>
        <v>2073</v>
      </c>
      <c r="W116" s="268" t="s">
        <v>13</v>
      </c>
      <c r="X116" s="93">
        <f t="shared" si="12"/>
        <v>0</v>
      </c>
      <c r="Y116" s="452" t="s">
        <v>259</v>
      </c>
    </row>
    <row r="117" spans="1:25" ht="16.5" thickBot="1" x14ac:dyDescent="0.25">
      <c r="A117" s="102"/>
      <c r="B117" s="103"/>
      <c r="C117" s="103"/>
      <c r="D117" s="103"/>
      <c r="E117" s="110"/>
      <c r="F117" s="110"/>
      <c r="G117" s="104"/>
      <c r="H117" s="105"/>
      <c r="I117" s="67">
        <v>5</v>
      </c>
      <c r="J117" s="67"/>
      <c r="K117" s="67"/>
      <c r="L117" s="67"/>
      <c r="M117" s="67"/>
      <c r="N117" s="67"/>
      <c r="O117" s="67"/>
      <c r="P117" s="67"/>
      <c r="Q117" s="67"/>
      <c r="R117" s="67"/>
      <c r="S117" s="322">
        <v>2</v>
      </c>
      <c r="T117" s="318">
        <f t="shared" si="11"/>
        <v>2</v>
      </c>
      <c r="U117" s="98">
        <f t="shared" si="10"/>
        <v>9.6478533526290404E-4</v>
      </c>
      <c r="V117" s="99">
        <f>D90</f>
        <v>2073</v>
      </c>
      <c r="W117" s="269" t="s">
        <v>181</v>
      </c>
      <c r="X117" s="93">
        <f t="shared" si="12"/>
        <v>2</v>
      </c>
      <c r="Y117" s="452" t="s">
        <v>263</v>
      </c>
    </row>
    <row r="118" spans="1:25" ht="16.5" thickBot="1" x14ac:dyDescent="0.25">
      <c r="A118" s="102"/>
      <c r="B118" s="103"/>
      <c r="C118" s="103"/>
      <c r="D118" s="103"/>
      <c r="E118" s="110"/>
      <c r="F118" s="110"/>
      <c r="G118" s="104"/>
      <c r="H118" s="105"/>
      <c r="I118" s="67">
        <v>1</v>
      </c>
      <c r="J118" s="67"/>
      <c r="K118" s="67"/>
      <c r="L118" s="67"/>
      <c r="M118" s="67"/>
      <c r="N118" s="67"/>
      <c r="O118" s="67"/>
      <c r="P118" s="67"/>
      <c r="Q118" s="67"/>
      <c r="R118" s="67"/>
      <c r="S118" s="322"/>
      <c r="T118" s="318">
        <f t="shared" si="11"/>
        <v>0</v>
      </c>
      <c r="U118" s="98">
        <f t="shared" si="10"/>
        <v>0</v>
      </c>
      <c r="V118" s="99">
        <f>D90</f>
        <v>2073</v>
      </c>
      <c r="W118" s="269" t="s">
        <v>99</v>
      </c>
      <c r="X118" s="93">
        <f t="shared" si="12"/>
        <v>0</v>
      </c>
      <c r="Y118" s="452"/>
    </row>
    <row r="119" spans="1:25" ht="16.5" thickBot="1" x14ac:dyDescent="0.25">
      <c r="A119" s="102"/>
      <c r="B119" s="103"/>
      <c r="C119" s="103"/>
      <c r="D119" s="103"/>
      <c r="E119" s="110"/>
      <c r="F119" s="110"/>
      <c r="G119" s="104"/>
      <c r="H119" s="113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325"/>
      <c r="T119" s="319">
        <f t="shared" si="11"/>
        <v>0</v>
      </c>
      <c r="U119" s="409">
        <f t="shared" si="10"/>
        <v>0</v>
      </c>
      <c r="V119" s="99">
        <f>D90</f>
        <v>2073</v>
      </c>
      <c r="W119" s="272" t="s">
        <v>28</v>
      </c>
      <c r="X119" s="93">
        <f t="shared" si="12"/>
        <v>0</v>
      </c>
      <c r="Y119" s="278"/>
    </row>
    <row r="120" spans="1:25" ht="16.5" thickBot="1" x14ac:dyDescent="0.3">
      <c r="A120" s="102"/>
      <c r="B120" s="103"/>
      <c r="C120" s="103"/>
      <c r="D120" s="103"/>
      <c r="E120" s="110"/>
      <c r="F120" s="110"/>
      <c r="G120" s="104"/>
      <c r="H120" s="87"/>
      <c r="I120" s="88"/>
      <c r="J120" s="310"/>
      <c r="K120" s="88"/>
      <c r="L120" s="88"/>
      <c r="M120" s="88"/>
      <c r="N120" s="88"/>
      <c r="O120" s="88"/>
      <c r="P120" s="88"/>
      <c r="Q120" s="88"/>
      <c r="R120" s="88"/>
      <c r="S120" s="88"/>
      <c r="T120" s="317"/>
      <c r="U120" s="317"/>
      <c r="V120" s="121"/>
      <c r="W120" s="273" t="s">
        <v>166</v>
      </c>
      <c r="X120" s="93">
        <f t="shared" si="12"/>
        <v>0</v>
      </c>
      <c r="Y120" s="101"/>
    </row>
    <row r="121" spans="1:25" ht="16.5" thickBot="1" x14ac:dyDescent="0.25">
      <c r="A121" s="102"/>
      <c r="B121" s="103"/>
      <c r="C121" s="103"/>
      <c r="D121" s="103"/>
      <c r="E121" s="110"/>
      <c r="F121" s="110"/>
      <c r="G121" s="115"/>
      <c r="H121" s="95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321"/>
      <c r="T121" s="320">
        <f t="shared" ref="T121:T129" si="13">SUM(H121,J121,L121,N121,P121,R121,S121)</f>
        <v>0</v>
      </c>
      <c r="U121" s="214">
        <f t="shared" si="10"/>
        <v>0</v>
      </c>
      <c r="V121" s="99">
        <f>D90</f>
        <v>2073</v>
      </c>
      <c r="W121" s="267" t="s">
        <v>13</v>
      </c>
      <c r="X121" s="93">
        <f t="shared" si="12"/>
        <v>0</v>
      </c>
      <c r="Y121" s="278"/>
    </row>
    <row r="122" spans="1:25" ht="16.5" thickBot="1" x14ac:dyDescent="0.25">
      <c r="A122" s="102"/>
      <c r="B122" s="103"/>
      <c r="C122" s="103"/>
      <c r="D122" s="103"/>
      <c r="E122" s="110"/>
      <c r="F122" s="110"/>
      <c r="G122" s="115"/>
      <c r="H122" s="105">
        <v>3</v>
      </c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322"/>
      <c r="T122" s="318">
        <f t="shared" si="13"/>
        <v>3</v>
      </c>
      <c r="U122" s="214">
        <f t="shared" si="10"/>
        <v>1.4471780028943559E-3</v>
      </c>
      <c r="V122" s="99">
        <f>D90</f>
        <v>2073</v>
      </c>
      <c r="W122" s="268" t="s">
        <v>86</v>
      </c>
      <c r="X122" s="93">
        <f t="shared" si="12"/>
        <v>3</v>
      </c>
      <c r="Y122" s="101"/>
    </row>
    <row r="123" spans="1:25" ht="16.5" thickBot="1" x14ac:dyDescent="0.25">
      <c r="A123" s="102"/>
      <c r="B123" s="103"/>
      <c r="C123" s="103"/>
      <c r="D123" s="103"/>
      <c r="E123" s="110"/>
      <c r="F123" s="110"/>
      <c r="G123" s="115"/>
      <c r="H123" s="105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322"/>
      <c r="T123" s="318">
        <f t="shared" si="13"/>
        <v>0</v>
      </c>
      <c r="U123" s="214">
        <f t="shared" si="10"/>
        <v>0</v>
      </c>
      <c r="V123" s="99">
        <f>D90</f>
        <v>2073</v>
      </c>
      <c r="W123" s="359" t="s">
        <v>16</v>
      </c>
      <c r="X123" s="93">
        <f t="shared" si="12"/>
        <v>0</v>
      </c>
      <c r="Y123" s="101" t="s">
        <v>260</v>
      </c>
    </row>
    <row r="124" spans="1:25" ht="16.5" thickBot="1" x14ac:dyDescent="0.25">
      <c r="A124" s="102"/>
      <c r="B124" s="103"/>
      <c r="C124" s="103"/>
      <c r="D124" s="103"/>
      <c r="E124" s="110"/>
      <c r="F124" s="110"/>
      <c r="G124" s="115"/>
      <c r="H124" s="105">
        <v>2</v>
      </c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322"/>
      <c r="T124" s="318">
        <f t="shared" si="13"/>
        <v>2</v>
      </c>
      <c r="U124" s="214">
        <f t="shared" si="10"/>
        <v>9.6478533526290404E-4</v>
      </c>
      <c r="V124" s="99">
        <f>D90</f>
        <v>2073</v>
      </c>
      <c r="W124" s="268" t="s">
        <v>74</v>
      </c>
      <c r="X124" s="93">
        <f t="shared" si="12"/>
        <v>2</v>
      </c>
      <c r="Y124" s="101" t="s">
        <v>266</v>
      </c>
    </row>
    <row r="125" spans="1:25" ht="16.5" thickBot="1" x14ac:dyDescent="0.25">
      <c r="A125" s="102"/>
      <c r="B125" s="103"/>
      <c r="C125" s="103"/>
      <c r="D125" s="103"/>
      <c r="E125" s="110"/>
      <c r="F125" s="110"/>
      <c r="G125" s="115"/>
      <c r="H125" s="105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322"/>
      <c r="T125" s="318">
        <f t="shared" si="13"/>
        <v>0</v>
      </c>
      <c r="U125" s="214">
        <f t="shared" si="10"/>
        <v>0</v>
      </c>
      <c r="V125" s="99">
        <f>D90</f>
        <v>2073</v>
      </c>
      <c r="W125" s="269" t="s">
        <v>197</v>
      </c>
      <c r="X125" s="93">
        <f t="shared" si="12"/>
        <v>0</v>
      </c>
      <c r="Y125" s="101" t="s">
        <v>261</v>
      </c>
    </row>
    <row r="126" spans="1:25" ht="16.5" thickBot="1" x14ac:dyDescent="0.25">
      <c r="A126" s="102"/>
      <c r="B126" s="103"/>
      <c r="C126" s="103"/>
      <c r="D126" s="103"/>
      <c r="E126" s="110"/>
      <c r="F126" s="110"/>
      <c r="G126" s="115"/>
      <c r="H126" s="105">
        <v>2</v>
      </c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322"/>
      <c r="T126" s="318">
        <f t="shared" si="13"/>
        <v>2</v>
      </c>
      <c r="U126" s="214">
        <f t="shared" si="10"/>
        <v>9.6478533526290404E-4</v>
      </c>
      <c r="V126" s="99">
        <f>D90</f>
        <v>2073</v>
      </c>
      <c r="W126" s="269" t="s">
        <v>27</v>
      </c>
      <c r="X126" s="93">
        <f t="shared" si="12"/>
        <v>2</v>
      </c>
      <c r="Y126" s="101" t="s">
        <v>262</v>
      </c>
    </row>
    <row r="127" spans="1:25" ht="16.5" thickBot="1" x14ac:dyDescent="0.25">
      <c r="A127" s="102"/>
      <c r="B127" s="103"/>
      <c r="C127" s="103"/>
      <c r="D127" s="103"/>
      <c r="E127" s="110"/>
      <c r="F127" s="110"/>
      <c r="G127" s="115"/>
      <c r="H127" s="113">
        <v>2</v>
      </c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325"/>
      <c r="T127" s="318">
        <f t="shared" si="13"/>
        <v>2</v>
      </c>
      <c r="U127" s="214">
        <f t="shared" si="10"/>
        <v>9.6478533526290404E-4</v>
      </c>
      <c r="V127" s="99">
        <f>D90</f>
        <v>2073</v>
      </c>
      <c r="W127" s="272" t="s">
        <v>173</v>
      </c>
      <c r="X127" s="93">
        <f t="shared" si="12"/>
        <v>2</v>
      </c>
      <c r="Y127" s="101" t="s">
        <v>265</v>
      </c>
    </row>
    <row r="128" spans="1:25" ht="16.5" thickBot="1" x14ac:dyDescent="0.25">
      <c r="A128" s="102"/>
      <c r="B128" s="103"/>
      <c r="C128" s="103"/>
      <c r="D128" s="103"/>
      <c r="E128" s="110"/>
      <c r="F128" s="110"/>
      <c r="G128" s="115"/>
      <c r="H128" s="113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325"/>
      <c r="T128" s="318">
        <f t="shared" si="13"/>
        <v>0</v>
      </c>
      <c r="U128" s="214">
        <f t="shared" si="10"/>
        <v>0</v>
      </c>
      <c r="V128" s="99">
        <f>D90</f>
        <v>2073</v>
      </c>
      <c r="W128" s="268" t="s">
        <v>88</v>
      </c>
      <c r="X128" s="93">
        <f t="shared" si="12"/>
        <v>0</v>
      </c>
      <c r="Y128" s="101"/>
    </row>
    <row r="129" spans="1:25" ht="16.5" thickBot="1" x14ac:dyDescent="0.25">
      <c r="A129" s="123"/>
      <c r="B129" s="124"/>
      <c r="C129" s="124"/>
      <c r="D129" s="124"/>
      <c r="E129" s="125"/>
      <c r="F129" s="125"/>
      <c r="G129" s="126"/>
      <c r="H129" s="113">
        <v>2</v>
      </c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325"/>
      <c r="T129" s="318">
        <f t="shared" si="13"/>
        <v>2</v>
      </c>
      <c r="U129" s="409">
        <f t="shared" si="10"/>
        <v>9.6478533526290404E-4</v>
      </c>
      <c r="V129" s="99">
        <f>D90</f>
        <v>2073</v>
      </c>
      <c r="W129" s="270" t="s">
        <v>159</v>
      </c>
      <c r="X129" s="275">
        <f>T129</f>
        <v>2</v>
      </c>
      <c r="Y129" s="281"/>
    </row>
    <row r="130" spans="1:25" ht="15.75" thickBot="1" x14ac:dyDescent="0.25">
      <c r="A130" s="128"/>
      <c r="B130" s="128"/>
      <c r="C130" s="128"/>
      <c r="D130" s="128"/>
      <c r="E130" s="128"/>
      <c r="F130" s="128"/>
      <c r="G130" s="51" t="s">
        <v>5</v>
      </c>
      <c r="H130" s="129">
        <f t="shared" ref="H130:S130" si="14">SUM(H91:H129)</f>
        <v>153</v>
      </c>
      <c r="I130" s="129">
        <f t="shared" si="14"/>
        <v>74</v>
      </c>
      <c r="J130" s="129">
        <f t="shared" si="14"/>
        <v>28</v>
      </c>
      <c r="K130" s="129">
        <f t="shared" si="14"/>
        <v>0</v>
      </c>
      <c r="L130" s="129">
        <f t="shared" si="14"/>
        <v>0</v>
      </c>
      <c r="M130" s="129">
        <f t="shared" si="14"/>
        <v>0</v>
      </c>
      <c r="N130" s="129">
        <f t="shared" si="14"/>
        <v>0</v>
      </c>
      <c r="O130" s="129">
        <f t="shared" si="14"/>
        <v>0</v>
      </c>
      <c r="P130" s="129">
        <f t="shared" si="14"/>
        <v>0</v>
      </c>
      <c r="Q130" s="129">
        <f t="shared" si="14"/>
        <v>0</v>
      </c>
      <c r="R130" s="129">
        <f t="shared" si="14"/>
        <v>0</v>
      </c>
      <c r="S130" s="129">
        <f t="shared" si="14"/>
        <v>53</v>
      </c>
      <c r="T130" s="258">
        <f>SUM(H130,J130,L130,N130,P130,R130,S130)</f>
        <v>234</v>
      </c>
      <c r="U130" s="465">
        <f t="shared" si="10"/>
        <v>0.11287988422575977</v>
      </c>
      <c r="V130" s="99">
        <f>D90</f>
        <v>2073</v>
      </c>
      <c r="W130" s="44"/>
    </row>
    <row r="133" spans="1:25" ht="75.75" thickBot="1" x14ac:dyDescent="0.3">
      <c r="A133" s="46" t="s">
        <v>23</v>
      </c>
      <c r="B133" s="46" t="s">
        <v>49</v>
      </c>
      <c r="C133" s="47" t="s">
        <v>54</v>
      </c>
      <c r="D133" s="47" t="s">
        <v>18</v>
      </c>
      <c r="E133" s="46" t="s">
        <v>17</v>
      </c>
      <c r="F133" s="48" t="s">
        <v>1</v>
      </c>
      <c r="G133" s="49" t="s">
        <v>24</v>
      </c>
      <c r="H133" s="50" t="s">
        <v>75</v>
      </c>
      <c r="I133" s="50" t="s">
        <v>76</v>
      </c>
      <c r="J133" s="50" t="s">
        <v>55</v>
      </c>
      <c r="K133" s="50" t="s">
        <v>60</v>
      </c>
      <c r="L133" s="50" t="s">
        <v>56</v>
      </c>
      <c r="M133" s="50" t="s">
        <v>61</v>
      </c>
      <c r="N133" s="50" t="s">
        <v>57</v>
      </c>
      <c r="O133" s="50" t="s">
        <v>62</v>
      </c>
      <c r="P133" s="50" t="s">
        <v>58</v>
      </c>
      <c r="Q133" s="50" t="s">
        <v>77</v>
      </c>
      <c r="R133" s="50" t="s">
        <v>126</v>
      </c>
      <c r="S133" s="50" t="s">
        <v>42</v>
      </c>
      <c r="T133" s="50" t="s">
        <v>5</v>
      </c>
      <c r="U133" s="46" t="s">
        <v>2</v>
      </c>
      <c r="V133" s="84" t="s">
        <v>72</v>
      </c>
      <c r="W133" s="85" t="s">
        <v>21</v>
      </c>
      <c r="X133" s="47" t="s">
        <v>18</v>
      </c>
      <c r="Y133" s="86" t="s">
        <v>7</v>
      </c>
    </row>
    <row r="134" spans="1:25" ht="15.75" thickBot="1" x14ac:dyDescent="0.3">
      <c r="A134" s="438">
        <v>1501433</v>
      </c>
      <c r="B134" s="274" t="s">
        <v>120</v>
      </c>
      <c r="C134" s="438">
        <v>1920</v>
      </c>
      <c r="D134" s="438">
        <v>2220</v>
      </c>
      <c r="E134" s="443">
        <v>1861</v>
      </c>
      <c r="F134" s="444">
        <f>E134/D134</f>
        <v>0.83828828828828827</v>
      </c>
      <c r="G134" s="52">
        <v>45210</v>
      </c>
      <c r="H134" s="87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9"/>
      <c r="T134" s="405"/>
      <c r="U134" s="121"/>
      <c r="V134" s="89"/>
      <c r="W134" s="91" t="s">
        <v>78</v>
      </c>
      <c r="X134" s="275">
        <v>578.5</v>
      </c>
      <c r="Y134" s="82" t="s">
        <v>73</v>
      </c>
    </row>
    <row r="135" spans="1:25" ht="16.5" thickBot="1" x14ac:dyDescent="0.25">
      <c r="A135" s="92"/>
      <c r="B135" s="93"/>
      <c r="C135" s="93"/>
      <c r="D135" s="93"/>
      <c r="E135" s="93"/>
      <c r="F135" s="93"/>
      <c r="G135" s="94"/>
      <c r="H135" s="95">
        <v>22</v>
      </c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321">
        <v>17</v>
      </c>
      <c r="T135" s="320">
        <f>SUM(H135,J135,L135,N135,P135,R135,S135)</f>
        <v>39</v>
      </c>
      <c r="U135" s="485">
        <f>($T135)/$D$134</f>
        <v>1.7567567567567569E-2</v>
      </c>
      <c r="V135" s="99">
        <f>D134</f>
        <v>2220</v>
      </c>
      <c r="W135" s="267" t="s">
        <v>16</v>
      </c>
      <c r="X135" s="93">
        <f>T135</f>
        <v>39</v>
      </c>
      <c r="Y135" s="276" t="s">
        <v>131</v>
      </c>
    </row>
    <row r="136" spans="1:25" ht="16.5" thickBot="1" x14ac:dyDescent="0.25">
      <c r="A136" s="102"/>
      <c r="B136" s="103"/>
      <c r="C136" s="103"/>
      <c r="D136" s="103"/>
      <c r="E136" s="103"/>
      <c r="F136" s="103"/>
      <c r="G136" s="104"/>
      <c r="H136" s="484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324"/>
      <c r="T136" s="320">
        <f>SUM(H136,J136,L136,N136,P136,R136,S136)</f>
        <v>0</v>
      </c>
      <c r="U136" s="409">
        <f t="shared" ref="U136:U174" si="15">($T136)/$D$134</f>
        <v>0</v>
      </c>
      <c r="V136" s="99"/>
      <c r="W136" s="271" t="s">
        <v>44</v>
      </c>
      <c r="X136" s="93"/>
      <c r="Y136" s="276" t="s">
        <v>167</v>
      </c>
    </row>
    <row r="137" spans="1:25" ht="16.5" thickBot="1" x14ac:dyDescent="0.25">
      <c r="A137" s="102"/>
      <c r="B137" s="103"/>
      <c r="C137" s="103"/>
      <c r="D137" s="103"/>
      <c r="E137" s="103"/>
      <c r="F137" s="103"/>
      <c r="G137" s="104"/>
      <c r="H137" s="105">
        <v>23</v>
      </c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322"/>
      <c r="T137" s="318">
        <f t="shared" ref="T137:T163" si="16">SUM(H137,J137,L137,N137,P137,R137,S137)</f>
        <v>23</v>
      </c>
      <c r="U137" s="98">
        <f t="shared" si="15"/>
        <v>1.036036036036036E-2</v>
      </c>
      <c r="V137" s="99">
        <f>D134</f>
        <v>2220</v>
      </c>
      <c r="W137" s="268" t="s">
        <v>6</v>
      </c>
      <c r="X137" s="93">
        <f t="shared" ref="X137:X172" si="17">T137</f>
        <v>23</v>
      </c>
      <c r="Y137" s="489"/>
    </row>
    <row r="138" spans="1:25" ht="16.5" thickBot="1" x14ac:dyDescent="0.25">
      <c r="A138" s="102"/>
      <c r="B138" s="103"/>
      <c r="C138" s="103"/>
      <c r="D138" s="103"/>
      <c r="E138" s="110"/>
      <c r="F138" s="110"/>
      <c r="G138" s="104"/>
      <c r="H138" s="105">
        <v>157</v>
      </c>
      <c r="I138" s="67"/>
      <c r="J138" s="67">
        <v>3</v>
      </c>
      <c r="K138" s="67"/>
      <c r="L138" s="67"/>
      <c r="M138" s="67"/>
      <c r="N138" s="67"/>
      <c r="O138" s="67"/>
      <c r="P138" s="67"/>
      <c r="Q138" s="67"/>
      <c r="R138" s="67"/>
      <c r="S138" s="322">
        <v>4</v>
      </c>
      <c r="T138" s="318">
        <f t="shared" si="16"/>
        <v>164</v>
      </c>
      <c r="U138" s="98">
        <f t="shared" si="15"/>
        <v>7.3873873873873869E-2</v>
      </c>
      <c r="V138" s="99">
        <f>D134</f>
        <v>2220</v>
      </c>
      <c r="W138" s="268" t="s">
        <v>14</v>
      </c>
      <c r="X138" s="93">
        <f t="shared" si="17"/>
        <v>164</v>
      </c>
      <c r="Y138" s="314"/>
    </row>
    <row r="139" spans="1:25" ht="16.5" thickBot="1" x14ac:dyDescent="0.25">
      <c r="A139" s="102"/>
      <c r="B139" s="103"/>
      <c r="C139" s="103"/>
      <c r="D139" s="103"/>
      <c r="E139" s="110"/>
      <c r="F139" s="110"/>
      <c r="G139" s="104"/>
      <c r="H139" s="105">
        <v>3</v>
      </c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322"/>
      <c r="T139" s="318">
        <f t="shared" si="16"/>
        <v>3</v>
      </c>
      <c r="U139" s="98">
        <f t="shared" si="15"/>
        <v>1.3513513513513514E-3</v>
      </c>
      <c r="V139" s="99">
        <f>D134</f>
        <v>2220</v>
      </c>
      <c r="W139" s="268" t="s">
        <v>15</v>
      </c>
      <c r="X139" s="93">
        <f t="shared" si="17"/>
        <v>3</v>
      </c>
      <c r="Y139" s="431"/>
    </row>
    <row r="140" spans="1:25" ht="16.5" thickBot="1" x14ac:dyDescent="0.25">
      <c r="A140" s="102"/>
      <c r="B140" s="103"/>
      <c r="C140" s="103"/>
      <c r="D140" s="103"/>
      <c r="E140" s="110"/>
      <c r="F140" s="110"/>
      <c r="G140" s="104"/>
      <c r="H140" s="105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322"/>
      <c r="T140" s="318">
        <f t="shared" si="16"/>
        <v>0</v>
      </c>
      <c r="U140" s="98">
        <f t="shared" si="15"/>
        <v>0</v>
      </c>
      <c r="V140" s="99">
        <f>D134</f>
        <v>2220</v>
      </c>
      <c r="W140" s="268" t="s">
        <v>31</v>
      </c>
      <c r="X140" s="93">
        <f t="shared" si="17"/>
        <v>0</v>
      </c>
      <c r="Y140" s="431"/>
    </row>
    <row r="141" spans="1:25" ht="16.5" thickBot="1" x14ac:dyDescent="0.25">
      <c r="A141" s="102"/>
      <c r="B141" s="103"/>
      <c r="C141" s="103"/>
      <c r="D141" s="103"/>
      <c r="E141" s="110"/>
      <c r="F141" s="110"/>
      <c r="G141" s="104"/>
      <c r="H141" s="105"/>
      <c r="I141" s="67"/>
      <c r="J141" s="67">
        <v>1</v>
      </c>
      <c r="K141" s="67"/>
      <c r="L141" s="67"/>
      <c r="M141" s="67"/>
      <c r="N141" s="67"/>
      <c r="O141" s="67"/>
      <c r="P141" s="67"/>
      <c r="Q141" s="67"/>
      <c r="R141" s="67"/>
      <c r="S141" s="322"/>
      <c r="T141" s="318">
        <f t="shared" si="16"/>
        <v>1</v>
      </c>
      <c r="U141" s="98">
        <f t="shared" si="15"/>
        <v>4.5045045045045046E-4</v>
      </c>
      <c r="V141" s="99">
        <f>D134</f>
        <v>2220</v>
      </c>
      <c r="W141" s="268" t="s">
        <v>32</v>
      </c>
      <c r="X141" s="93">
        <f t="shared" si="17"/>
        <v>1</v>
      </c>
      <c r="Y141" s="111"/>
    </row>
    <row r="142" spans="1:25" ht="16.5" thickBot="1" x14ac:dyDescent="0.25">
      <c r="A142" s="102"/>
      <c r="B142" s="103"/>
      <c r="C142" s="103"/>
      <c r="D142" s="103"/>
      <c r="E142" s="110"/>
      <c r="F142" s="110"/>
      <c r="G142" s="104"/>
      <c r="H142" s="105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322"/>
      <c r="T142" s="318">
        <f t="shared" si="16"/>
        <v>0</v>
      </c>
      <c r="U142" s="98">
        <f t="shared" si="15"/>
        <v>0</v>
      </c>
      <c r="V142" s="99">
        <f>D134</f>
        <v>2220</v>
      </c>
      <c r="W142" s="268" t="s">
        <v>187</v>
      </c>
      <c r="X142" s="93">
        <f t="shared" si="17"/>
        <v>0</v>
      </c>
      <c r="Y142" s="446"/>
    </row>
    <row r="143" spans="1:25" ht="16.5" thickBot="1" x14ac:dyDescent="0.25">
      <c r="A143" s="102"/>
      <c r="B143" s="103"/>
      <c r="C143" s="103"/>
      <c r="D143" s="103"/>
      <c r="E143" s="110"/>
      <c r="F143" s="110"/>
      <c r="G143" s="104"/>
      <c r="H143" s="105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322"/>
      <c r="T143" s="318">
        <f t="shared" si="16"/>
        <v>0</v>
      </c>
      <c r="U143" s="98">
        <f t="shared" si="15"/>
        <v>0</v>
      </c>
      <c r="V143" s="99">
        <f>D134</f>
        <v>2220</v>
      </c>
      <c r="W143" s="268" t="s">
        <v>30</v>
      </c>
      <c r="X143" s="93">
        <f t="shared" si="17"/>
        <v>0</v>
      </c>
      <c r="Y143" s="111"/>
    </row>
    <row r="144" spans="1:25" ht="16.5" thickBot="1" x14ac:dyDescent="0.25">
      <c r="A144" s="102"/>
      <c r="B144" s="103"/>
      <c r="C144" s="103"/>
      <c r="D144" s="103"/>
      <c r="E144" s="110"/>
      <c r="F144" s="110"/>
      <c r="G144" s="104"/>
      <c r="H144" s="105">
        <v>3</v>
      </c>
      <c r="I144" s="67"/>
      <c r="J144" s="67">
        <v>1</v>
      </c>
      <c r="K144" s="67"/>
      <c r="L144" s="67"/>
      <c r="M144" s="67"/>
      <c r="N144" s="67"/>
      <c r="O144" s="67"/>
      <c r="P144" s="67"/>
      <c r="Q144" s="67"/>
      <c r="R144" s="67"/>
      <c r="S144" s="322">
        <v>5</v>
      </c>
      <c r="T144" s="318">
        <f t="shared" si="16"/>
        <v>9</v>
      </c>
      <c r="U144" s="98">
        <f t="shared" si="15"/>
        <v>4.0540540540540543E-3</v>
      </c>
      <c r="V144" s="99">
        <f>D134</f>
        <v>2220</v>
      </c>
      <c r="W144" s="268" t="s">
        <v>0</v>
      </c>
      <c r="X144" s="93">
        <f t="shared" si="17"/>
        <v>9</v>
      </c>
      <c r="Y144" s="314"/>
    </row>
    <row r="145" spans="1:25" ht="16.5" thickBot="1" x14ac:dyDescent="0.25">
      <c r="A145" s="102"/>
      <c r="B145" s="103"/>
      <c r="C145" s="103"/>
      <c r="D145" s="103"/>
      <c r="E145" s="110"/>
      <c r="F145" s="110"/>
      <c r="G145" s="104"/>
      <c r="H145" s="105">
        <v>14</v>
      </c>
      <c r="I145" s="67"/>
      <c r="J145" s="67">
        <v>1</v>
      </c>
      <c r="K145" s="67"/>
      <c r="L145" s="67"/>
      <c r="M145" s="67"/>
      <c r="N145" s="67"/>
      <c r="O145" s="67"/>
      <c r="P145" s="67"/>
      <c r="Q145" s="67"/>
      <c r="R145" s="67"/>
      <c r="S145" s="322">
        <v>5</v>
      </c>
      <c r="T145" s="318">
        <f t="shared" si="16"/>
        <v>20</v>
      </c>
      <c r="U145" s="98">
        <f t="shared" si="15"/>
        <v>9.0090090090090089E-3</v>
      </c>
      <c r="V145" s="99">
        <f>D134</f>
        <v>2220</v>
      </c>
      <c r="W145" s="268" t="s">
        <v>12</v>
      </c>
      <c r="X145" s="93">
        <f t="shared" si="17"/>
        <v>20</v>
      </c>
      <c r="Y145" s="112"/>
    </row>
    <row r="146" spans="1:25" ht="16.5" thickBot="1" x14ac:dyDescent="0.25">
      <c r="A146" s="102"/>
      <c r="B146" s="103"/>
      <c r="C146" s="103"/>
      <c r="D146" s="103"/>
      <c r="E146" s="110"/>
      <c r="F146" s="110" t="s">
        <v>108</v>
      </c>
      <c r="G146" s="104"/>
      <c r="H146" s="105">
        <v>2</v>
      </c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322"/>
      <c r="T146" s="318">
        <f t="shared" si="16"/>
        <v>2</v>
      </c>
      <c r="U146" s="98">
        <f t="shared" si="15"/>
        <v>9.0090090090090091E-4</v>
      </c>
      <c r="V146" s="99">
        <f>D134</f>
        <v>2220</v>
      </c>
      <c r="W146" s="268" t="s">
        <v>34</v>
      </c>
      <c r="X146" s="93">
        <f t="shared" si="17"/>
        <v>2</v>
      </c>
      <c r="Y146" s="112"/>
    </row>
    <row r="147" spans="1:25" ht="16.5" thickBot="1" x14ac:dyDescent="0.25">
      <c r="A147" s="102"/>
      <c r="B147" s="103"/>
      <c r="C147" s="103"/>
      <c r="D147" s="103"/>
      <c r="E147" s="110"/>
      <c r="F147" s="110"/>
      <c r="G147" s="104"/>
      <c r="H147" s="105">
        <v>1</v>
      </c>
      <c r="I147" s="67"/>
      <c r="J147" s="67">
        <v>1</v>
      </c>
      <c r="K147" s="67"/>
      <c r="L147" s="67"/>
      <c r="M147" s="67"/>
      <c r="N147" s="67"/>
      <c r="O147" s="67"/>
      <c r="P147" s="67"/>
      <c r="Q147" s="67"/>
      <c r="R147" s="67"/>
      <c r="S147" s="322"/>
      <c r="T147" s="318">
        <f t="shared" si="16"/>
        <v>2</v>
      </c>
      <c r="U147" s="98">
        <f t="shared" si="15"/>
        <v>9.0090090090090091E-4</v>
      </c>
      <c r="V147" s="99">
        <f>D134</f>
        <v>2220</v>
      </c>
      <c r="W147" s="269" t="s">
        <v>28</v>
      </c>
      <c r="X147" s="93">
        <f t="shared" si="17"/>
        <v>2</v>
      </c>
      <c r="Y147" s="101"/>
    </row>
    <row r="148" spans="1:25" ht="16.5" thickBot="1" x14ac:dyDescent="0.25">
      <c r="A148" s="102"/>
      <c r="B148" s="103"/>
      <c r="C148" s="103"/>
      <c r="D148" s="103"/>
      <c r="E148" s="110"/>
      <c r="F148" s="110"/>
      <c r="G148" s="115"/>
      <c r="H148" s="116"/>
      <c r="I148" s="67"/>
      <c r="J148" s="67">
        <v>1</v>
      </c>
      <c r="K148" s="67"/>
      <c r="L148" s="67"/>
      <c r="M148" s="67"/>
      <c r="N148" s="67"/>
      <c r="O148" s="67"/>
      <c r="P148" s="67"/>
      <c r="Q148" s="67"/>
      <c r="R148" s="67"/>
      <c r="S148" s="322"/>
      <c r="T148" s="318">
        <f t="shared" si="16"/>
        <v>1</v>
      </c>
      <c r="U148" s="98">
        <f t="shared" si="15"/>
        <v>4.5045045045045046E-4</v>
      </c>
      <c r="V148" s="99">
        <f>D134</f>
        <v>2220</v>
      </c>
      <c r="W148" s="269" t="s">
        <v>88</v>
      </c>
      <c r="X148" s="93">
        <f t="shared" si="17"/>
        <v>1</v>
      </c>
      <c r="Y148" s="278"/>
    </row>
    <row r="149" spans="1:25" ht="16.5" thickBot="1" x14ac:dyDescent="0.25">
      <c r="A149" s="102"/>
      <c r="B149" s="103"/>
      <c r="C149" s="103"/>
      <c r="D149" s="103"/>
      <c r="E149" s="110"/>
      <c r="F149" s="110"/>
      <c r="G149" s="115"/>
      <c r="H149" s="116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322"/>
      <c r="T149" s="318">
        <f t="shared" si="16"/>
        <v>0</v>
      </c>
      <c r="U149" s="98">
        <f t="shared" si="15"/>
        <v>0</v>
      </c>
      <c r="V149" s="99">
        <f>D134</f>
        <v>2220</v>
      </c>
      <c r="W149" s="269" t="s">
        <v>183</v>
      </c>
      <c r="X149" s="93">
        <f t="shared" si="17"/>
        <v>0</v>
      </c>
      <c r="Y149" s="109"/>
    </row>
    <row r="150" spans="1:25" ht="16.5" thickBot="1" x14ac:dyDescent="0.25">
      <c r="A150" s="102"/>
      <c r="B150" s="103"/>
      <c r="C150" s="103"/>
      <c r="D150" s="103"/>
      <c r="E150" s="110"/>
      <c r="F150" s="110"/>
      <c r="G150" s="115"/>
      <c r="H150" s="217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323"/>
      <c r="T150" s="319">
        <f t="shared" si="16"/>
        <v>0</v>
      </c>
      <c r="U150" s="316">
        <f t="shared" si="15"/>
        <v>0</v>
      </c>
      <c r="V150" s="307">
        <f>D134</f>
        <v>2220</v>
      </c>
      <c r="W150" s="270" t="s">
        <v>27</v>
      </c>
      <c r="X150" s="93">
        <f t="shared" si="17"/>
        <v>0</v>
      </c>
      <c r="Y150" s="278"/>
    </row>
    <row r="151" spans="1:25" ht="16.5" thickBot="1" x14ac:dyDescent="0.25">
      <c r="A151" s="102"/>
      <c r="B151" s="103"/>
      <c r="C151" s="103"/>
      <c r="D151" s="103"/>
      <c r="E151" s="110"/>
      <c r="F151" s="110"/>
      <c r="G151" s="104"/>
      <c r="H151" s="95"/>
      <c r="I151" s="117">
        <v>3</v>
      </c>
      <c r="J151" s="117"/>
      <c r="K151" s="117"/>
      <c r="L151" s="117"/>
      <c r="M151" s="117"/>
      <c r="N151" s="117"/>
      <c r="O151" s="117"/>
      <c r="P151" s="117"/>
      <c r="Q151" s="117"/>
      <c r="R151" s="117"/>
      <c r="S151" s="324"/>
      <c r="T151" s="320">
        <f t="shared" si="16"/>
        <v>0</v>
      </c>
      <c r="U151" s="214">
        <f t="shared" si="15"/>
        <v>0</v>
      </c>
      <c r="V151" s="99">
        <f>D134</f>
        <v>2220</v>
      </c>
      <c r="W151" s="271" t="s">
        <v>11</v>
      </c>
      <c r="X151" s="93">
        <f t="shared" si="17"/>
        <v>0</v>
      </c>
      <c r="Y151" s="112"/>
    </row>
    <row r="152" spans="1:25" ht="16.5" thickBot="1" x14ac:dyDescent="0.25">
      <c r="A152" s="102"/>
      <c r="B152" s="103"/>
      <c r="C152" s="103"/>
      <c r="D152" s="103"/>
      <c r="E152" s="110"/>
      <c r="F152" s="110"/>
      <c r="G152" s="104"/>
      <c r="H152" s="105"/>
      <c r="I152" s="279">
        <v>1</v>
      </c>
      <c r="J152" s="67"/>
      <c r="K152" s="67"/>
      <c r="L152" s="67"/>
      <c r="M152" s="67"/>
      <c r="N152" s="67"/>
      <c r="O152" s="67"/>
      <c r="P152" s="67"/>
      <c r="Q152" s="67"/>
      <c r="R152" s="67"/>
      <c r="S152" s="322"/>
      <c r="T152" s="318">
        <f t="shared" si="16"/>
        <v>0</v>
      </c>
      <c r="U152" s="98">
        <f t="shared" si="15"/>
        <v>0</v>
      </c>
      <c r="V152" s="99">
        <f>D134</f>
        <v>2220</v>
      </c>
      <c r="W152" s="462" t="s">
        <v>101</v>
      </c>
      <c r="X152" s="93">
        <f t="shared" si="17"/>
        <v>0</v>
      </c>
      <c r="Y152" s="112"/>
    </row>
    <row r="153" spans="1:25" ht="16.5" thickBot="1" x14ac:dyDescent="0.25">
      <c r="A153" s="102"/>
      <c r="B153" s="103"/>
      <c r="C153" s="103"/>
      <c r="D153" s="103"/>
      <c r="E153" s="110"/>
      <c r="F153" s="110"/>
      <c r="G153" s="104"/>
      <c r="H153" s="105"/>
      <c r="I153" s="280">
        <v>5</v>
      </c>
      <c r="J153" s="67"/>
      <c r="K153" s="67"/>
      <c r="L153" s="67"/>
      <c r="M153" s="67"/>
      <c r="N153" s="67"/>
      <c r="O153" s="67"/>
      <c r="P153" s="67"/>
      <c r="Q153" s="67"/>
      <c r="R153" s="67"/>
      <c r="S153" s="322">
        <v>2</v>
      </c>
      <c r="T153" s="318">
        <f t="shared" si="16"/>
        <v>2</v>
      </c>
      <c r="U153" s="98">
        <f t="shared" si="15"/>
        <v>9.0090090090090091E-4</v>
      </c>
      <c r="V153" s="99">
        <f>D134</f>
        <v>2220</v>
      </c>
      <c r="W153" s="268" t="s">
        <v>3</v>
      </c>
      <c r="X153" s="93">
        <f t="shared" si="17"/>
        <v>2</v>
      </c>
      <c r="Y153" s="111"/>
    </row>
    <row r="154" spans="1:25" ht="16.5" thickBot="1" x14ac:dyDescent="0.25">
      <c r="A154" s="102"/>
      <c r="B154" s="103"/>
      <c r="C154" s="103"/>
      <c r="D154" s="103"/>
      <c r="E154" s="103"/>
      <c r="F154" s="110"/>
      <c r="G154" s="104"/>
      <c r="H154" s="105"/>
      <c r="I154" s="280">
        <v>3</v>
      </c>
      <c r="J154" s="67"/>
      <c r="K154" s="67"/>
      <c r="L154" s="67"/>
      <c r="M154" s="67"/>
      <c r="N154" s="67"/>
      <c r="O154" s="67"/>
      <c r="P154" s="67"/>
      <c r="Q154" s="67"/>
      <c r="R154" s="67"/>
      <c r="S154" s="322"/>
      <c r="T154" s="318">
        <f t="shared" si="16"/>
        <v>0</v>
      </c>
      <c r="U154" s="98">
        <f t="shared" si="15"/>
        <v>0</v>
      </c>
      <c r="V154" s="99">
        <f>D134</f>
        <v>2220</v>
      </c>
      <c r="W154" s="268" t="s">
        <v>8</v>
      </c>
      <c r="X154" s="93">
        <f t="shared" si="17"/>
        <v>0</v>
      </c>
      <c r="Y154" s="112"/>
    </row>
    <row r="155" spans="1:25" ht="16.5" thickBot="1" x14ac:dyDescent="0.25">
      <c r="A155" s="102"/>
      <c r="B155" s="103"/>
      <c r="C155" s="103"/>
      <c r="D155" s="103"/>
      <c r="E155" s="103"/>
      <c r="F155" s="110"/>
      <c r="G155" s="104"/>
      <c r="H155" s="105"/>
      <c r="I155" s="280">
        <v>50</v>
      </c>
      <c r="J155" s="67">
        <v>11</v>
      </c>
      <c r="K155" s="67"/>
      <c r="L155" s="67"/>
      <c r="M155" s="67"/>
      <c r="N155" s="67"/>
      <c r="O155" s="67"/>
      <c r="P155" s="67"/>
      <c r="Q155" s="67"/>
      <c r="R155" s="67"/>
      <c r="S155" s="322"/>
      <c r="T155" s="318">
        <f t="shared" si="16"/>
        <v>11</v>
      </c>
      <c r="U155" s="98">
        <f t="shared" si="15"/>
        <v>4.9549549549549547E-3</v>
      </c>
      <c r="V155" s="99">
        <f>D134</f>
        <v>2220</v>
      </c>
      <c r="W155" s="268" t="s">
        <v>9</v>
      </c>
      <c r="X155" s="93">
        <f t="shared" si="17"/>
        <v>11</v>
      </c>
      <c r="Y155" s="112"/>
    </row>
    <row r="156" spans="1:25" ht="16.5" thickBot="1" x14ac:dyDescent="0.25">
      <c r="A156" s="102"/>
      <c r="B156" s="103"/>
      <c r="C156" s="103"/>
      <c r="D156" s="103"/>
      <c r="E156" s="103"/>
      <c r="F156" s="110"/>
      <c r="G156" s="104"/>
      <c r="H156" s="105"/>
      <c r="I156" s="280">
        <v>1</v>
      </c>
      <c r="J156" s="67"/>
      <c r="K156" s="67"/>
      <c r="L156" s="67"/>
      <c r="M156" s="67"/>
      <c r="N156" s="67"/>
      <c r="O156" s="67"/>
      <c r="P156" s="67"/>
      <c r="Q156" s="67"/>
      <c r="R156" s="67"/>
      <c r="S156" s="322"/>
      <c r="T156" s="318">
        <f t="shared" si="16"/>
        <v>0</v>
      </c>
      <c r="U156" s="98">
        <f t="shared" si="15"/>
        <v>0</v>
      </c>
      <c r="V156" s="99">
        <f>D134</f>
        <v>2220</v>
      </c>
      <c r="W156" s="268" t="s">
        <v>80</v>
      </c>
      <c r="X156" s="93">
        <f t="shared" si="17"/>
        <v>0</v>
      </c>
      <c r="Y156" s="112"/>
    </row>
    <row r="157" spans="1:25" ht="16.5" thickBot="1" x14ac:dyDescent="0.25">
      <c r="A157" s="102"/>
      <c r="B157" s="103"/>
      <c r="C157" s="103"/>
      <c r="D157" s="103"/>
      <c r="E157" s="103"/>
      <c r="F157" s="110"/>
      <c r="G157" s="104"/>
      <c r="H157" s="105"/>
      <c r="I157" s="280">
        <v>4</v>
      </c>
      <c r="J157" s="67">
        <v>1</v>
      </c>
      <c r="K157" s="67"/>
      <c r="L157" s="67"/>
      <c r="M157" s="67"/>
      <c r="N157" s="67"/>
      <c r="O157" s="67"/>
      <c r="P157" s="67"/>
      <c r="Q157" s="67"/>
      <c r="R157" s="67"/>
      <c r="S157" s="322">
        <v>1</v>
      </c>
      <c r="T157" s="318">
        <f t="shared" si="16"/>
        <v>2</v>
      </c>
      <c r="U157" s="98">
        <f t="shared" si="15"/>
        <v>9.0090090090090091E-4</v>
      </c>
      <c r="V157" s="99">
        <f>D134</f>
        <v>2220</v>
      </c>
      <c r="W157" s="268" t="s">
        <v>20</v>
      </c>
      <c r="X157" s="93">
        <f t="shared" si="17"/>
        <v>2</v>
      </c>
      <c r="Y157" s="112"/>
    </row>
    <row r="158" spans="1:25" ht="16.5" thickBot="1" x14ac:dyDescent="0.25">
      <c r="A158" s="102"/>
      <c r="B158" s="103"/>
      <c r="C158" s="103"/>
      <c r="D158" s="103"/>
      <c r="E158" s="103"/>
      <c r="F158" s="110"/>
      <c r="G158" s="104"/>
      <c r="H158" s="105"/>
      <c r="I158" s="280">
        <v>2</v>
      </c>
      <c r="J158" s="67">
        <v>1</v>
      </c>
      <c r="K158" s="67"/>
      <c r="L158" s="67"/>
      <c r="M158" s="67"/>
      <c r="N158" s="67"/>
      <c r="O158" s="67"/>
      <c r="P158" s="67"/>
      <c r="Q158" s="67"/>
      <c r="R158" s="67"/>
      <c r="S158" s="322"/>
      <c r="T158" s="318">
        <f t="shared" si="16"/>
        <v>1</v>
      </c>
      <c r="U158" s="98">
        <f t="shared" si="15"/>
        <v>4.5045045045045046E-4</v>
      </c>
      <c r="V158" s="99">
        <f>D134</f>
        <v>2220</v>
      </c>
      <c r="W158" s="268" t="s">
        <v>81</v>
      </c>
      <c r="X158" s="93">
        <f t="shared" si="17"/>
        <v>1</v>
      </c>
      <c r="Y158" s="101" t="s">
        <v>206</v>
      </c>
    </row>
    <row r="159" spans="1:25" ht="16.5" thickBot="1" x14ac:dyDescent="0.25">
      <c r="A159" s="102"/>
      <c r="B159" s="103"/>
      <c r="C159" s="103"/>
      <c r="D159" s="103"/>
      <c r="E159" s="103"/>
      <c r="F159" s="110"/>
      <c r="G159" s="104"/>
      <c r="H159" s="105"/>
      <c r="I159" s="280"/>
      <c r="J159" s="67"/>
      <c r="K159" s="67"/>
      <c r="L159" s="67"/>
      <c r="M159" s="67"/>
      <c r="N159" s="67"/>
      <c r="O159" s="67"/>
      <c r="P159" s="67"/>
      <c r="Q159" s="67"/>
      <c r="R159" s="67"/>
      <c r="S159" s="322"/>
      <c r="T159" s="318">
        <f t="shared" si="16"/>
        <v>0</v>
      </c>
      <c r="U159" s="98">
        <f t="shared" si="15"/>
        <v>0</v>
      </c>
      <c r="V159" s="99">
        <f>D134</f>
        <v>2220</v>
      </c>
      <c r="W159" s="463" t="s">
        <v>176</v>
      </c>
      <c r="X159" s="93">
        <f t="shared" si="17"/>
        <v>0</v>
      </c>
      <c r="Y159" s="101" t="s">
        <v>275</v>
      </c>
    </row>
    <row r="160" spans="1:25" ht="16.5" thickBot="1" x14ac:dyDescent="0.25">
      <c r="A160" s="102"/>
      <c r="B160" s="103"/>
      <c r="C160" s="103"/>
      <c r="D160" s="103"/>
      <c r="E160" s="110"/>
      <c r="F160" s="110"/>
      <c r="G160" s="104"/>
      <c r="H160" s="105"/>
      <c r="I160" s="280">
        <v>4</v>
      </c>
      <c r="J160" s="67"/>
      <c r="K160" s="67"/>
      <c r="L160" s="67"/>
      <c r="M160" s="67"/>
      <c r="N160" s="67"/>
      <c r="O160" s="67"/>
      <c r="P160" s="67"/>
      <c r="Q160" s="67"/>
      <c r="R160" s="67"/>
      <c r="S160" s="322"/>
      <c r="T160" s="318">
        <f t="shared" si="16"/>
        <v>0</v>
      </c>
      <c r="U160" s="98">
        <f t="shared" si="15"/>
        <v>0</v>
      </c>
      <c r="V160" s="99">
        <f>D134</f>
        <v>2220</v>
      </c>
      <c r="W160" s="268" t="s">
        <v>13</v>
      </c>
      <c r="X160" s="93">
        <f t="shared" si="17"/>
        <v>0</v>
      </c>
      <c r="Y160" s="452" t="s">
        <v>276</v>
      </c>
    </row>
    <row r="161" spans="1:25" ht="16.5" thickBot="1" x14ac:dyDescent="0.25">
      <c r="A161" s="102"/>
      <c r="B161" s="103"/>
      <c r="C161" s="103"/>
      <c r="D161" s="103"/>
      <c r="E161" s="110"/>
      <c r="F161" s="110"/>
      <c r="G161" s="104"/>
      <c r="H161" s="105"/>
      <c r="I161" s="67">
        <v>6</v>
      </c>
      <c r="J161" s="67">
        <v>1</v>
      </c>
      <c r="K161" s="67"/>
      <c r="L161" s="67"/>
      <c r="M161" s="67"/>
      <c r="N161" s="67"/>
      <c r="O161" s="67"/>
      <c r="P161" s="67"/>
      <c r="Q161" s="67"/>
      <c r="R161" s="67"/>
      <c r="S161" s="322">
        <v>2</v>
      </c>
      <c r="T161" s="318">
        <f t="shared" si="16"/>
        <v>3</v>
      </c>
      <c r="U161" s="98">
        <f t="shared" si="15"/>
        <v>1.3513513513513514E-3</v>
      </c>
      <c r="V161" s="99">
        <f>D134</f>
        <v>2220</v>
      </c>
      <c r="W161" s="269" t="s">
        <v>181</v>
      </c>
      <c r="X161" s="93">
        <f t="shared" si="17"/>
        <v>3</v>
      </c>
      <c r="Y161" s="452" t="s">
        <v>271</v>
      </c>
    </row>
    <row r="162" spans="1:25" ht="16.5" thickBot="1" x14ac:dyDescent="0.25">
      <c r="A162" s="102"/>
      <c r="B162" s="103"/>
      <c r="C162" s="103"/>
      <c r="D162" s="103"/>
      <c r="E162" s="110"/>
      <c r="F162" s="110"/>
      <c r="G162" s="104"/>
      <c r="H162" s="105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322"/>
      <c r="T162" s="318">
        <f t="shared" si="16"/>
        <v>0</v>
      </c>
      <c r="U162" s="98">
        <f t="shared" si="15"/>
        <v>0</v>
      </c>
      <c r="V162" s="99">
        <f>D134</f>
        <v>2220</v>
      </c>
      <c r="W162" s="269" t="s">
        <v>99</v>
      </c>
      <c r="X162" s="93">
        <f t="shared" si="17"/>
        <v>0</v>
      </c>
      <c r="Y162" s="452"/>
    </row>
    <row r="163" spans="1:25" ht="16.5" thickBot="1" x14ac:dyDescent="0.25">
      <c r="A163" s="102"/>
      <c r="B163" s="103"/>
      <c r="C163" s="103"/>
      <c r="D163" s="103"/>
      <c r="E163" s="110"/>
      <c r="F163" s="110"/>
      <c r="G163" s="104"/>
      <c r="H163" s="113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325">
        <v>1</v>
      </c>
      <c r="T163" s="319">
        <f t="shared" si="16"/>
        <v>1</v>
      </c>
      <c r="U163" s="409">
        <f t="shared" si="15"/>
        <v>4.5045045045045046E-4</v>
      </c>
      <c r="V163" s="99">
        <f>D134</f>
        <v>2220</v>
      </c>
      <c r="W163" s="272" t="s">
        <v>10</v>
      </c>
      <c r="X163" s="93">
        <f t="shared" si="17"/>
        <v>1</v>
      </c>
      <c r="Y163" s="278"/>
    </row>
    <row r="164" spans="1:25" ht="16.5" thickBot="1" x14ac:dyDescent="0.3">
      <c r="A164" s="102"/>
      <c r="B164" s="103"/>
      <c r="C164" s="103"/>
      <c r="D164" s="103"/>
      <c r="E164" s="110"/>
      <c r="F164" s="110"/>
      <c r="G164" s="104"/>
      <c r="H164" s="87"/>
      <c r="I164" s="88"/>
      <c r="J164" s="310"/>
      <c r="K164" s="88"/>
      <c r="L164" s="88"/>
      <c r="M164" s="88"/>
      <c r="N164" s="88"/>
      <c r="O164" s="88"/>
      <c r="P164" s="88"/>
      <c r="Q164" s="88"/>
      <c r="R164" s="88"/>
      <c r="S164" s="88"/>
      <c r="T164" s="317"/>
      <c r="U164" s="317"/>
      <c r="V164" s="121"/>
      <c r="W164" s="273" t="s">
        <v>166</v>
      </c>
      <c r="X164" s="93">
        <f t="shared" si="17"/>
        <v>0</v>
      </c>
      <c r="Y164" s="101"/>
    </row>
    <row r="165" spans="1:25" ht="16.5" thickBot="1" x14ac:dyDescent="0.25">
      <c r="A165" s="102"/>
      <c r="B165" s="103"/>
      <c r="C165" s="103"/>
      <c r="D165" s="103"/>
      <c r="E165" s="110"/>
      <c r="F165" s="110"/>
      <c r="G165" s="115"/>
      <c r="H165" s="95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321"/>
      <c r="T165" s="320">
        <f t="shared" ref="T165:T173" si="18">SUM(H165,J165,L165,N165,P165,R165,S165)</f>
        <v>0</v>
      </c>
      <c r="U165" s="214">
        <f t="shared" si="15"/>
        <v>0</v>
      </c>
      <c r="V165" s="99">
        <f>D134</f>
        <v>2220</v>
      </c>
      <c r="W165" s="267" t="s">
        <v>13</v>
      </c>
      <c r="X165" s="93">
        <f t="shared" si="17"/>
        <v>0</v>
      </c>
      <c r="Y165" s="278"/>
    </row>
    <row r="166" spans="1:25" ht="16.5" thickBot="1" x14ac:dyDescent="0.25">
      <c r="A166" s="102"/>
      <c r="B166" s="103"/>
      <c r="C166" s="103"/>
      <c r="D166" s="103"/>
      <c r="E166" s="110"/>
      <c r="F166" s="110"/>
      <c r="G166" s="115"/>
      <c r="H166" s="105">
        <v>3</v>
      </c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322"/>
      <c r="T166" s="318">
        <f t="shared" si="18"/>
        <v>3</v>
      </c>
      <c r="U166" s="214">
        <f t="shared" si="15"/>
        <v>1.3513513513513514E-3</v>
      </c>
      <c r="V166" s="99">
        <f>D134</f>
        <v>2220</v>
      </c>
      <c r="W166" s="268" t="s">
        <v>86</v>
      </c>
      <c r="X166" s="93">
        <f t="shared" si="17"/>
        <v>3</v>
      </c>
      <c r="Y166" s="101" t="s">
        <v>242</v>
      </c>
    </row>
    <row r="167" spans="1:25" ht="16.5" thickBot="1" x14ac:dyDescent="0.25">
      <c r="A167" s="102"/>
      <c r="B167" s="103"/>
      <c r="C167" s="103"/>
      <c r="D167" s="103"/>
      <c r="E167" s="110"/>
      <c r="F167" s="110"/>
      <c r="G167" s="115"/>
      <c r="H167" s="105">
        <v>1</v>
      </c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322"/>
      <c r="T167" s="318">
        <f t="shared" si="18"/>
        <v>1</v>
      </c>
      <c r="U167" s="214">
        <f t="shared" si="15"/>
        <v>4.5045045045045046E-4</v>
      </c>
      <c r="V167" s="99">
        <f>D134</f>
        <v>2220</v>
      </c>
      <c r="W167" s="359" t="s">
        <v>16</v>
      </c>
      <c r="X167" s="93">
        <f t="shared" si="17"/>
        <v>1</v>
      </c>
      <c r="Y167" s="101" t="s">
        <v>273</v>
      </c>
    </row>
    <row r="168" spans="1:25" ht="16.5" thickBot="1" x14ac:dyDescent="0.25">
      <c r="A168" s="102"/>
      <c r="B168" s="103"/>
      <c r="C168" s="103"/>
      <c r="D168" s="103"/>
      <c r="E168" s="110"/>
      <c r="F168" s="110"/>
      <c r="G168" s="115"/>
      <c r="H168" s="105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322"/>
      <c r="T168" s="318">
        <f t="shared" si="18"/>
        <v>0</v>
      </c>
      <c r="U168" s="214">
        <f t="shared" si="15"/>
        <v>0</v>
      </c>
      <c r="V168" s="99">
        <f>D134</f>
        <v>2220</v>
      </c>
      <c r="W168" s="268" t="s">
        <v>74</v>
      </c>
      <c r="X168" s="93">
        <f t="shared" si="17"/>
        <v>0</v>
      </c>
      <c r="Y168" s="101" t="s">
        <v>245</v>
      </c>
    </row>
    <row r="169" spans="1:25" ht="16.5" thickBot="1" x14ac:dyDescent="0.25">
      <c r="A169" s="102"/>
      <c r="B169" s="103"/>
      <c r="C169" s="103"/>
      <c r="D169" s="103"/>
      <c r="E169" s="110"/>
      <c r="F169" s="110"/>
      <c r="G169" s="115"/>
      <c r="H169" s="105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322"/>
      <c r="T169" s="318">
        <f t="shared" si="18"/>
        <v>0</v>
      </c>
      <c r="U169" s="214">
        <f t="shared" si="15"/>
        <v>0</v>
      </c>
      <c r="V169" s="99">
        <f>D134</f>
        <v>2220</v>
      </c>
      <c r="W169" s="269" t="s">
        <v>197</v>
      </c>
      <c r="X169" s="93">
        <f t="shared" si="17"/>
        <v>0</v>
      </c>
      <c r="Y169" s="101" t="s">
        <v>274</v>
      </c>
    </row>
    <row r="170" spans="1:25" ht="16.5" thickBot="1" x14ac:dyDescent="0.25">
      <c r="A170" s="102"/>
      <c r="B170" s="103"/>
      <c r="C170" s="103"/>
      <c r="D170" s="103"/>
      <c r="E170" s="110"/>
      <c r="F170" s="110"/>
      <c r="G170" s="115"/>
      <c r="H170" s="105">
        <v>1</v>
      </c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322"/>
      <c r="T170" s="318">
        <f t="shared" si="18"/>
        <v>1</v>
      </c>
      <c r="U170" s="214">
        <f t="shared" si="15"/>
        <v>4.5045045045045046E-4</v>
      </c>
      <c r="V170" s="99">
        <f>D134</f>
        <v>2220</v>
      </c>
      <c r="W170" s="269" t="s">
        <v>27</v>
      </c>
      <c r="X170" s="93">
        <f t="shared" si="17"/>
        <v>1</v>
      </c>
      <c r="Y170" s="101" t="s">
        <v>272</v>
      </c>
    </row>
    <row r="171" spans="1:25" ht="16.5" thickBot="1" x14ac:dyDescent="0.25">
      <c r="A171" s="102"/>
      <c r="B171" s="103"/>
      <c r="C171" s="103"/>
      <c r="D171" s="103"/>
      <c r="E171" s="110"/>
      <c r="F171" s="110"/>
      <c r="G171" s="115"/>
      <c r="H171" s="113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325"/>
      <c r="T171" s="318">
        <f t="shared" si="18"/>
        <v>0</v>
      </c>
      <c r="U171" s="214">
        <f t="shared" si="15"/>
        <v>0</v>
      </c>
      <c r="V171" s="99">
        <f>D134</f>
        <v>2220</v>
      </c>
      <c r="W171" s="272" t="s">
        <v>173</v>
      </c>
      <c r="X171" s="93">
        <f t="shared" si="17"/>
        <v>0</v>
      </c>
      <c r="Y171" s="101" t="s">
        <v>277</v>
      </c>
    </row>
    <row r="172" spans="1:25" ht="16.5" thickBot="1" x14ac:dyDescent="0.25">
      <c r="A172" s="102"/>
      <c r="B172" s="103"/>
      <c r="C172" s="103"/>
      <c r="D172" s="103"/>
      <c r="E172" s="110"/>
      <c r="F172" s="110"/>
      <c r="G172" s="115"/>
      <c r="H172" s="113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325"/>
      <c r="T172" s="318">
        <f t="shared" si="18"/>
        <v>0</v>
      </c>
      <c r="U172" s="214">
        <f t="shared" si="15"/>
        <v>0</v>
      </c>
      <c r="V172" s="99">
        <f>D134</f>
        <v>2220</v>
      </c>
      <c r="W172" s="268" t="s">
        <v>88</v>
      </c>
      <c r="X172" s="93">
        <f t="shared" si="17"/>
        <v>0</v>
      </c>
      <c r="Y172" s="101" t="s">
        <v>278</v>
      </c>
    </row>
    <row r="173" spans="1:25" ht="16.5" thickBot="1" x14ac:dyDescent="0.25">
      <c r="A173" s="123"/>
      <c r="B173" s="124"/>
      <c r="C173" s="124"/>
      <c r="D173" s="124"/>
      <c r="E173" s="125"/>
      <c r="F173" s="125"/>
      <c r="G173" s="126"/>
      <c r="H173" s="113">
        <v>70</v>
      </c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325"/>
      <c r="T173" s="318">
        <f t="shared" si="18"/>
        <v>70</v>
      </c>
      <c r="U173" s="409">
        <f t="shared" si="15"/>
        <v>3.1531531531531529E-2</v>
      </c>
      <c r="V173" s="99">
        <f>D134</f>
        <v>2220</v>
      </c>
      <c r="W173" s="270" t="s">
        <v>159</v>
      </c>
      <c r="X173" s="275">
        <f>T173</f>
        <v>70</v>
      </c>
      <c r="Y173" s="492"/>
    </row>
    <row r="174" spans="1:25" ht="15.75" thickBot="1" x14ac:dyDescent="0.25">
      <c r="A174" s="128"/>
      <c r="B174" s="128"/>
      <c r="C174" s="128"/>
      <c r="D174" s="128"/>
      <c r="E174" s="128"/>
      <c r="F174" s="128"/>
      <c r="G174" s="51" t="s">
        <v>5</v>
      </c>
      <c r="H174" s="129">
        <f t="shared" ref="H174:S174" si="19">SUM(H135:H173)</f>
        <v>300</v>
      </c>
      <c r="I174" s="129">
        <f t="shared" si="19"/>
        <v>79</v>
      </c>
      <c r="J174" s="129">
        <f t="shared" si="19"/>
        <v>22</v>
      </c>
      <c r="K174" s="129">
        <f t="shared" si="19"/>
        <v>0</v>
      </c>
      <c r="L174" s="129">
        <f t="shared" si="19"/>
        <v>0</v>
      </c>
      <c r="M174" s="129">
        <f t="shared" si="19"/>
        <v>0</v>
      </c>
      <c r="N174" s="129">
        <f t="shared" si="19"/>
        <v>0</v>
      </c>
      <c r="O174" s="129">
        <f t="shared" si="19"/>
        <v>0</v>
      </c>
      <c r="P174" s="129">
        <f t="shared" si="19"/>
        <v>0</v>
      </c>
      <c r="Q174" s="129">
        <f t="shared" si="19"/>
        <v>0</v>
      </c>
      <c r="R174" s="129">
        <f t="shared" si="19"/>
        <v>0</v>
      </c>
      <c r="S174" s="129">
        <f t="shared" si="19"/>
        <v>37</v>
      </c>
      <c r="T174" s="258">
        <f>SUM(H174,J174,L174,N174,P174,R174,S174)</f>
        <v>359</v>
      </c>
      <c r="U174" s="465">
        <f t="shared" si="15"/>
        <v>0.16171171171171173</v>
      </c>
      <c r="V174" s="99">
        <f>D134</f>
        <v>2220</v>
      </c>
      <c r="W174" s="44"/>
    </row>
    <row r="176" spans="1:25" ht="15.75" thickBot="1" x14ac:dyDescent="0.3"/>
    <row r="177" spans="1:25" ht="75.75" thickBot="1" x14ac:dyDescent="0.3">
      <c r="A177" s="46" t="s">
        <v>23</v>
      </c>
      <c r="B177" s="46" t="s">
        <v>49</v>
      </c>
      <c r="C177" s="47" t="s">
        <v>54</v>
      </c>
      <c r="D177" s="47" t="s">
        <v>18</v>
      </c>
      <c r="E177" s="46" t="s">
        <v>17</v>
      </c>
      <c r="F177" s="48" t="s">
        <v>1</v>
      </c>
      <c r="G177" s="49" t="s">
        <v>24</v>
      </c>
      <c r="H177" s="50" t="s">
        <v>75</v>
      </c>
      <c r="I177" s="50" t="s">
        <v>76</v>
      </c>
      <c r="J177" s="50" t="s">
        <v>55</v>
      </c>
      <c r="K177" s="50" t="s">
        <v>60</v>
      </c>
      <c r="L177" s="50" t="s">
        <v>56</v>
      </c>
      <c r="M177" s="50" t="s">
        <v>61</v>
      </c>
      <c r="N177" s="50" t="s">
        <v>57</v>
      </c>
      <c r="O177" s="50" t="s">
        <v>62</v>
      </c>
      <c r="P177" s="50" t="s">
        <v>58</v>
      </c>
      <c r="Q177" s="50" t="s">
        <v>77</v>
      </c>
      <c r="R177" s="50" t="s">
        <v>126</v>
      </c>
      <c r="S177" s="50" t="s">
        <v>42</v>
      </c>
      <c r="T177" s="50" t="s">
        <v>5</v>
      </c>
      <c r="U177" s="46" t="s">
        <v>2</v>
      </c>
      <c r="V177" s="84" t="s">
        <v>72</v>
      </c>
      <c r="W177" s="85" t="s">
        <v>21</v>
      </c>
      <c r="X177" s="47" t="s">
        <v>18</v>
      </c>
      <c r="Y177" s="86" t="s">
        <v>7</v>
      </c>
    </row>
    <row r="178" spans="1:25" ht="15.75" thickBot="1" x14ac:dyDescent="0.3">
      <c r="A178" s="438">
        <v>1506357</v>
      </c>
      <c r="B178" s="274" t="s">
        <v>120</v>
      </c>
      <c r="C178" s="438">
        <v>1920</v>
      </c>
      <c r="D178" s="438">
        <v>2120</v>
      </c>
      <c r="E178" s="443">
        <v>1830</v>
      </c>
      <c r="F178" s="444">
        <f>E178/D178</f>
        <v>0.8632075471698113</v>
      </c>
      <c r="G178" s="52">
        <v>45215</v>
      </c>
      <c r="H178" s="87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9"/>
      <c r="T178" s="405"/>
      <c r="U178" s="121"/>
      <c r="V178" s="89"/>
      <c r="W178" s="91" t="s">
        <v>78</v>
      </c>
      <c r="X178" s="275">
        <v>578.5</v>
      </c>
      <c r="Y178" s="493" t="s">
        <v>293</v>
      </c>
    </row>
    <row r="179" spans="1:25" ht="16.5" thickBot="1" x14ac:dyDescent="0.25">
      <c r="A179" s="92"/>
      <c r="B179" s="93"/>
      <c r="C179" s="93"/>
      <c r="D179" s="93"/>
      <c r="E179" s="93"/>
      <c r="F179" s="93"/>
      <c r="G179" s="94"/>
      <c r="H179" s="95">
        <v>28</v>
      </c>
      <c r="I179" s="96"/>
      <c r="J179" s="96">
        <v>2</v>
      </c>
      <c r="K179" s="96"/>
      <c r="L179" s="96"/>
      <c r="M179" s="96"/>
      <c r="N179" s="96"/>
      <c r="O179" s="96"/>
      <c r="P179" s="96"/>
      <c r="Q179" s="96"/>
      <c r="R179" s="96"/>
      <c r="S179" s="321">
        <v>13</v>
      </c>
      <c r="T179" s="320">
        <f>SUM(H179,J179,L179,N179,P179,R179,S179)</f>
        <v>43</v>
      </c>
      <c r="U179" s="485">
        <f>($T179)/$D$178</f>
        <v>2.0283018867924527E-2</v>
      </c>
      <c r="V179" s="99">
        <f>D178</f>
        <v>2120</v>
      </c>
      <c r="W179" s="267" t="s">
        <v>16</v>
      </c>
      <c r="X179" s="93">
        <f>T179</f>
        <v>43</v>
      </c>
      <c r="Y179" s="276" t="s">
        <v>131</v>
      </c>
    </row>
    <row r="180" spans="1:25" ht="16.5" thickBot="1" x14ac:dyDescent="0.25">
      <c r="A180" s="102"/>
      <c r="B180" s="103"/>
      <c r="C180" s="103"/>
      <c r="D180" s="103"/>
      <c r="E180" s="103"/>
      <c r="F180" s="103"/>
      <c r="G180" s="104"/>
      <c r="H180" s="484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324"/>
      <c r="T180" s="320">
        <f>SUM(H180,J180,L180,N180,P180,R180,S180)</f>
        <v>0</v>
      </c>
      <c r="U180" s="409">
        <f t="shared" ref="U180:U218" si="20">($T180)/$D$178</f>
        <v>0</v>
      </c>
      <c r="V180" s="99"/>
      <c r="W180" s="271" t="s">
        <v>44</v>
      </c>
      <c r="X180" s="93"/>
      <c r="Y180" s="276" t="s">
        <v>167</v>
      </c>
    </row>
    <row r="181" spans="1:25" ht="16.5" thickBot="1" x14ac:dyDescent="0.25">
      <c r="A181" s="102"/>
      <c r="B181" s="103"/>
      <c r="C181" s="103"/>
      <c r="D181" s="103"/>
      <c r="E181" s="103"/>
      <c r="F181" s="103"/>
      <c r="G181" s="104"/>
      <c r="H181" s="105">
        <v>16</v>
      </c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322"/>
      <c r="T181" s="318">
        <f t="shared" ref="T181:T207" si="21">SUM(H181,J181,L181,N181,P181,R181,S181)</f>
        <v>16</v>
      </c>
      <c r="U181" s="98">
        <f t="shared" si="20"/>
        <v>7.5471698113207548E-3</v>
      </c>
      <c r="V181" s="99">
        <f>D178</f>
        <v>2120</v>
      </c>
      <c r="W181" s="268" t="s">
        <v>6</v>
      </c>
      <c r="X181" s="93">
        <f t="shared" ref="X181:X216" si="22">T181</f>
        <v>16</v>
      </c>
      <c r="Y181" s="489"/>
    </row>
    <row r="182" spans="1:25" ht="16.5" thickBot="1" x14ac:dyDescent="0.25">
      <c r="A182" s="102"/>
      <c r="B182" s="103"/>
      <c r="C182" s="103"/>
      <c r="D182" s="103"/>
      <c r="E182" s="110"/>
      <c r="F182" s="110"/>
      <c r="G182" s="104"/>
      <c r="H182" s="105">
        <v>53</v>
      </c>
      <c r="I182" s="67"/>
      <c r="J182" s="67">
        <v>8</v>
      </c>
      <c r="K182" s="67"/>
      <c r="L182" s="67"/>
      <c r="M182" s="67"/>
      <c r="N182" s="67"/>
      <c r="O182" s="67"/>
      <c r="P182" s="67"/>
      <c r="Q182" s="67"/>
      <c r="R182" s="67"/>
      <c r="S182" s="322">
        <v>5</v>
      </c>
      <c r="T182" s="318">
        <f t="shared" si="21"/>
        <v>66</v>
      </c>
      <c r="U182" s="98">
        <f t="shared" si="20"/>
        <v>3.1132075471698113E-2</v>
      </c>
      <c r="V182" s="99">
        <f>D178</f>
        <v>2120</v>
      </c>
      <c r="W182" s="268" t="s">
        <v>14</v>
      </c>
      <c r="X182" s="93">
        <f t="shared" si="22"/>
        <v>66</v>
      </c>
      <c r="Y182" s="314"/>
    </row>
    <row r="183" spans="1:25" ht="16.5" thickBot="1" x14ac:dyDescent="0.25">
      <c r="A183" s="102"/>
      <c r="B183" s="103"/>
      <c r="C183" s="103"/>
      <c r="D183" s="103"/>
      <c r="E183" s="110"/>
      <c r="F183" s="110"/>
      <c r="G183" s="104"/>
      <c r="H183" s="105">
        <v>8</v>
      </c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322"/>
      <c r="T183" s="318">
        <f t="shared" si="21"/>
        <v>8</v>
      </c>
      <c r="U183" s="98">
        <f t="shared" si="20"/>
        <v>3.7735849056603774E-3</v>
      </c>
      <c r="V183" s="99">
        <f>D178</f>
        <v>2120</v>
      </c>
      <c r="W183" s="268" t="s">
        <v>15</v>
      </c>
      <c r="X183" s="93">
        <f t="shared" si="22"/>
        <v>8</v>
      </c>
      <c r="Y183" s="431"/>
    </row>
    <row r="184" spans="1:25" ht="16.5" thickBot="1" x14ac:dyDescent="0.25">
      <c r="A184" s="102"/>
      <c r="B184" s="103"/>
      <c r="C184" s="103"/>
      <c r="D184" s="103"/>
      <c r="E184" s="110"/>
      <c r="F184" s="110"/>
      <c r="G184" s="104"/>
      <c r="H184" s="105">
        <v>6</v>
      </c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322">
        <v>2</v>
      </c>
      <c r="T184" s="318">
        <f t="shared" si="21"/>
        <v>8</v>
      </c>
      <c r="U184" s="98">
        <f t="shared" si="20"/>
        <v>3.7735849056603774E-3</v>
      </c>
      <c r="V184" s="99">
        <f>D178</f>
        <v>2120</v>
      </c>
      <c r="W184" s="268" t="s">
        <v>31</v>
      </c>
      <c r="X184" s="93">
        <f t="shared" si="22"/>
        <v>8</v>
      </c>
      <c r="Y184" s="431"/>
    </row>
    <row r="185" spans="1:25" ht="16.5" thickBot="1" x14ac:dyDescent="0.25">
      <c r="A185" s="102"/>
      <c r="B185" s="103"/>
      <c r="C185" s="103"/>
      <c r="D185" s="103"/>
      <c r="E185" s="110"/>
      <c r="F185" s="110"/>
      <c r="G185" s="104"/>
      <c r="H185" s="105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322"/>
      <c r="T185" s="318">
        <f t="shared" si="21"/>
        <v>0</v>
      </c>
      <c r="U185" s="98">
        <f t="shared" si="20"/>
        <v>0</v>
      </c>
      <c r="V185" s="99">
        <f>D178</f>
        <v>2120</v>
      </c>
      <c r="W185" s="268" t="s">
        <v>32</v>
      </c>
      <c r="X185" s="93">
        <f t="shared" si="22"/>
        <v>0</v>
      </c>
      <c r="Y185" s="111"/>
    </row>
    <row r="186" spans="1:25" ht="16.5" thickBot="1" x14ac:dyDescent="0.25">
      <c r="A186" s="102"/>
      <c r="B186" s="103"/>
      <c r="C186" s="103"/>
      <c r="D186" s="103"/>
      <c r="E186" s="110"/>
      <c r="F186" s="110"/>
      <c r="G186" s="104"/>
      <c r="H186" s="105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322"/>
      <c r="T186" s="318">
        <f t="shared" si="21"/>
        <v>0</v>
      </c>
      <c r="U186" s="98">
        <f t="shared" si="20"/>
        <v>0</v>
      </c>
      <c r="V186" s="99">
        <f>D178</f>
        <v>2120</v>
      </c>
      <c r="W186" s="268" t="s">
        <v>187</v>
      </c>
      <c r="X186" s="93">
        <f t="shared" si="22"/>
        <v>0</v>
      </c>
      <c r="Y186" s="446"/>
    </row>
    <row r="187" spans="1:25" ht="16.5" thickBot="1" x14ac:dyDescent="0.25">
      <c r="A187" s="102"/>
      <c r="B187" s="103"/>
      <c r="C187" s="103"/>
      <c r="D187" s="103"/>
      <c r="E187" s="110"/>
      <c r="F187" s="110"/>
      <c r="G187" s="104"/>
      <c r="H187" s="105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322"/>
      <c r="T187" s="318">
        <f t="shared" si="21"/>
        <v>0</v>
      </c>
      <c r="U187" s="98">
        <f t="shared" si="20"/>
        <v>0</v>
      </c>
      <c r="V187" s="99">
        <f>D178</f>
        <v>2120</v>
      </c>
      <c r="W187" s="268" t="s">
        <v>30</v>
      </c>
      <c r="X187" s="93">
        <f t="shared" si="22"/>
        <v>0</v>
      </c>
      <c r="Y187" s="111"/>
    </row>
    <row r="188" spans="1:25" ht="16.5" thickBot="1" x14ac:dyDescent="0.25">
      <c r="A188" s="102"/>
      <c r="B188" s="103"/>
      <c r="C188" s="103"/>
      <c r="D188" s="103"/>
      <c r="E188" s="110"/>
      <c r="F188" s="110"/>
      <c r="G188" s="104"/>
      <c r="H188" s="105">
        <v>7</v>
      </c>
      <c r="I188" s="67"/>
      <c r="J188" s="67">
        <v>1</v>
      </c>
      <c r="K188" s="67"/>
      <c r="L188" s="67"/>
      <c r="M188" s="67"/>
      <c r="N188" s="67"/>
      <c r="O188" s="67"/>
      <c r="P188" s="67"/>
      <c r="Q188" s="67"/>
      <c r="R188" s="67"/>
      <c r="S188" s="322">
        <v>6</v>
      </c>
      <c r="T188" s="318">
        <f t="shared" si="21"/>
        <v>14</v>
      </c>
      <c r="U188" s="98">
        <f t="shared" si="20"/>
        <v>6.6037735849056606E-3</v>
      </c>
      <c r="V188" s="99">
        <f>D178</f>
        <v>2120</v>
      </c>
      <c r="W188" s="268" t="s">
        <v>0</v>
      </c>
      <c r="X188" s="93">
        <f t="shared" si="22"/>
        <v>14</v>
      </c>
      <c r="Y188" s="314"/>
    </row>
    <row r="189" spans="1:25" ht="16.5" thickBot="1" x14ac:dyDescent="0.25">
      <c r="A189" s="102"/>
      <c r="B189" s="103"/>
      <c r="C189" s="103"/>
      <c r="D189" s="103"/>
      <c r="E189" s="110"/>
      <c r="F189" s="110"/>
      <c r="G189" s="104"/>
      <c r="H189" s="105">
        <v>19</v>
      </c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322">
        <v>3</v>
      </c>
      <c r="T189" s="318">
        <f t="shared" si="21"/>
        <v>22</v>
      </c>
      <c r="U189" s="98">
        <f t="shared" si="20"/>
        <v>1.0377358490566037E-2</v>
      </c>
      <c r="V189" s="99">
        <f>D178</f>
        <v>2120</v>
      </c>
      <c r="W189" s="268" t="s">
        <v>12</v>
      </c>
      <c r="X189" s="93">
        <f t="shared" si="22"/>
        <v>22</v>
      </c>
      <c r="Y189" s="112"/>
    </row>
    <row r="190" spans="1:25" ht="16.5" thickBot="1" x14ac:dyDescent="0.25">
      <c r="A190" s="102"/>
      <c r="B190" s="103"/>
      <c r="C190" s="103"/>
      <c r="D190" s="103"/>
      <c r="E190" s="110"/>
      <c r="F190" s="110" t="s">
        <v>108</v>
      </c>
      <c r="G190" s="104"/>
      <c r="H190" s="105">
        <v>3</v>
      </c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322"/>
      <c r="T190" s="318">
        <f t="shared" si="21"/>
        <v>3</v>
      </c>
      <c r="U190" s="98">
        <f t="shared" si="20"/>
        <v>1.4150943396226414E-3</v>
      </c>
      <c r="V190" s="99">
        <f>D178</f>
        <v>2120</v>
      </c>
      <c r="W190" s="268" t="s">
        <v>34</v>
      </c>
      <c r="X190" s="93">
        <f t="shared" si="22"/>
        <v>3</v>
      </c>
      <c r="Y190" s="112"/>
    </row>
    <row r="191" spans="1:25" ht="16.5" thickBot="1" x14ac:dyDescent="0.25">
      <c r="A191" s="102"/>
      <c r="B191" s="103"/>
      <c r="C191" s="103"/>
      <c r="D191" s="103"/>
      <c r="E191" s="110"/>
      <c r="F191" s="110"/>
      <c r="G191" s="104"/>
      <c r="H191" s="105">
        <v>1</v>
      </c>
      <c r="I191" s="67"/>
      <c r="J191" s="67">
        <v>5</v>
      </c>
      <c r="K191" s="67"/>
      <c r="L191" s="67"/>
      <c r="M191" s="67"/>
      <c r="N191" s="67"/>
      <c r="O191" s="67"/>
      <c r="P191" s="67"/>
      <c r="Q191" s="67"/>
      <c r="R191" s="67"/>
      <c r="S191" s="322">
        <v>1</v>
      </c>
      <c r="T191" s="318">
        <f t="shared" si="21"/>
        <v>7</v>
      </c>
      <c r="U191" s="98">
        <f t="shared" si="20"/>
        <v>3.3018867924528303E-3</v>
      </c>
      <c r="V191" s="99">
        <f>D178</f>
        <v>2120</v>
      </c>
      <c r="W191" s="269" t="s">
        <v>28</v>
      </c>
      <c r="X191" s="93">
        <f t="shared" si="22"/>
        <v>7</v>
      </c>
      <c r="Y191" s="101"/>
    </row>
    <row r="192" spans="1:25" ht="16.5" thickBot="1" x14ac:dyDescent="0.25">
      <c r="A192" s="102"/>
      <c r="B192" s="103"/>
      <c r="C192" s="103"/>
      <c r="D192" s="103"/>
      <c r="E192" s="110"/>
      <c r="F192" s="110"/>
      <c r="G192" s="115"/>
      <c r="H192" s="116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322"/>
      <c r="T192" s="318">
        <f t="shared" si="21"/>
        <v>0</v>
      </c>
      <c r="U192" s="98">
        <f t="shared" si="20"/>
        <v>0</v>
      </c>
      <c r="V192" s="99">
        <f>D178</f>
        <v>2120</v>
      </c>
      <c r="W192" s="269" t="s">
        <v>177</v>
      </c>
      <c r="X192" s="93">
        <f t="shared" si="22"/>
        <v>0</v>
      </c>
      <c r="Y192" s="278"/>
    </row>
    <row r="193" spans="1:25" ht="16.5" thickBot="1" x14ac:dyDescent="0.25">
      <c r="A193" s="102"/>
      <c r="B193" s="103"/>
      <c r="C193" s="103"/>
      <c r="D193" s="103"/>
      <c r="E193" s="110"/>
      <c r="F193" s="110"/>
      <c r="G193" s="115"/>
      <c r="H193" s="116">
        <v>1</v>
      </c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322"/>
      <c r="T193" s="318">
        <f t="shared" si="21"/>
        <v>1</v>
      </c>
      <c r="U193" s="98">
        <f t="shared" si="20"/>
        <v>4.7169811320754717E-4</v>
      </c>
      <c r="V193" s="99">
        <f>D178</f>
        <v>2120</v>
      </c>
      <c r="W193" s="269" t="s">
        <v>183</v>
      </c>
      <c r="X193" s="93">
        <f t="shared" si="22"/>
        <v>1</v>
      </c>
      <c r="Y193" s="109"/>
    </row>
    <row r="194" spans="1:25" ht="16.5" thickBot="1" x14ac:dyDescent="0.25">
      <c r="A194" s="102"/>
      <c r="B194" s="103"/>
      <c r="C194" s="103"/>
      <c r="D194" s="103"/>
      <c r="E194" s="110"/>
      <c r="F194" s="110"/>
      <c r="G194" s="115"/>
      <c r="H194" s="217">
        <v>1</v>
      </c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323"/>
      <c r="T194" s="319">
        <f t="shared" si="21"/>
        <v>1</v>
      </c>
      <c r="U194" s="316">
        <f t="shared" si="20"/>
        <v>4.7169811320754717E-4</v>
      </c>
      <c r="V194" s="307">
        <f>D178</f>
        <v>2120</v>
      </c>
      <c r="W194" s="270" t="s">
        <v>159</v>
      </c>
      <c r="X194" s="93">
        <f t="shared" si="22"/>
        <v>1</v>
      </c>
      <c r="Y194" s="278"/>
    </row>
    <row r="195" spans="1:25" ht="16.5" thickBot="1" x14ac:dyDescent="0.25">
      <c r="A195" s="102"/>
      <c r="B195" s="103"/>
      <c r="C195" s="103"/>
      <c r="D195" s="103"/>
      <c r="E195" s="110"/>
      <c r="F195" s="110"/>
      <c r="G195" s="104"/>
      <c r="H195" s="95"/>
      <c r="I195" s="117">
        <v>1</v>
      </c>
      <c r="J195" s="117"/>
      <c r="K195" s="117"/>
      <c r="L195" s="117"/>
      <c r="M195" s="117"/>
      <c r="N195" s="117"/>
      <c r="O195" s="117"/>
      <c r="P195" s="117"/>
      <c r="Q195" s="117"/>
      <c r="R195" s="117"/>
      <c r="S195" s="324"/>
      <c r="T195" s="320">
        <f t="shared" si="21"/>
        <v>0</v>
      </c>
      <c r="U195" s="214">
        <f t="shared" si="20"/>
        <v>0</v>
      </c>
      <c r="V195" s="99">
        <f>D178</f>
        <v>2120</v>
      </c>
      <c r="W195" s="271" t="s">
        <v>11</v>
      </c>
      <c r="X195" s="93">
        <f t="shared" si="22"/>
        <v>0</v>
      </c>
      <c r="Y195" s="112"/>
    </row>
    <row r="196" spans="1:25" ht="16.5" thickBot="1" x14ac:dyDescent="0.25">
      <c r="A196" s="102"/>
      <c r="B196" s="103"/>
      <c r="C196" s="103"/>
      <c r="D196" s="103"/>
      <c r="E196" s="110"/>
      <c r="F196" s="110"/>
      <c r="G196" s="104"/>
      <c r="H196" s="105"/>
      <c r="I196" s="279"/>
      <c r="J196" s="67"/>
      <c r="K196" s="67"/>
      <c r="L196" s="67"/>
      <c r="M196" s="67"/>
      <c r="N196" s="67"/>
      <c r="O196" s="67"/>
      <c r="P196" s="67"/>
      <c r="Q196" s="67"/>
      <c r="R196" s="67"/>
      <c r="S196" s="322"/>
      <c r="T196" s="318">
        <f t="shared" si="21"/>
        <v>0</v>
      </c>
      <c r="U196" s="98">
        <f t="shared" si="20"/>
        <v>0</v>
      </c>
      <c r="V196" s="99">
        <f>D178</f>
        <v>2120</v>
      </c>
      <c r="W196" s="462" t="s">
        <v>101</v>
      </c>
      <c r="X196" s="93">
        <f t="shared" si="22"/>
        <v>0</v>
      </c>
      <c r="Y196" s="112"/>
    </row>
    <row r="197" spans="1:25" ht="16.5" thickBot="1" x14ac:dyDescent="0.25">
      <c r="A197" s="102"/>
      <c r="B197" s="103"/>
      <c r="C197" s="103"/>
      <c r="D197" s="103"/>
      <c r="E197" s="110"/>
      <c r="F197" s="110"/>
      <c r="G197" s="104"/>
      <c r="H197" s="105"/>
      <c r="I197" s="280">
        <v>7</v>
      </c>
      <c r="J197" s="67">
        <v>2</v>
      </c>
      <c r="K197" s="67"/>
      <c r="L197" s="67"/>
      <c r="M197" s="67"/>
      <c r="N197" s="67"/>
      <c r="O197" s="67"/>
      <c r="P197" s="67"/>
      <c r="Q197" s="67"/>
      <c r="R197" s="67"/>
      <c r="S197" s="322">
        <v>6</v>
      </c>
      <c r="T197" s="318">
        <f t="shared" si="21"/>
        <v>8</v>
      </c>
      <c r="U197" s="98">
        <f t="shared" si="20"/>
        <v>3.7735849056603774E-3</v>
      </c>
      <c r="V197" s="99">
        <f>D178</f>
        <v>2120</v>
      </c>
      <c r="W197" s="268" t="s">
        <v>3</v>
      </c>
      <c r="X197" s="93">
        <f t="shared" si="22"/>
        <v>8</v>
      </c>
      <c r="Y197" s="111"/>
    </row>
    <row r="198" spans="1:25" ht="16.5" thickBot="1" x14ac:dyDescent="0.25">
      <c r="A198" s="102"/>
      <c r="B198" s="103"/>
      <c r="C198" s="103"/>
      <c r="D198" s="103"/>
      <c r="E198" s="103"/>
      <c r="F198" s="110"/>
      <c r="G198" s="104"/>
      <c r="H198" s="105"/>
      <c r="I198" s="280">
        <v>19</v>
      </c>
      <c r="J198" s="67"/>
      <c r="K198" s="67"/>
      <c r="L198" s="67"/>
      <c r="M198" s="67"/>
      <c r="N198" s="67"/>
      <c r="O198" s="67"/>
      <c r="P198" s="67"/>
      <c r="Q198" s="67"/>
      <c r="R198" s="67"/>
      <c r="S198" s="322"/>
      <c r="T198" s="318">
        <f t="shared" si="21"/>
        <v>0</v>
      </c>
      <c r="U198" s="98">
        <f t="shared" si="20"/>
        <v>0</v>
      </c>
      <c r="V198" s="99">
        <f>D178</f>
        <v>2120</v>
      </c>
      <c r="W198" s="268" t="s">
        <v>8</v>
      </c>
      <c r="X198" s="93">
        <f t="shared" si="22"/>
        <v>0</v>
      </c>
      <c r="Y198" s="112"/>
    </row>
    <row r="199" spans="1:25" ht="16.5" thickBot="1" x14ac:dyDescent="0.25">
      <c r="A199" s="102"/>
      <c r="B199" s="103"/>
      <c r="C199" s="103"/>
      <c r="D199" s="103"/>
      <c r="E199" s="103"/>
      <c r="F199" s="110"/>
      <c r="G199" s="104"/>
      <c r="H199" s="105"/>
      <c r="I199" s="280">
        <v>3</v>
      </c>
      <c r="J199" s="67"/>
      <c r="K199" s="67"/>
      <c r="L199" s="67"/>
      <c r="M199" s="67"/>
      <c r="N199" s="67"/>
      <c r="O199" s="67"/>
      <c r="P199" s="67"/>
      <c r="Q199" s="67"/>
      <c r="R199" s="67"/>
      <c r="S199" s="322"/>
      <c r="T199" s="318">
        <f t="shared" si="21"/>
        <v>0</v>
      </c>
      <c r="U199" s="98">
        <f t="shared" si="20"/>
        <v>0</v>
      </c>
      <c r="V199" s="99">
        <f>D178</f>
        <v>2120</v>
      </c>
      <c r="W199" s="268" t="s">
        <v>9</v>
      </c>
      <c r="X199" s="93">
        <f t="shared" si="22"/>
        <v>0</v>
      </c>
      <c r="Y199" s="112"/>
    </row>
    <row r="200" spans="1:25" ht="16.5" thickBot="1" x14ac:dyDescent="0.25">
      <c r="A200" s="102"/>
      <c r="B200" s="103"/>
      <c r="C200" s="103"/>
      <c r="D200" s="103"/>
      <c r="E200" s="103"/>
      <c r="F200" s="110"/>
      <c r="G200" s="104"/>
      <c r="H200" s="105"/>
      <c r="I200" s="280">
        <v>2</v>
      </c>
      <c r="J200" s="67"/>
      <c r="K200" s="67"/>
      <c r="L200" s="67"/>
      <c r="M200" s="67"/>
      <c r="N200" s="67"/>
      <c r="O200" s="67"/>
      <c r="P200" s="67"/>
      <c r="Q200" s="67"/>
      <c r="R200" s="67"/>
      <c r="S200" s="322"/>
      <c r="T200" s="318">
        <f t="shared" si="21"/>
        <v>0</v>
      </c>
      <c r="U200" s="98">
        <f t="shared" si="20"/>
        <v>0</v>
      </c>
      <c r="V200" s="99">
        <f>D178</f>
        <v>2120</v>
      </c>
      <c r="W200" s="268" t="s">
        <v>80</v>
      </c>
      <c r="X200" s="93">
        <f t="shared" si="22"/>
        <v>0</v>
      </c>
      <c r="Y200" s="112"/>
    </row>
    <row r="201" spans="1:25" ht="16.5" thickBot="1" x14ac:dyDescent="0.25">
      <c r="A201" s="102"/>
      <c r="B201" s="103"/>
      <c r="C201" s="103"/>
      <c r="D201" s="103"/>
      <c r="E201" s="103"/>
      <c r="F201" s="110"/>
      <c r="G201" s="104"/>
      <c r="H201" s="105"/>
      <c r="I201" s="280"/>
      <c r="J201" s="67">
        <v>1</v>
      </c>
      <c r="K201" s="67"/>
      <c r="L201" s="67"/>
      <c r="M201" s="67"/>
      <c r="N201" s="67"/>
      <c r="O201" s="67"/>
      <c r="P201" s="67"/>
      <c r="Q201" s="67"/>
      <c r="R201" s="67"/>
      <c r="S201" s="322">
        <v>3</v>
      </c>
      <c r="T201" s="318">
        <f t="shared" si="21"/>
        <v>4</v>
      </c>
      <c r="U201" s="98">
        <f t="shared" si="20"/>
        <v>1.8867924528301887E-3</v>
      </c>
      <c r="V201" s="99">
        <f>D178</f>
        <v>2120</v>
      </c>
      <c r="W201" s="268" t="s">
        <v>20</v>
      </c>
      <c r="X201" s="93">
        <f t="shared" si="22"/>
        <v>4</v>
      </c>
      <c r="Y201" s="112"/>
    </row>
    <row r="202" spans="1:25" ht="16.5" thickBot="1" x14ac:dyDescent="0.25">
      <c r="A202" s="102"/>
      <c r="B202" s="103"/>
      <c r="C202" s="103"/>
      <c r="D202" s="103"/>
      <c r="E202" s="103"/>
      <c r="F202" s="110"/>
      <c r="G202" s="104"/>
      <c r="H202" s="105"/>
      <c r="I202" s="280"/>
      <c r="J202" s="67"/>
      <c r="K202" s="67"/>
      <c r="L202" s="67"/>
      <c r="M202" s="67"/>
      <c r="N202" s="67"/>
      <c r="O202" s="67"/>
      <c r="P202" s="67"/>
      <c r="Q202" s="67"/>
      <c r="R202" s="67"/>
      <c r="S202" s="322"/>
      <c r="T202" s="318">
        <f t="shared" si="21"/>
        <v>0</v>
      </c>
      <c r="U202" s="98">
        <f t="shared" si="20"/>
        <v>0</v>
      </c>
      <c r="V202" s="99">
        <f>D178</f>
        <v>2120</v>
      </c>
      <c r="W202" s="268" t="s">
        <v>81</v>
      </c>
      <c r="X202" s="93">
        <f t="shared" si="22"/>
        <v>0</v>
      </c>
      <c r="Y202" s="101" t="s">
        <v>206</v>
      </c>
    </row>
    <row r="203" spans="1:25" ht="16.5" thickBot="1" x14ac:dyDescent="0.25">
      <c r="A203" s="102"/>
      <c r="B203" s="103"/>
      <c r="C203" s="103"/>
      <c r="D203" s="103"/>
      <c r="E203" s="103"/>
      <c r="F203" s="110"/>
      <c r="G203" s="104"/>
      <c r="H203" s="105"/>
      <c r="I203" s="280"/>
      <c r="J203" s="67"/>
      <c r="K203" s="67"/>
      <c r="L203" s="67"/>
      <c r="M203" s="67"/>
      <c r="N203" s="67"/>
      <c r="O203" s="67"/>
      <c r="P203" s="67"/>
      <c r="Q203" s="67"/>
      <c r="R203" s="67"/>
      <c r="S203" s="322">
        <v>32</v>
      </c>
      <c r="T203" s="318">
        <f t="shared" si="21"/>
        <v>32</v>
      </c>
      <c r="U203" s="98">
        <f t="shared" si="20"/>
        <v>1.509433962264151E-2</v>
      </c>
      <c r="V203" s="99">
        <f>D178</f>
        <v>2120</v>
      </c>
      <c r="W203" s="463" t="s">
        <v>190</v>
      </c>
      <c r="X203" s="93">
        <f t="shared" si="22"/>
        <v>32</v>
      </c>
      <c r="Y203" s="101" t="s">
        <v>291</v>
      </c>
    </row>
    <row r="204" spans="1:25" ht="16.5" thickBot="1" x14ac:dyDescent="0.25">
      <c r="A204" s="102"/>
      <c r="B204" s="103"/>
      <c r="C204" s="103"/>
      <c r="D204" s="103"/>
      <c r="E204" s="110"/>
      <c r="F204" s="110"/>
      <c r="G204" s="104"/>
      <c r="H204" s="105"/>
      <c r="I204" s="280">
        <v>9</v>
      </c>
      <c r="J204" s="67"/>
      <c r="K204" s="67"/>
      <c r="L204" s="67"/>
      <c r="M204" s="67"/>
      <c r="N204" s="67"/>
      <c r="O204" s="67"/>
      <c r="P204" s="67"/>
      <c r="Q204" s="67"/>
      <c r="R204" s="67"/>
      <c r="S204" s="322"/>
      <c r="T204" s="318">
        <f t="shared" si="21"/>
        <v>0</v>
      </c>
      <c r="U204" s="98">
        <f t="shared" si="20"/>
        <v>0</v>
      </c>
      <c r="V204" s="99">
        <f>D178</f>
        <v>2120</v>
      </c>
      <c r="W204" s="268" t="s">
        <v>13</v>
      </c>
      <c r="X204" s="93">
        <f t="shared" si="22"/>
        <v>0</v>
      </c>
      <c r="Y204" s="452" t="s">
        <v>292</v>
      </c>
    </row>
    <row r="205" spans="1:25" ht="16.5" thickBot="1" x14ac:dyDescent="0.25">
      <c r="A205" s="102"/>
      <c r="B205" s="103"/>
      <c r="C205" s="103"/>
      <c r="D205" s="103"/>
      <c r="E205" s="110"/>
      <c r="F205" s="110"/>
      <c r="G205" s="104"/>
      <c r="H205" s="105"/>
      <c r="I205" s="67">
        <v>3</v>
      </c>
      <c r="J205" s="67"/>
      <c r="K205" s="67"/>
      <c r="L205" s="67"/>
      <c r="M205" s="67"/>
      <c r="N205" s="67"/>
      <c r="O205" s="67"/>
      <c r="P205" s="67"/>
      <c r="Q205" s="67"/>
      <c r="R205" s="67"/>
      <c r="S205" s="322"/>
      <c r="T205" s="318">
        <f t="shared" si="21"/>
        <v>0</v>
      </c>
      <c r="U205" s="98">
        <f t="shared" si="20"/>
        <v>0</v>
      </c>
      <c r="V205" s="99">
        <f>D178</f>
        <v>2120</v>
      </c>
      <c r="W205" s="269" t="s">
        <v>181</v>
      </c>
      <c r="X205" s="93">
        <f t="shared" si="22"/>
        <v>0</v>
      </c>
      <c r="Y205" s="452" t="s">
        <v>295</v>
      </c>
    </row>
    <row r="206" spans="1:25" ht="16.5" thickBot="1" x14ac:dyDescent="0.25">
      <c r="A206" s="102"/>
      <c r="B206" s="103"/>
      <c r="C206" s="103"/>
      <c r="D206" s="103"/>
      <c r="E206" s="110"/>
      <c r="F206" s="110"/>
      <c r="G206" s="104"/>
      <c r="H206" s="105"/>
      <c r="I206" s="67">
        <v>1</v>
      </c>
      <c r="J206" s="67"/>
      <c r="K206" s="67"/>
      <c r="L206" s="67"/>
      <c r="M206" s="67"/>
      <c r="N206" s="67"/>
      <c r="O206" s="67"/>
      <c r="P206" s="67"/>
      <c r="Q206" s="67"/>
      <c r="R206" s="67"/>
      <c r="S206" s="322"/>
      <c r="T206" s="318">
        <f t="shared" si="21"/>
        <v>0</v>
      </c>
      <c r="U206" s="98">
        <f t="shared" si="20"/>
        <v>0</v>
      </c>
      <c r="V206" s="99">
        <f>D178</f>
        <v>2120</v>
      </c>
      <c r="W206" s="269" t="s">
        <v>99</v>
      </c>
      <c r="X206" s="93">
        <f t="shared" si="22"/>
        <v>0</v>
      </c>
      <c r="Y206" s="452"/>
    </row>
    <row r="207" spans="1:25" ht="16.5" thickBot="1" x14ac:dyDescent="0.25">
      <c r="A207" s="102"/>
      <c r="B207" s="103"/>
      <c r="C207" s="103"/>
      <c r="D207" s="103"/>
      <c r="E207" s="110"/>
      <c r="F207" s="110"/>
      <c r="G207" s="104"/>
      <c r="H207" s="113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325"/>
      <c r="T207" s="319">
        <f t="shared" si="21"/>
        <v>0</v>
      </c>
      <c r="U207" s="409">
        <f t="shared" si="20"/>
        <v>0</v>
      </c>
      <c r="V207" s="99">
        <f>D178</f>
        <v>2120</v>
      </c>
      <c r="W207" s="272" t="s">
        <v>28</v>
      </c>
      <c r="X207" s="93">
        <f t="shared" si="22"/>
        <v>0</v>
      </c>
      <c r="Y207" s="278"/>
    </row>
    <row r="208" spans="1:25" ht="16.5" thickBot="1" x14ac:dyDescent="0.3">
      <c r="A208" s="102"/>
      <c r="B208" s="103"/>
      <c r="C208" s="103"/>
      <c r="D208" s="103"/>
      <c r="E208" s="110"/>
      <c r="F208" s="110"/>
      <c r="G208" s="104"/>
      <c r="H208" s="87"/>
      <c r="I208" s="88"/>
      <c r="J208" s="310"/>
      <c r="K208" s="88"/>
      <c r="L208" s="88"/>
      <c r="M208" s="88"/>
      <c r="N208" s="88"/>
      <c r="O208" s="88"/>
      <c r="P208" s="88"/>
      <c r="Q208" s="88"/>
      <c r="R208" s="88"/>
      <c r="S208" s="88"/>
      <c r="T208" s="317"/>
      <c r="U208" s="317"/>
      <c r="V208" s="121"/>
      <c r="W208" s="273" t="s">
        <v>166</v>
      </c>
      <c r="X208" s="93">
        <f t="shared" si="22"/>
        <v>0</v>
      </c>
      <c r="Y208" s="101"/>
    </row>
    <row r="209" spans="1:25" ht="16.5" thickBot="1" x14ac:dyDescent="0.25">
      <c r="A209" s="102"/>
      <c r="B209" s="103"/>
      <c r="C209" s="103"/>
      <c r="D209" s="103"/>
      <c r="E209" s="110"/>
      <c r="F209" s="110"/>
      <c r="G209" s="115"/>
      <c r="H209" s="95">
        <v>1</v>
      </c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321"/>
      <c r="T209" s="320">
        <f t="shared" ref="T209:T217" si="23">SUM(H209,J209,L209,N209,P209,R209,S209)</f>
        <v>1</v>
      </c>
      <c r="U209" s="214">
        <f t="shared" si="20"/>
        <v>4.7169811320754717E-4</v>
      </c>
      <c r="V209" s="99">
        <f>D178</f>
        <v>2120</v>
      </c>
      <c r="W209" s="267" t="s">
        <v>13</v>
      </c>
      <c r="X209" s="93">
        <f t="shared" si="22"/>
        <v>1</v>
      </c>
      <c r="Y209" s="278"/>
    </row>
    <row r="210" spans="1:25" ht="16.5" thickBot="1" x14ac:dyDescent="0.25">
      <c r="A210" s="102"/>
      <c r="B210" s="103"/>
      <c r="C210" s="103"/>
      <c r="D210" s="103"/>
      <c r="E210" s="110"/>
      <c r="F210" s="110"/>
      <c r="G210" s="115"/>
      <c r="H210" s="105">
        <v>2</v>
      </c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322"/>
      <c r="T210" s="318">
        <f t="shared" si="23"/>
        <v>2</v>
      </c>
      <c r="U210" s="214">
        <f t="shared" si="20"/>
        <v>9.4339622641509435E-4</v>
      </c>
      <c r="V210" s="99">
        <f>D178</f>
        <v>2120</v>
      </c>
      <c r="W210" s="268" t="s">
        <v>86</v>
      </c>
      <c r="X210" s="93">
        <f t="shared" si="22"/>
        <v>2</v>
      </c>
      <c r="Y210" s="101" t="s">
        <v>289</v>
      </c>
    </row>
    <row r="211" spans="1:25" ht="16.5" thickBot="1" x14ac:dyDescent="0.25">
      <c r="A211" s="102"/>
      <c r="B211" s="103"/>
      <c r="C211" s="103"/>
      <c r="D211" s="103"/>
      <c r="E211" s="110"/>
      <c r="F211" s="110"/>
      <c r="G211" s="115"/>
      <c r="H211" s="105">
        <v>2</v>
      </c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322"/>
      <c r="T211" s="318">
        <f t="shared" si="23"/>
        <v>2</v>
      </c>
      <c r="U211" s="214">
        <f t="shared" si="20"/>
        <v>9.4339622641509435E-4</v>
      </c>
      <c r="V211" s="99">
        <f>D178</f>
        <v>2120</v>
      </c>
      <c r="W211" s="359" t="s">
        <v>16</v>
      </c>
      <c r="X211" s="93">
        <f t="shared" si="22"/>
        <v>2</v>
      </c>
      <c r="Y211" s="101" t="s">
        <v>290</v>
      </c>
    </row>
    <row r="212" spans="1:25" ht="16.5" thickBot="1" x14ac:dyDescent="0.25">
      <c r="A212" s="102"/>
      <c r="B212" s="103"/>
      <c r="C212" s="103"/>
      <c r="D212" s="103"/>
      <c r="E212" s="110"/>
      <c r="F212" s="110"/>
      <c r="G212" s="115"/>
      <c r="H212" s="105">
        <v>3</v>
      </c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322"/>
      <c r="T212" s="318">
        <f t="shared" si="23"/>
        <v>3</v>
      </c>
      <c r="U212" s="214">
        <f t="shared" si="20"/>
        <v>1.4150943396226414E-3</v>
      </c>
      <c r="V212" s="99">
        <f>D178</f>
        <v>2120</v>
      </c>
      <c r="W212" s="268" t="s">
        <v>74</v>
      </c>
      <c r="X212" s="93">
        <f t="shared" si="22"/>
        <v>3</v>
      </c>
      <c r="Y212" s="101" t="s">
        <v>294</v>
      </c>
    </row>
    <row r="213" spans="1:25" ht="16.5" thickBot="1" x14ac:dyDescent="0.25">
      <c r="A213" s="102"/>
      <c r="B213" s="103"/>
      <c r="C213" s="103"/>
      <c r="D213" s="103"/>
      <c r="E213" s="110"/>
      <c r="F213" s="110"/>
      <c r="G213" s="115"/>
      <c r="H213" s="105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322"/>
      <c r="T213" s="318">
        <f t="shared" si="23"/>
        <v>0</v>
      </c>
      <c r="U213" s="214">
        <f t="shared" si="20"/>
        <v>0</v>
      </c>
      <c r="V213" s="99">
        <f>D178</f>
        <v>2120</v>
      </c>
      <c r="W213" s="269" t="s">
        <v>197</v>
      </c>
      <c r="X213" s="93">
        <f t="shared" si="22"/>
        <v>0</v>
      </c>
      <c r="Y213" s="494" t="s">
        <v>281</v>
      </c>
    </row>
    <row r="214" spans="1:25" ht="16.5" thickBot="1" x14ac:dyDescent="0.25">
      <c r="A214" s="102"/>
      <c r="B214" s="103"/>
      <c r="C214" s="103"/>
      <c r="D214" s="103"/>
      <c r="E214" s="110"/>
      <c r="F214" s="110"/>
      <c r="G214" s="115"/>
      <c r="H214" s="105">
        <v>3</v>
      </c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322"/>
      <c r="T214" s="318">
        <f t="shared" si="23"/>
        <v>3</v>
      </c>
      <c r="U214" s="214">
        <f t="shared" si="20"/>
        <v>1.4150943396226414E-3</v>
      </c>
      <c r="V214" s="99">
        <f>D178</f>
        <v>2120</v>
      </c>
      <c r="W214" s="269" t="s">
        <v>27</v>
      </c>
      <c r="X214" s="93">
        <f t="shared" si="22"/>
        <v>3</v>
      </c>
      <c r="Y214" s="101"/>
    </row>
    <row r="215" spans="1:25" ht="16.5" thickBot="1" x14ac:dyDescent="0.25">
      <c r="A215" s="102"/>
      <c r="B215" s="103"/>
      <c r="C215" s="103"/>
      <c r="D215" s="103"/>
      <c r="E215" s="110"/>
      <c r="F215" s="110"/>
      <c r="G215" s="115"/>
      <c r="H215" s="113">
        <v>1</v>
      </c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325"/>
      <c r="T215" s="318">
        <f t="shared" si="23"/>
        <v>1</v>
      </c>
      <c r="U215" s="214">
        <f t="shared" si="20"/>
        <v>4.7169811320754717E-4</v>
      </c>
      <c r="V215" s="99">
        <f>D178</f>
        <v>2120</v>
      </c>
      <c r="W215" s="272" t="s">
        <v>173</v>
      </c>
      <c r="X215" s="93">
        <f t="shared" si="22"/>
        <v>1</v>
      </c>
      <c r="Y215" s="101"/>
    </row>
    <row r="216" spans="1:25" ht="16.5" thickBot="1" x14ac:dyDescent="0.25">
      <c r="A216" s="102"/>
      <c r="B216" s="103"/>
      <c r="C216" s="103"/>
      <c r="D216" s="103"/>
      <c r="E216" s="110"/>
      <c r="F216" s="110"/>
      <c r="G216" s="115"/>
      <c r="H216" s="113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325"/>
      <c r="T216" s="318">
        <f t="shared" si="23"/>
        <v>0</v>
      </c>
      <c r="U216" s="214">
        <f t="shared" si="20"/>
        <v>0</v>
      </c>
      <c r="V216" s="99">
        <f>D178</f>
        <v>2120</v>
      </c>
      <c r="W216" s="268" t="s">
        <v>88</v>
      </c>
      <c r="X216" s="93">
        <f t="shared" si="22"/>
        <v>0</v>
      </c>
      <c r="Y216" s="101"/>
    </row>
    <row r="217" spans="1:25" ht="16.5" thickBot="1" x14ac:dyDescent="0.25">
      <c r="A217" s="123"/>
      <c r="B217" s="124"/>
      <c r="C217" s="124"/>
      <c r="D217" s="124"/>
      <c r="E217" s="125"/>
      <c r="F217" s="125"/>
      <c r="G217" s="126"/>
      <c r="H217" s="113">
        <v>45</v>
      </c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325"/>
      <c r="T217" s="318">
        <f t="shared" si="23"/>
        <v>45</v>
      </c>
      <c r="U217" s="409">
        <f t="shared" si="20"/>
        <v>2.1226415094339621E-2</v>
      </c>
      <c r="V217" s="99">
        <f>D178</f>
        <v>2120</v>
      </c>
      <c r="W217" s="270" t="s">
        <v>159</v>
      </c>
      <c r="X217" s="275">
        <f>T217</f>
        <v>45</v>
      </c>
      <c r="Y217" s="492"/>
    </row>
    <row r="218" spans="1:25" ht="15.75" thickBot="1" x14ac:dyDescent="0.25">
      <c r="A218" s="128"/>
      <c r="B218" s="128"/>
      <c r="C218" s="128"/>
      <c r="D218" s="128"/>
      <c r="E218" s="128"/>
      <c r="F218" s="128"/>
      <c r="G218" s="51" t="s">
        <v>5</v>
      </c>
      <c r="H218" s="129">
        <f t="shared" ref="H218:S218" si="24">SUM(H179:H217)</f>
        <v>200</v>
      </c>
      <c r="I218" s="129">
        <f t="shared" si="24"/>
        <v>45</v>
      </c>
      <c r="J218" s="129">
        <f t="shared" si="24"/>
        <v>19</v>
      </c>
      <c r="K218" s="129">
        <f t="shared" si="24"/>
        <v>0</v>
      </c>
      <c r="L218" s="129">
        <f t="shared" si="24"/>
        <v>0</v>
      </c>
      <c r="M218" s="129">
        <f t="shared" si="24"/>
        <v>0</v>
      </c>
      <c r="N218" s="129">
        <f t="shared" si="24"/>
        <v>0</v>
      </c>
      <c r="O218" s="129">
        <f t="shared" si="24"/>
        <v>0</v>
      </c>
      <c r="P218" s="129">
        <f t="shared" si="24"/>
        <v>0</v>
      </c>
      <c r="Q218" s="129">
        <f t="shared" si="24"/>
        <v>0</v>
      </c>
      <c r="R218" s="129">
        <f t="shared" si="24"/>
        <v>0</v>
      </c>
      <c r="S218" s="129">
        <f t="shared" si="24"/>
        <v>71</v>
      </c>
      <c r="T218" s="258">
        <f>SUM(H218,J218,L218,N218,P218,R218,S218)</f>
        <v>290</v>
      </c>
      <c r="U218" s="465">
        <f t="shared" si="20"/>
        <v>0.13679245283018868</v>
      </c>
      <c r="V218" s="99">
        <f>D178</f>
        <v>2120</v>
      </c>
      <c r="W218" s="44"/>
    </row>
    <row r="220" spans="1:25" ht="15.75" thickBot="1" x14ac:dyDescent="0.3"/>
    <row r="221" spans="1:25" ht="75.75" thickBot="1" x14ac:dyDescent="0.3">
      <c r="A221" s="46" t="s">
        <v>23</v>
      </c>
      <c r="B221" s="46" t="s">
        <v>49</v>
      </c>
      <c r="C221" s="47" t="s">
        <v>54</v>
      </c>
      <c r="D221" s="47" t="s">
        <v>18</v>
      </c>
      <c r="E221" s="46" t="s">
        <v>17</v>
      </c>
      <c r="F221" s="48" t="s">
        <v>1</v>
      </c>
      <c r="G221" s="49" t="s">
        <v>24</v>
      </c>
      <c r="H221" s="50" t="s">
        <v>75</v>
      </c>
      <c r="I221" s="50" t="s">
        <v>76</v>
      </c>
      <c r="J221" s="50" t="s">
        <v>55</v>
      </c>
      <c r="K221" s="50" t="s">
        <v>60</v>
      </c>
      <c r="L221" s="50" t="s">
        <v>56</v>
      </c>
      <c r="M221" s="50" t="s">
        <v>61</v>
      </c>
      <c r="N221" s="50" t="s">
        <v>57</v>
      </c>
      <c r="O221" s="50" t="s">
        <v>62</v>
      </c>
      <c r="P221" s="50" t="s">
        <v>58</v>
      </c>
      <c r="Q221" s="50" t="s">
        <v>77</v>
      </c>
      <c r="R221" s="50" t="s">
        <v>126</v>
      </c>
      <c r="S221" s="50" t="s">
        <v>42</v>
      </c>
      <c r="T221" s="50" t="s">
        <v>5</v>
      </c>
      <c r="U221" s="46" t="s">
        <v>2</v>
      </c>
      <c r="V221" s="84" t="s">
        <v>72</v>
      </c>
      <c r="W221" s="85" t="s">
        <v>21</v>
      </c>
      <c r="X221" s="47" t="s">
        <v>18</v>
      </c>
      <c r="Y221" s="86" t="s">
        <v>7</v>
      </c>
    </row>
    <row r="222" spans="1:25" ht="15.75" thickBot="1" x14ac:dyDescent="0.3">
      <c r="A222" s="438">
        <v>1505194</v>
      </c>
      <c r="B222" s="274" t="s">
        <v>120</v>
      </c>
      <c r="C222" s="438">
        <v>1920</v>
      </c>
      <c r="D222" s="438">
        <v>2097</v>
      </c>
      <c r="E222" s="443">
        <v>1842</v>
      </c>
      <c r="F222" s="444">
        <f>E222/D222</f>
        <v>0.87839771101573672</v>
      </c>
      <c r="G222" s="52">
        <v>45226</v>
      </c>
      <c r="H222" s="87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9"/>
      <c r="T222" s="405"/>
      <c r="U222" s="121"/>
      <c r="V222" s="89"/>
      <c r="W222" s="91" t="s">
        <v>78</v>
      </c>
      <c r="X222" s="275">
        <v>578.5</v>
      </c>
      <c r="Y222" s="493" t="s">
        <v>293</v>
      </c>
    </row>
    <row r="223" spans="1:25" ht="16.5" thickBot="1" x14ac:dyDescent="0.25">
      <c r="A223" s="92"/>
      <c r="B223" s="93"/>
      <c r="C223" s="93"/>
      <c r="D223" s="93"/>
      <c r="E223" s="93"/>
      <c r="F223" s="93"/>
      <c r="G223" s="94"/>
      <c r="H223" s="95">
        <v>14</v>
      </c>
      <c r="I223" s="96"/>
      <c r="J223" s="96">
        <v>2</v>
      </c>
      <c r="K223" s="96"/>
      <c r="L223" s="96"/>
      <c r="M223" s="96"/>
      <c r="N223" s="96"/>
      <c r="O223" s="96"/>
      <c r="P223" s="96"/>
      <c r="Q223" s="96"/>
      <c r="R223" s="96"/>
      <c r="S223" s="321">
        <v>24</v>
      </c>
      <c r="T223" s="320">
        <f>SUM(H223,J223,L223,N223,P223,R223,S223)</f>
        <v>40</v>
      </c>
      <c r="U223" s="485">
        <f>($T223)/$D$222</f>
        <v>1.9074868860276584E-2</v>
      </c>
      <c r="V223" s="99">
        <f>D222</f>
        <v>2097</v>
      </c>
      <c r="W223" s="267" t="s">
        <v>16</v>
      </c>
      <c r="X223" s="93">
        <f>T223</f>
        <v>40</v>
      </c>
      <c r="Y223" s="276" t="s">
        <v>131</v>
      </c>
    </row>
    <row r="224" spans="1:25" ht="16.5" thickBot="1" x14ac:dyDescent="0.25">
      <c r="A224" s="102"/>
      <c r="B224" s="103"/>
      <c r="C224" s="103"/>
      <c r="D224" s="103"/>
      <c r="E224" s="103"/>
      <c r="F224" s="103"/>
      <c r="G224" s="104"/>
      <c r="H224" s="484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324"/>
      <c r="T224" s="320">
        <f>SUM(H224,J224,L224,N224,P224,R224,S224)</f>
        <v>0</v>
      </c>
      <c r="U224" s="409">
        <f t="shared" ref="U224:U262" si="25">($T224)/$D$222</f>
        <v>0</v>
      </c>
      <c r="V224" s="99"/>
      <c r="W224" s="271" t="s">
        <v>44</v>
      </c>
      <c r="X224" s="93"/>
      <c r="Y224" s="276" t="s">
        <v>167</v>
      </c>
    </row>
    <row r="225" spans="1:25" ht="16.5" thickBot="1" x14ac:dyDescent="0.25">
      <c r="A225" s="102"/>
      <c r="B225" s="103"/>
      <c r="C225" s="103"/>
      <c r="D225" s="103"/>
      <c r="E225" s="103"/>
      <c r="F225" s="103"/>
      <c r="G225" s="104"/>
      <c r="H225" s="105">
        <v>20</v>
      </c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322">
        <v>2</v>
      </c>
      <c r="T225" s="318">
        <f t="shared" ref="T225:T251" si="26">SUM(H225,J225,L225,N225,P225,R225,S225)</f>
        <v>22</v>
      </c>
      <c r="U225" s="98">
        <f t="shared" si="25"/>
        <v>1.0491177873152123E-2</v>
      </c>
      <c r="V225" s="99">
        <f>D222</f>
        <v>2097</v>
      </c>
      <c r="W225" s="268" t="s">
        <v>6</v>
      </c>
      <c r="X225" s="93">
        <f t="shared" ref="X225:X260" si="27">T225</f>
        <v>22</v>
      </c>
      <c r="Y225" s="489"/>
    </row>
    <row r="226" spans="1:25" ht="16.5" thickBot="1" x14ac:dyDescent="0.25">
      <c r="A226" s="102"/>
      <c r="B226" s="103"/>
      <c r="C226" s="103"/>
      <c r="D226" s="103"/>
      <c r="E226" s="110"/>
      <c r="F226" s="110"/>
      <c r="G226" s="104"/>
      <c r="H226" s="105">
        <v>46</v>
      </c>
      <c r="I226" s="67"/>
      <c r="J226" s="67">
        <v>5</v>
      </c>
      <c r="K226" s="67"/>
      <c r="L226" s="67"/>
      <c r="M226" s="67"/>
      <c r="N226" s="67"/>
      <c r="O226" s="67"/>
      <c r="P226" s="67"/>
      <c r="Q226" s="67"/>
      <c r="R226" s="67"/>
      <c r="S226" s="322">
        <v>1</v>
      </c>
      <c r="T226" s="318">
        <f t="shared" si="26"/>
        <v>52</v>
      </c>
      <c r="U226" s="98">
        <f t="shared" si="25"/>
        <v>2.479732951835956E-2</v>
      </c>
      <c r="V226" s="99">
        <f>D222</f>
        <v>2097</v>
      </c>
      <c r="W226" s="268" t="s">
        <v>14</v>
      </c>
      <c r="X226" s="93">
        <f t="shared" si="27"/>
        <v>52</v>
      </c>
      <c r="Y226" s="314"/>
    </row>
    <row r="227" spans="1:25" ht="16.5" thickBot="1" x14ac:dyDescent="0.25">
      <c r="A227" s="102"/>
      <c r="B227" s="103"/>
      <c r="C227" s="103"/>
      <c r="D227" s="103"/>
      <c r="E227" s="110"/>
      <c r="F227" s="110"/>
      <c r="G227" s="104"/>
      <c r="H227" s="105">
        <v>2</v>
      </c>
      <c r="I227" s="67"/>
      <c r="J227" s="67">
        <v>1</v>
      </c>
      <c r="K227" s="67"/>
      <c r="L227" s="67"/>
      <c r="M227" s="67"/>
      <c r="N227" s="67"/>
      <c r="O227" s="67"/>
      <c r="P227" s="67"/>
      <c r="Q227" s="67"/>
      <c r="R227" s="67"/>
      <c r="S227" s="322"/>
      <c r="T227" s="318">
        <f t="shared" si="26"/>
        <v>3</v>
      </c>
      <c r="U227" s="98">
        <f t="shared" si="25"/>
        <v>1.4306151645207439E-3</v>
      </c>
      <c r="V227" s="99">
        <f>D222</f>
        <v>2097</v>
      </c>
      <c r="W227" s="268" t="s">
        <v>15</v>
      </c>
      <c r="X227" s="93">
        <f t="shared" si="27"/>
        <v>3</v>
      </c>
      <c r="Y227" s="431"/>
    </row>
    <row r="228" spans="1:25" ht="16.5" thickBot="1" x14ac:dyDescent="0.25">
      <c r="A228" s="102"/>
      <c r="B228" s="103"/>
      <c r="C228" s="103"/>
      <c r="D228" s="103"/>
      <c r="E228" s="110"/>
      <c r="F228" s="110"/>
      <c r="G228" s="104"/>
      <c r="H228" s="105">
        <v>1</v>
      </c>
      <c r="I228" s="67"/>
      <c r="J228" s="67">
        <v>3</v>
      </c>
      <c r="K228" s="67"/>
      <c r="L228" s="67"/>
      <c r="M228" s="67"/>
      <c r="N228" s="67"/>
      <c r="O228" s="67"/>
      <c r="P228" s="67"/>
      <c r="Q228" s="67"/>
      <c r="R228" s="67"/>
      <c r="S228" s="322"/>
      <c r="T228" s="318">
        <f t="shared" si="26"/>
        <v>4</v>
      </c>
      <c r="U228" s="98">
        <f t="shared" si="25"/>
        <v>1.9074868860276585E-3</v>
      </c>
      <c r="V228" s="99">
        <f>D222</f>
        <v>2097</v>
      </c>
      <c r="W228" s="268" t="s">
        <v>31</v>
      </c>
      <c r="X228" s="93">
        <f t="shared" si="27"/>
        <v>4</v>
      </c>
      <c r="Y228" s="431"/>
    </row>
    <row r="229" spans="1:25" ht="16.5" thickBot="1" x14ac:dyDescent="0.25">
      <c r="A229" s="102"/>
      <c r="B229" s="103"/>
      <c r="C229" s="103"/>
      <c r="D229" s="103"/>
      <c r="E229" s="110"/>
      <c r="F229" s="110"/>
      <c r="G229" s="104"/>
      <c r="H229" s="105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322"/>
      <c r="T229" s="318">
        <f t="shared" si="26"/>
        <v>0</v>
      </c>
      <c r="U229" s="98">
        <f t="shared" si="25"/>
        <v>0</v>
      </c>
      <c r="V229" s="99">
        <f>D222</f>
        <v>2097</v>
      </c>
      <c r="W229" s="268" t="s">
        <v>32</v>
      </c>
      <c r="X229" s="93">
        <f t="shared" si="27"/>
        <v>0</v>
      </c>
      <c r="Y229" s="111"/>
    </row>
    <row r="230" spans="1:25" ht="16.5" thickBot="1" x14ac:dyDescent="0.25">
      <c r="A230" s="102"/>
      <c r="B230" s="103"/>
      <c r="C230" s="103"/>
      <c r="D230" s="103"/>
      <c r="E230" s="110"/>
      <c r="F230" s="110"/>
      <c r="G230" s="104"/>
      <c r="H230" s="105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322"/>
      <c r="T230" s="318">
        <f t="shared" si="26"/>
        <v>0</v>
      </c>
      <c r="U230" s="98">
        <f t="shared" si="25"/>
        <v>0</v>
      </c>
      <c r="V230" s="99">
        <f>D222</f>
        <v>2097</v>
      </c>
      <c r="W230" s="268" t="s">
        <v>187</v>
      </c>
      <c r="X230" s="93">
        <f t="shared" si="27"/>
        <v>0</v>
      </c>
      <c r="Y230" s="446"/>
    </row>
    <row r="231" spans="1:25" ht="16.5" thickBot="1" x14ac:dyDescent="0.25">
      <c r="A231" s="102"/>
      <c r="B231" s="103"/>
      <c r="C231" s="103"/>
      <c r="D231" s="103"/>
      <c r="E231" s="110"/>
      <c r="F231" s="110"/>
      <c r="G231" s="104"/>
      <c r="H231" s="105">
        <v>3</v>
      </c>
      <c r="I231" s="67"/>
      <c r="J231" s="67">
        <v>1</v>
      </c>
      <c r="K231" s="67"/>
      <c r="L231" s="67"/>
      <c r="M231" s="67"/>
      <c r="N231" s="67"/>
      <c r="O231" s="67"/>
      <c r="P231" s="67"/>
      <c r="Q231" s="67"/>
      <c r="R231" s="67"/>
      <c r="S231" s="322"/>
      <c r="T231" s="318">
        <f t="shared" si="26"/>
        <v>4</v>
      </c>
      <c r="U231" s="98">
        <f t="shared" si="25"/>
        <v>1.9074868860276585E-3</v>
      </c>
      <c r="V231" s="99">
        <f>D222</f>
        <v>2097</v>
      </c>
      <c r="W231" s="268" t="s">
        <v>30</v>
      </c>
      <c r="X231" s="93">
        <f t="shared" si="27"/>
        <v>4</v>
      </c>
      <c r="Y231" s="111"/>
    </row>
    <row r="232" spans="1:25" ht="16.5" thickBot="1" x14ac:dyDescent="0.25">
      <c r="A232" s="102"/>
      <c r="B232" s="103"/>
      <c r="C232" s="103"/>
      <c r="D232" s="103"/>
      <c r="E232" s="110"/>
      <c r="F232" s="110"/>
      <c r="G232" s="104"/>
      <c r="H232" s="105">
        <v>14</v>
      </c>
      <c r="I232" s="67"/>
      <c r="J232" s="67">
        <v>2</v>
      </c>
      <c r="K232" s="67"/>
      <c r="L232" s="67"/>
      <c r="M232" s="67"/>
      <c r="N232" s="67"/>
      <c r="O232" s="67"/>
      <c r="P232" s="67"/>
      <c r="Q232" s="67"/>
      <c r="R232" s="67"/>
      <c r="S232" s="322">
        <v>6</v>
      </c>
      <c r="T232" s="318">
        <f t="shared" si="26"/>
        <v>22</v>
      </c>
      <c r="U232" s="98">
        <f t="shared" si="25"/>
        <v>1.0491177873152123E-2</v>
      </c>
      <c r="V232" s="99">
        <f>D222</f>
        <v>2097</v>
      </c>
      <c r="W232" s="268" t="s">
        <v>0</v>
      </c>
      <c r="X232" s="93">
        <f t="shared" si="27"/>
        <v>22</v>
      </c>
      <c r="Y232" s="314"/>
    </row>
    <row r="233" spans="1:25" ht="16.5" thickBot="1" x14ac:dyDescent="0.25">
      <c r="A233" s="102"/>
      <c r="B233" s="103"/>
      <c r="C233" s="103"/>
      <c r="D233" s="103"/>
      <c r="E233" s="110"/>
      <c r="F233" s="110"/>
      <c r="G233" s="104"/>
      <c r="H233" s="105">
        <v>19</v>
      </c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322">
        <v>4</v>
      </c>
      <c r="T233" s="318">
        <f t="shared" si="26"/>
        <v>23</v>
      </c>
      <c r="U233" s="98">
        <f t="shared" si="25"/>
        <v>1.0968049594659036E-2</v>
      </c>
      <c r="V233" s="99">
        <f>D222</f>
        <v>2097</v>
      </c>
      <c r="W233" s="268" t="s">
        <v>12</v>
      </c>
      <c r="X233" s="93">
        <f t="shared" si="27"/>
        <v>23</v>
      </c>
      <c r="Y233" s="112"/>
    </row>
    <row r="234" spans="1:25" ht="16.5" thickBot="1" x14ac:dyDescent="0.25">
      <c r="A234" s="102"/>
      <c r="B234" s="103"/>
      <c r="C234" s="103"/>
      <c r="D234" s="103"/>
      <c r="E234" s="110"/>
      <c r="F234" s="110" t="s">
        <v>108</v>
      </c>
      <c r="G234" s="104"/>
      <c r="H234" s="105">
        <v>12</v>
      </c>
      <c r="I234" s="67"/>
      <c r="J234" s="67">
        <v>2</v>
      </c>
      <c r="K234" s="67"/>
      <c r="L234" s="67"/>
      <c r="M234" s="67"/>
      <c r="N234" s="67"/>
      <c r="O234" s="67"/>
      <c r="P234" s="67"/>
      <c r="Q234" s="67"/>
      <c r="R234" s="67"/>
      <c r="S234" s="322">
        <v>6</v>
      </c>
      <c r="T234" s="318">
        <f t="shared" si="26"/>
        <v>20</v>
      </c>
      <c r="U234" s="98">
        <f t="shared" si="25"/>
        <v>9.5374344301382922E-3</v>
      </c>
      <c r="V234" s="99">
        <f>D222</f>
        <v>2097</v>
      </c>
      <c r="W234" s="268" t="s">
        <v>34</v>
      </c>
      <c r="X234" s="93">
        <f t="shared" si="27"/>
        <v>20</v>
      </c>
      <c r="Y234" s="112"/>
    </row>
    <row r="235" spans="1:25" ht="16.5" thickBot="1" x14ac:dyDescent="0.25">
      <c r="A235" s="102"/>
      <c r="B235" s="103"/>
      <c r="C235" s="103"/>
      <c r="D235" s="103"/>
      <c r="E235" s="110"/>
      <c r="F235" s="110"/>
      <c r="G235" s="104"/>
      <c r="H235" s="105"/>
      <c r="I235" s="67"/>
      <c r="J235" s="67">
        <v>3</v>
      </c>
      <c r="K235" s="67"/>
      <c r="L235" s="67"/>
      <c r="M235" s="67"/>
      <c r="N235" s="67"/>
      <c r="O235" s="67"/>
      <c r="P235" s="67"/>
      <c r="Q235" s="67"/>
      <c r="R235" s="67"/>
      <c r="S235" s="322"/>
      <c r="T235" s="318">
        <f t="shared" si="26"/>
        <v>3</v>
      </c>
      <c r="U235" s="98">
        <f t="shared" si="25"/>
        <v>1.4306151645207439E-3</v>
      </c>
      <c r="V235" s="99">
        <f>D222</f>
        <v>2097</v>
      </c>
      <c r="W235" s="269" t="s">
        <v>28</v>
      </c>
      <c r="X235" s="93">
        <f t="shared" si="27"/>
        <v>3</v>
      </c>
      <c r="Y235" s="494"/>
    </row>
    <row r="236" spans="1:25" ht="16.5" thickBot="1" x14ac:dyDescent="0.25">
      <c r="A236" s="102"/>
      <c r="B236" s="103"/>
      <c r="C236" s="103"/>
      <c r="D236" s="103"/>
      <c r="E236" s="110"/>
      <c r="F236" s="110"/>
      <c r="G236" s="115"/>
      <c r="H236" s="116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322"/>
      <c r="T236" s="318">
        <f t="shared" si="26"/>
        <v>0</v>
      </c>
      <c r="U236" s="98">
        <f t="shared" si="25"/>
        <v>0</v>
      </c>
      <c r="V236" s="99">
        <f>D222</f>
        <v>2097</v>
      </c>
      <c r="W236" s="269" t="s">
        <v>177</v>
      </c>
      <c r="X236" s="93">
        <f t="shared" si="27"/>
        <v>0</v>
      </c>
      <c r="Y236" s="278"/>
    </row>
    <row r="237" spans="1:25" ht="16.5" thickBot="1" x14ac:dyDescent="0.25">
      <c r="A237" s="102"/>
      <c r="B237" s="103"/>
      <c r="C237" s="103"/>
      <c r="D237" s="103"/>
      <c r="E237" s="110"/>
      <c r="F237" s="110"/>
      <c r="G237" s="115"/>
      <c r="H237" s="116">
        <v>2</v>
      </c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322"/>
      <c r="T237" s="318">
        <f t="shared" si="26"/>
        <v>2</v>
      </c>
      <c r="U237" s="98">
        <f t="shared" si="25"/>
        <v>9.5374344301382924E-4</v>
      </c>
      <c r="V237" s="99">
        <f>D222</f>
        <v>2097</v>
      </c>
      <c r="W237" s="269" t="s">
        <v>183</v>
      </c>
      <c r="X237" s="93">
        <f t="shared" si="27"/>
        <v>2</v>
      </c>
      <c r="Y237" s="109"/>
    </row>
    <row r="238" spans="1:25" ht="16.5" thickBot="1" x14ac:dyDescent="0.25">
      <c r="A238" s="102"/>
      <c r="B238" s="103"/>
      <c r="C238" s="103"/>
      <c r="D238" s="103"/>
      <c r="E238" s="110"/>
      <c r="F238" s="110"/>
      <c r="G238" s="115"/>
      <c r="H238" s="217">
        <v>1</v>
      </c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323"/>
      <c r="T238" s="319">
        <f t="shared" si="26"/>
        <v>1</v>
      </c>
      <c r="U238" s="316">
        <f t="shared" si="25"/>
        <v>4.7687172150691462E-4</v>
      </c>
      <c r="V238" s="307">
        <f>D222</f>
        <v>2097</v>
      </c>
      <c r="W238" s="270" t="s">
        <v>159</v>
      </c>
      <c r="X238" s="93">
        <f t="shared" si="27"/>
        <v>1</v>
      </c>
      <c r="Y238" s="278"/>
    </row>
    <row r="239" spans="1:25" ht="16.5" thickBot="1" x14ac:dyDescent="0.25">
      <c r="A239" s="102"/>
      <c r="B239" s="103"/>
      <c r="C239" s="103"/>
      <c r="D239" s="103"/>
      <c r="E239" s="110"/>
      <c r="F239" s="110"/>
      <c r="G239" s="104"/>
      <c r="H239" s="95"/>
      <c r="I239" s="117">
        <v>1</v>
      </c>
      <c r="J239" s="117"/>
      <c r="K239" s="117"/>
      <c r="L239" s="117"/>
      <c r="M239" s="117"/>
      <c r="N239" s="117"/>
      <c r="O239" s="117"/>
      <c r="P239" s="117"/>
      <c r="Q239" s="117"/>
      <c r="R239" s="117"/>
      <c r="S239" s="324"/>
      <c r="T239" s="320">
        <f t="shared" si="26"/>
        <v>0</v>
      </c>
      <c r="U239" s="214">
        <f t="shared" si="25"/>
        <v>0</v>
      </c>
      <c r="V239" s="99">
        <f>D222</f>
        <v>2097</v>
      </c>
      <c r="W239" s="271" t="s">
        <v>11</v>
      </c>
      <c r="X239" s="93">
        <f t="shared" si="27"/>
        <v>0</v>
      </c>
      <c r="Y239" s="112"/>
    </row>
    <row r="240" spans="1:25" ht="16.5" thickBot="1" x14ac:dyDescent="0.25">
      <c r="A240" s="102"/>
      <c r="B240" s="103"/>
      <c r="C240" s="103"/>
      <c r="D240" s="103"/>
      <c r="E240" s="110"/>
      <c r="F240" s="110"/>
      <c r="G240" s="104"/>
      <c r="H240" s="105"/>
      <c r="I240" s="279"/>
      <c r="J240" s="67"/>
      <c r="K240" s="67"/>
      <c r="L240" s="67"/>
      <c r="M240" s="67"/>
      <c r="N240" s="67"/>
      <c r="O240" s="67"/>
      <c r="P240" s="67"/>
      <c r="Q240" s="67"/>
      <c r="R240" s="67"/>
      <c r="S240" s="322"/>
      <c r="T240" s="318">
        <f t="shared" si="26"/>
        <v>0</v>
      </c>
      <c r="U240" s="98">
        <f t="shared" si="25"/>
        <v>0</v>
      </c>
      <c r="V240" s="99">
        <f>D222</f>
        <v>2097</v>
      </c>
      <c r="W240" s="462" t="s">
        <v>101</v>
      </c>
      <c r="X240" s="93">
        <f t="shared" si="27"/>
        <v>0</v>
      </c>
      <c r="Y240" s="112"/>
    </row>
    <row r="241" spans="1:25" ht="16.5" thickBot="1" x14ac:dyDescent="0.25">
      <c r="A241" s="102"/>
      <c r="B241" s="103"/>
      <c r="C241" s="103"/>
      <c r="D241" s="103"/>
      <c r="E241" s="110"/>
      <c r="F241" s="110"/>
      <c r="G241" s="104"/>
      <c r="H241" s="105"/>
      <c r="I241" s="280">
        <v>17</v>
      </c>
      <c r="J241" s="67">
        <v>2</v>
      </c>
      <c r="K241" s="67"/>
      <c r="L241" s="67"/>
      <c r="M241" s="67"/>
      <c r="N241" s="67"/>
      <c r="O241" s="67"/>
      <c r="P241" s="67"/>
      <c r="Q241" s="67"/>
      <c r="R241" s="67"/>
      <c r="S241" s="322">
        <v>7</v>
      </c>
      <c r="T241" s="318">
        <f t="shared" si="26"/>
        <v>9</v>
      </c>
      <c r="U241" s="98">
        <f t="shared" si="25"/>
        <v>4.2918454935622317E-3</v>
      </c>
      <c r="V241" s="99">
        <f>D222</f>
        <v>2097</v>
      </c>
      <c r="W241" s="268" t="s">
        <v>3</v>
      </c>
      <c r="X241" s="93">
        <f t="shared" si="27"/>
        <v>9</v>
      </c>
      <c r="Y241" s="111"/>
    </row>
    <row r="242" spans="1:25" ht="16.5" thickBot="1" x14ac:dyDescent="0.25">
      <c r="A242" s="102"/>
      <c r="B242" s="103"/>
      <c r="C242" s="103"/>
      <c r="D242" s="103"/>
      <c r="E242" s="103"/>
      <c r="F242" s="110"/>
      <c r="G242" s="104"/>
      <c r="H242" s="105"/>
      <c r="I242" s="280">
        <v>17</v>
      </c>
      <c r="J242" s="67">
        <v>1</v>
      </c>
      <c r="K242" s="67"/>
      <c r="L242" s="67"/>
      <c r="M242" s="67"/>
      <c r="N242" s="67"/>
      <c r="O242" s="67"/>
      <c r="P242" s="67"/>
      <c r="Q242" s="67"/>
      <c r="R242" s="67"/>
      <c r="S242" s="322"/>
      <c r="T242" s="318">
        <f t="shared" si="26"/>
        <v>1</v>
      </c>
      <c r="U242" s="98">
        <f t="shared" si="25"/>
        <v>4.7687172150691462E-4</v>
      </c>
      <c r="V242" s="99">
        <f>D222</f>
        <v>2097</v>
      </c>
      <c r="W242" s="268" t="s">
        <v>8</v>
      </c>
      <c r="X242" s="93">
        <f t="shared" si="27"/>
        <v>1</v>
      </c>
      <c r="Y242" s="112"/>
    </row>
    <row r="243" spans="1:25" ht="16.5" thickBot="1" x14ac:dyDescent="0.25">
      <c r="A243" s="102"/>
      <c r="B243" s="103"/>
      <c r="C243" s="103"/>
      <c r="D243" s="103"/>
      <c r="E243" s="103"/>
      <c r="F243" s="110"/>
      <c r="G243" s="104"/>
      <c r="H243" s="105"/>
      <c r="I243" s="280">
        <v>8</v>
      </c>
      <c r="J243" s="67">
        <v>3</v>
      </c>
      <c r="K243" s="67"/>
      <c r="L243" s="67"/>
      <c r="M243" s="67"/>
      <c r="N243" s="67"/>
      <c r="O243" s="67"/>
      <c r="P243" s="67"/>
      <c r="Q243" s="67"/>
      <c r="R243" s="67"/>
      <c r="S243" s="322"/>
      <c r="T243" s="318">
        <f t="shared" si="26"/>
        <v>3</v>
      </c>
      <c r="U243" s="98">
        <f t="shared" si="25"/>
        <v>1.4306151645207439E-3</v>
      </c>
      <c r="V243" s="99">
        <f>D222</f>
        <v>2097</v>
      </c>
      <c r="W243" s="268" t="s">
        <v>9</v>
      </c>
      <c r="X243" s="93">
        <f t="shared" si="27"/>
        <v>3</v>
      </c>
      <c r="Y243" s="112"/>
    </row>
    <row r="244" spans="1:25" ht="16.5" thickBot="1" x14ac:dyDescent="0.25">
      <c r="A244" s="102"/>
      <c r="B244" s="103"/>
      <c r="C244" s="103"/>
      <c r="D244" s="103"/>
      <c r="E244" s="103"/>
      <c r="F244" s="110"/>
      <c r="G244" s="104"/>
      <c r="H244" s="105"/>
      <c r="I244" s="280"/>
      <c r="J244" s="67"/>
      <c r="K244" s="67"/>
      <c r="L244" s="67"/>
      <c r="M244" s="67"/>
      <c r="N244" s="67"/>
      <c r="O244" s="67"/>
      <c r="P244" s="67"/>
      <c r="Q244" s="67"/>
      <c r="R244" s="67"/>
      <c r="S244" s="322"/>
      <c r="T244" s="318">
        <f t="shared" si="26"/>
        <v>0</v>
      </c>
      <c r="U244" s="98">
        <f t="shared" si="25"/>
        <v>0</v>
      </c>
      <c r="V244" s="99">
        <f>D222</f>
        <v>2097</v>
      </c>
      <c r="W244" s="268" t="s">
        <v>80</v>
      </c>
      <c r="X244" s="93">
        <f t="shared" si="27"/>
        <v>0</v>
      </c>
      <c r="Y244" s="112"/>
    </row>
    <row r="245" spans="1:25" ht="16.5" thickBot="1" x14ac:dyDescent="0.25">
      <c r="A245" s="102"/>
      <c r="B245" s="103"/>
      <c r="C245" s="103"/>
      <c r="D245" s="103"/>
      <c r="E245" s="103"/>
      <c r="F245" s="110"/>
      <c r="G245" s="104"/>
      <c r="H245" s="105"/>
      <c r="I245" s="280"/>
      <c r="J245" s="67"/>
      <c r="K245" s="67"/>
      <c r="L245" s="67"/>
      <c r="M245" s="67"/>
      <c r="N245" s="67"/>
      <c r="O245" s="67"/>
      <c r="P245" s="67"/>
      <c r="Q245" s="67"/>
      <c r="R245" s="67"/>
      <c r="S245" s="322"/>
      <c r="T245" s="318">
        <f t="shared" si="26"/>
        <v>0</v>
      </c>
      <c r="U245" s="98">
        <f t="shared" si="25"/>
        <v>0</v>
      </c>
      <c r="V245" s="99">
        <f>D222</f>
        <v>2097</v>
      </c>
      <c r="W245" s="268" t="s">
        <v>20</v>
      </c>
      <c r="X245" s="93">
        <f t="shared" si="27"/>
        <v>0</v>
      </c>
      <c r="Y245" s="112"/>
    </row>
    <row r="246" spans="1:25" ht="16.5" thickBot="1" x14ac:dyDescent="0.25">
      <c r="A246" s="102"/>
      <c r="B246" s="103"/>
      <c r="C246" s="103"/>
      <c r="D246" s="103"/>
      <c r="E246" s="103"/>
      <c r="F246" s="110"/>
      <c r="G246" s="104"/>
      <c r="H246" s="105"/>
      <c r="I246" s="280"/>
      <c r="J246" s="67"/>
      <c r="K246" s="67"/>
      <c r="L246" s="67"/>
      <c r="M246" s="67"/>
      <c r="N246" s="67"/>
      <c r="O246" s="67"/>
      <c r="P246" s="67"/>
      <c r="Q246" s="67"/>
      <c r="R246" s="67"/>
      <c r="S246" s="322"/>
      <c r="T246" s="318">
        <f t="shared" si="26"/>
        <v>0</v>
      </c>
      <c r="U246" s="98">
        <f t="shared" si="25"/>
        <v>0</v>
      </c>
      <c r="V246" s="99">
        <f>D222</f>
        <v>2097</v>
      </c>
      <c r="W246" s="268" t="s">
        <v>81</v>
      </c>
      <c r="X246" s="93">
        <f t="shared" si="27"/>
        <v>0</v>
      </c>
      <c r="Y246" s="494" t="s">
        <v>206</v>
      </c>
    </row>
    <row r="247" spans="1:25" ht="16.5" thickBot="1" x14ac:dyDescent="0.25">
      <c r="A247" s="102"/>
      <c r="B247" s="103"/>
      <c r="C247" s="103"/>
      <c r="D247" s="103"/>
      <c r="E247" s="103"/>
      <c r="F247" s="110"/>
      <c r="G247" s="104"/>
      <c r="H247" s="105"/>
      <c r="I247" s="280"/>
      <c r="J247" s="67"/>
      <c r="K247" s="67"/>
      <c r="L247" s="67"/>
      <c r="M247" s="67"/>
      <c r="N247" s="67"/>
      <c r="O247" s="67"/>
      <c r="P247" s="67"/>
      <c r="Q247" s="67"/>
      <c r="R247" s="67"/>
      <c r="S247" s="322"/>
      <c r="T247" s="318">
        <f t="shared" si="26"/>
        <v>0</v>
      </c>
      <c r="U247" s="98">
        <f t="shared" si="25"/>
        <v>0</v>
      </c>
      <c r="V247" s="99">
        <f>D222</f>
        <v>2097</v>
      </c>
      <c r="W247" s="463" t="s">
        <v>190</v>
      </c>
      <c r="X247" s="93">
        <f t="shared" si="27"/>
        <v>0</v>
      </c>
      <c r="Y247" s="494" t="s">
        <v>335</v>
      </c>
    </row>
    <row r="248" spans="1:25" ht="16.5" thickBot="1" x14ac:dyDescent="0.25">
      <c r="A248" s="102"/>
      <c r="B248" s="103"/>
      <c r="C248" s="103"/>
      <c r="D248" s="103"/>
      <c r="E248" s="110"/>
      <c r="F248" s="110"/>
      <c r="G248" s="104"/>
      <c r="H248" s="105"/>
      <c r="I248" s="280">
        <v>12</v>
      </c>
      <c r="J248" s="67">
        <v>1</v>
      </c>
      <c r="K248" s="67"/>
      <c r="L248" s="67"/>
      <c r="M248" s="67"/>
      <c r="N248" s="67"/>
      <c r="O248" s="67"/>
      <c r="P248" s="67"/>
      <c r="Q248" s="67"/>
      <c r="R248" s="67"/>
      <c r="S248" s="322"/>
      <c r="T248" s="318">
        <f t="shared" si="26"/>
        <v>1</v>
      </c>
      <c r="U248" s="98">
        <f t="shared" si="25"/>
        <v>4.7687172150691462E-4</v>
      </c>
      <c r="V248" s="99">
        <f>D222</f>
        <v>2097</v>
      </c>
      <c r="W248" s="268" t="s">
        <v>13</v>
      </c>
      <c r="X248" s="93">
        <f t="shared" si="27"/>
        <v>1</v>
      </c>
      <c r="Y248" s="452" t="s">
        <v>259</v>
      </c>
    </row>
    <row r="249" spans="1:25" ht="16.5" thickBot="1" x14ac:dyDescent="0.25">
      <c r="A249" s="102"/>
      <c r="B249" s="103"/>
      <c r="C249" s="103"/>
      <c r="D249" s="103"/>
      <c r="E249" s="110"/>
      <c r="F249" s="110"/>
      <c r="G249" s="104"/>
      <c r="H249" s="105"/>
      <c r="I249" s="67">
        <v>1</v>
      </c>
      <c r="J249" s="67"/>
      <c r="K249" s="67"/>
      <c r="L249" s="67"/>
      <c r="M249" s="67"/>
      <c r="N249" s="67"/>
      <c r="O249" s="67"/>
      <c r="P249" s="67"/>
      <c r="Q249" s="67"/>
      <c r="R249" s="67"/>
      <c r="S249" s="322">
        <v>2</v>
      </c>
      <c r="T249" s="318">
        <f t="shared" si="26"/>
        <v>2</v>
      </c>
      <c r="U249" s="98">
        <f t="shared" si="25"/>
        <v>9.5374344301382924E-4</v>
      </c>
      <c r="V249" s="99">
        <f>D222</f>
        <v>2097</v>
      </c>
      <c r="W249" s="269" t="s">
        <v>181</v>
      </c>
      <c r="X249" s="93">
        <f t="shared" si="27"/>
        <v>2</v>
      </c>
      <c r="Y249" s="452" t="s">
        <v>331</v>
      </c>
    </row>
    <row r="250" spans="1:25" ht="16.5" thickBot="1" x14ac:dyDescent="0.25">
      <c r="A250" s="102"/>
      <c r="B250" s="103"/>
      <c r="C250" s="103"/>
      <c r="D250" s="103"/>
      <c r="E250" s="110"/>
      <c r="F250" s="110"/>
      <c r="G250" s="104"/>
      <c r="H250" s="105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322"/>
      <c r="T250" s="318">
        <f t="shared" si="26"/>
        <v>0</v>
      </c>
      <c r="U250" s="98">
        <f t="shared" si="25"/>
        <v>0</v>
      </c>
      <c r="V250" s="99">
        <f>D222</f>
        <v>2097</v>
      </c>
      <c r="W250" s="269" t="s">
        <v>99</v>
      </c>
      <c r="X250" s="93">
        <f t="shared" si="27"/>
        <v>0</v>
      </c>
      <c r="Y250" s="452"/>
    </row>
    <row r="251" spans="1:25" ht="16.5" thickBot="1" x14ac:dyDescent="0.25">
      <c r="A251" s="102"/>
      <c r="B251" s="103"/>
      <c r="C251" s="103"/>
      <c r="D251" s="103"/>
      <c r="E251" s="110"/>
      <c r="F251" s="110"/>
      <c r="G251" s="104"/>
      <c r="H251" s="113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325"/>
      <c r="T251" s="319">
        <f t="shared" si="26"/>
        <v>0</v>
      </c>
      <c r="U251" s="409">
        <f t="shared" si="25"/>
        <v>0</v>
      </c>
      <c r="V251" s="99">
        <f>D222</f>
        <v>2097</v>
      </c>
      <c r="W251" s="272" t="s">
        <v>28</v>
      </c>
      <c r="X251" s="93">
        <f t="shared" si="27"/>
        <v>0</v>
      </c>
      <c r="Y251" s="278"/>
    </row>
    <row r="252" spans="1:25" ht="16.5" thickBot="1" x14ac:dyDescent="0.3">
      <c r="A252" s="102"/>
      <c r="B252" s="103"/>
      <c r="C252" s="103"/>
      <c r="D252" s="103"/>
      <c r="E252" s="110"/>
      <c r="F252" s="110"/>
      <c r="G252" s="104"/>
      <c r="H252" s="87"/>
      <c r="I252" s="88"/>
      <c r="J252" s="310"/>
      <c r="K252" s="88"/>
      <c r="L252" s="88"/>
      <c r="M252" s="88"/>
      <c r="N252" s="88"/>
      <c r="O252" s="88"/>
      <c r="P252" s="88"/>
      <c r="Q252" s="88"/>
      <c r="R252" s="88"/>
      <c r="S252" s="88"/>
      <c r="T252" s="317"/>
      <c r="U252" s="317"/>
      <c r="V252" s="121"/>
      <c r="W252" s="273" t="s">
        <v>166</v>
      </c>
      <c r="X252" s="93">
        <f t="shared" si="27"/>
        <v>0</v>
      </c>
      <c r="Y252" s="494"/>
    </row>
    <row r="253" spans="1:25" ht="16.5" thickBot="1" x14ac:dyDescent="0.25">
      <c r="A253" s="102"/>
      <c r="B253" s="103"/>
      <c r="C253" s="103"/>
      <c r="D253" s="103"/>
      <c r="E253" s="110"/>
      <c r="F253" s="110"/>
      <c r="G253" s="115"/>
      <c r="H253" s="95">
        <v>1</v>
      </c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321"/>
      <c r="T253" s="320">
        <f t="shared" ref="T253:T261" si="28">SUM(H253,J253,L253,N253,P253,R253,S253)</f>
        <v>1</v>
      </c>
      <c r="U253" s="214">
        <f t="shared" si="25"/>
        <v>4.7687172150691462E-4</v>
      </c>
      <c r="V253" s="99">
        <f>D222</f>
        <v>2097</v>
      </c>
      <c r="W253" s="267" t="s">
        <v>12</v>
      </c>
      <c r="X253" s="93">
        <f t="shared" si="27"/>
        <v>1</v>
      </c>
      <c r="Y253" s="278"/>
    </row>
    <row r="254" spans="1:25" ht="16.5" thickBot="1" x14ac:dyDescent="0.25">
      <c r="A254" s="102"/>
      <c r="B254" s="103"/>
      <c r="C254" s="103"/>
      <c r="D254" s="103"/>
      <c r="E254" s="110"/>
      <c r="F254" s="110"/>
      <c r="G254" s="115"/>
      <c r="H254" s="105">
        <v>1</v>
      </c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322"/>
      <c r="T254" s="318">
        <f t="shared" si="28"/>
        <v>1</v>
      </c>
      <c r="U254" s="214">
        <f t="shared" si="25"/>
        <v>4.7687172150691462E-4</v>
      </c>
      <c r="V254" s="99">
        <f>D222</f>
        <v>2097</v>
      </c>
      <c r="W254" s="268" t="s">
        <v>86</v>
      </c>
      <c r="X254" s="93">
        <f t="shared" si="27"/>
        <v>1</v>
      </c>
      <c r="Y254" s="494" t="s">
        <v>332</v>
      </c>
    </row>
    <row r="255" spans="1:25" ht="16.5" thickBot="1" x14ac:dyDescent="0.25">
      <c r="A255" s="102"/>
      <c r="B255" s="103"/>
      <c r="C255" s="103"/>
      <c r="D255" s="103"/>
      <c r="E255" s="110"/>
      <c r="F255" s="110"/>
      <c r="G255" s="115"/>
      <c r="H255" s="105">
        <v>1</v>
      </c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322"/>
      <c r="T255" s="318">
        <f t="shared" si="28"/>
        <v>1</v>
      </c>
      <c r="U255" s="214">
        <f t="shared" si="25"/>
        <v>4.7687172150691462E-4</v>
      </c>
      <c r="V255" s="99">
        <f>D222</f>
        <v>2097</v>
      </c>
      <c r="W255" s="359" t="s">
        <v>16</v>
      </c>
      <c r="X255" s="93">
        <f t="shared" si="27"/>
        <v>1</v>
      </c>
      <c r="Y255" s="494" t="s">
        <v>243</v>
      </c>
    </row>
    <row r="256" spans="1:25" ht="16.5" thickBot="1" x14ac:dyDescent="0.25">
      <c r="A256" s="102"/>
      <c r="B256" s="103"/>
      <c r="C256" s="103"/>
      <c r="D256" s="103"/>
      <c r="E256" s="110"/>
      <c r="F256" s="110"/>
      <c r="G256" s="115"/>
      <c r="H256" s="105">
        <v>4</v>
      </c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322"/>
      <c r="T256" s="318">
        <f t="shared" si="28"/>
        <v>4</v>
      </c>
      <c r="U256" s="214">
        <f t="shared" si="25"/>
        <v>1.9074868860276585E-3</v>
      </c>
      <c r="V256" s="99">
        <f>D222</f>
        <v>2097</v>
      </c>
      <c r="W256" s="268" t="s">
        <v>74</v>
      </c>
      <c r="X256" s="93">
        <f t="shared" si="27"/>
        <v>4</v>
      </c>
      <c r="Y256" s="494" t="s">
        <v>333</v>
      </c>
    </row>
    <row r="257" spans="1:25" ht="16.5" thickBot="1" x14ac:dyDescent="0.25">
      <c r="A257" s="102"/>
      <c r="B257" s="103"/>
      <c r="C257" s="103"/>
      <c r="D257" s="103"/>
      <c r="E257" s="110"/>
      <c r="F257" s="110"/>
      <c r="G257" s="115"/>
      <c r="H257" s="105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322"/>
      <c r="T257" s="318">
        <f t="shared" si="28"/>
        <v>0</v>
      </c>
      <c r="U257" s="214">
        <f t="shared" si="25"/>
        <v>0</v>
      </c>
      <c r="V257" s="99">
        <f>D222</f>
        <v>2097</v>
      </c>
      <c r="W257" s="269" t="s">
        <v>197</v>
      </c>
      <c r="X257" s="93">
        <f t="shared" si="27"/>
        <v>0</v>
      </c>
      <c r="Y257" s="494" t="s">
        <v>334</v>
      </c>
    </row>
    <row r="258" spans="1:25" ht="16.5" thickBot="1" x14ac:dyDescent="0.25">
      <c r="A258" s="102"/>
      <c r="B258" s="103"/>
      <c r="C258" s="103"/>
      <c r="D258" s="103"/>
      <c r="E258" s="110"/>
      <c r="F258" s="110"/>
      <c r="G258" s="115"/>
      <c r="H258" s="105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322"/>
      <c r="T258" s="318">
        <f t="shared" si="28"/>
        <v>0</v>
      </c>
      <c r="U258" s="214">
        <f t="shared" si="25"/>
        <v>0</v>
      </c>
      <c r="V258" s="99">
        <f>D222</f>
        <v>2097</v>
      </c>
      <c r="W258" s="269" t="s">
        <v>27</v>
      </c>
      <c r="X258" s="93">
        <f t="shared" si="27"/>
        <v>0</v>
      </c>
      <c r="Y258" s="494"/>
    </row>
    <row r="259" spans="1:25" ht="16.5" thickBot="1" x14ac:dyDescent="0.25">
      <c r="A259" s="102"/>
      <c r="B259" s="103"/>
      <c r="C259" s="103"/>
      <c r="D259" s="103"/>
      <c r="E259" s="110"/>
      <c r="F259" s="110"/>
      <c r="G259" s="115"/>
      <c r="H259" s="113">
        <v>6</v>
      </c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325"/>
      <c r="T259" s="318">
        <f t="shared" si="28"/>
        <v>6</v>
      </c>
      <c r="U259" s="214">
        <f t="shared" si="25"/>
        <v>2.8612303290414878E-3</v>
      </c>
      <c r="V259" s="99">
        <f>D222</f>
        <v>2097</v>
      </c>
      <c r="W259" s="272" t="s">
        <v>173</v>
      </c>
      <c r="X259" s="93">
        <f t="shared" si="27"/>
        <v>6</v>
      </c>
      <c r="Y259" s="494"/>
    </row>
    <row r="260" spans="1:25" ht="16.5" thickBot="1" x14ac:dyDescent="0.25">
      <c r="A260" s="102"/>
      <c r="B260" s="103"/>
      <c r="C260" s="103"/>
      <c r="D260" s="103"/>
      <c r="E260" s="110"/>
      <c r="F260" s="110"/>
      <c r="G260" s="115"/>
      <c r="H260" s="113">
        <v>1</v>
      </c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325"/>
      <c r="T260" s="318">
        <f t="shared" si="28"/>
        <v>1</v>
      </c>
      <c r="U260" s="214">
        <f t="shared" si="25"/>
        <v>4.7687172150691462E-4</v>
      </c>
      <c r="V260" s="99">
        <f>D222</f>
        <v>2097</v>
      </c>
      <c r="W260" s="268" t="s">
        <v>13</v>
      </c>
      <c r="X260" s="93">
        <f t="shared" si="27"/>
        <v>1</v>
      </c>
      <c r="Y260" s="494"/>
    </row>
    <row r="261" spans="1:25" ht="16.5" thickBot="1" x14ac:dyDescent="0.25">
      <c r="A261" s="123"/>
      <c r="B261" s="124"/>
      <c r="C261" s="124"/>
      <c r="D261" s="124"/>
      <c r="E261" s="125"/>
      <c r="F261" s="125"/>
      <c r="G261" s="126"/>
      <c r="H261" s="113">
        <v>29</v>
      </c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325"/>
      <c r="T261" s="318">
        <f t="shared" si="28"/>
        <v>29</v>
      </c>
      <c r="U261" s="409">
        <f t="shared" si="25"/>
        <v>1.3829279923700524E-2</v>
      </c>
      <c r="V261" s="99">
        <f>D222</f>
        <v>2097</v>
      </c>
      <c r="W261" s="270" t="s">
        <v>159</v>
      </c>
      <c r="X261" s="275">
        <f>T261</f>
        <v>29</v>
      </c>
      <c r="Y261" s="492"/>
    </row>
    <row r="262" spans="1:25" ht="15.75" thickBot="1" x14ac:dyDescent="0.25">
      <c r="A262" s="128"/>
      <c r="B262" s="128"/>
      <c r="C262" s="128"/>
      <c r="D262" s="128"/>
      <c r="E262" s="128"/>
      <c r="F262" s="128"/>
      <c r="G262" s="51" t="s">
        <v>5</v>
      </c>
      <c r="H262" s="129">
        <f t="shared" ref="H262:S262" si="29">SUM(H223:H261)</f>
        <v>177</v>
      </c>
      <c r="I262" s="129">
        <f t="shared" si="29"/>
        <v>56</v>
      </c>
      <c r="J262" s="129">
        <f t="shared" si="29"/>
        <v>26</v>
      </c>
      <c r="K262" s="129">
        <f t="shared" si="29"/>
        <v>0</v>
      </c>
      <c r="L262" s="129">
        <f t="shared" si="29"/>
        <v>0</v>
      </c>
      <c r="M262" s="129">
        <f t="shared" si="29"/>
        <v>0</v>
      </c>
      <c r="N262" s="129">
        <f t="shared" si="29"/>
        <v>0</v>
      </c>
      <c r="O262" s="129">
        <f t="shared" si="29"/>
        <v>0</v>
      </c>
      <c r="P262" s="129">
        <f t="shared" si="29"/>
        <v>0</v>
      </c>
      <c r="Q262" s="129">
        <f t="shared" si="29"/>
        <v>0</v>
      </c>
      <c r="R262" s="129">
        <f t="shared" si="29"/>
        <v>0</v>
      </c>
      <c r="S262" s="129">
        <f t="shared" si="29"/>
        <v>52</v>
      </c>
      <c r="T262" s="258">
        <f>SUM(H262,J262,L262,N262,P262,R262,S262)</f>
        <v>255</v>
      </c>
      <c r="U262" s="465">
        <f t="shared" si="25"/>
        <v>0.12160228898426323</v>
      </c>
      <c r="V262" s="99">
        <f>D222</f>
        <v>2097</v>
      </c>
      <c r="W262" s="44"/>
    </row>
    <row r="264" spans="1:25" ht="15.75" thickBot="1" x14ac:dyDescent="0.3"/>
    <row r="265" spans="1:25" ht="75.75" thickBot="1" x14ac:dyDescent="0.3">
      <c r="A265" s="46" t="s">
        <v>23</v>
      </c>
      <c r="B265" s="46" t="s">
        <v>49</v>
      </c>
      <c r="C265" s="47" t="s">
        <v>54</v>
      </c>
      <c r="D265" s="47" t="s">
        <v>18</v>
      </c>
      <c r="E265" s="46" t="s">
        <v>17</v>
      </c>
      <c r="F265" s="48" t="s">
        <v>1</v>
      </c>
      <c r="G265" s="49" t="s">
        <v>24</v>
      </c>
      <c r="H265" s="50" t="s">
        <v>75</v>
      </c>
      <c r="I265" s="50" t="s">
        <v>76</v>
      </c>
      <c r="J265" s="50" t="s">
        <v>55</v>
      </c>
      <c r="K265" s="50" t="s">
        <v>60</v>
      </c>
      <c r="L265" s="50" t="s">
        <v>56</v>
      </c>
      <c r="M265" s="50" t="s">
        <v>61</v>
      </c>
      <c r="N265" s="50" t="s">
        <v>57</v>
      </c>
      <c r="O265" s="50" t="s">
        <v>62</v>
      </c>
      <c r="P265" s="50" t="s">
        <v>58</v>
      </c>
      <c r="Q265" s="50" t="s">
        <v>77</v>
      </c>
      <c r="R265" s="50" t="s">
        <v>126</v>
      </c>
      <c r="S265" s="50" t="s">
        <v>42</v>
      </c>
      <c r="T265" s="50" t="s">
        <v>5</v>
      </c>
      <c r="U265" s="46" t="s">
        <v>2</v>
      </c>
      <c r="V265" s="84" t="s">
        <v>72</v>
      </c>
      <c r="W265" s="85" t="s">
        <v>21</v>
      </c>
      <c r="X265" s="47" t="s">
        <v>18</v>
      </c>
      <c r="Y265" s="86" t="s">
        <v>7</v>
      </c>
    </row>
    <row r="266" spans="1:25" ht="15.75" thickBot="1" x14ac:dyDescent="0.3">
      <c r="A266" s="438">
        <v>1502855</v>
      </c>
      <c r="B266" s="274" t="s">
        <v>120</v>
      </c>
      <c r="C266" s="438">
        <v>1920</v>
      </c>
      <c r="D266" s="438">
        <v>2085</v>
      </c>
      <c r="E266" s="443">
        <v>1827</v>
      </c>
      <c r="F266" s="444">
        <f>E266/D266</f>
        <v>0.87625899280575537</v>
      </c>
      <c r="G266" s="52">
        <v>45230</v>
      </c>
      <c r="H266" s="87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9"/>
      <c r="T266" s="405"/>
      <c r="U266" s="121"/>
      <c r="V266" s="89"/>
      <c r="W266" s="91" t="s">
        <v>78</v>
      </c>
      <c r="X266" s="275">
        <v>578.5</v>
      </c>
      <c r="Y266" s="493" t="s">
        <v>73</v>
      </c>
    </row>
    <row r="267" spans="1:25" ht="16.5" thickBot="1" x14ac:dyDescent="0.25">
      <c r="A267" s="92"/>
      <c r="B267" s="93"/>
      <c r="C267" s="93"/>
      <c r="D267" s="93"/>
      <c r="E267" s="93"/>
      <c r="F267" s="93"/>
      <c r="G267" s="94"/>
      <c r="H267" s="95">
        <v>26</v>
      </c>
      <c r="I267" s="96"/>
      <c r="J267" s="96">
        <v>4</v>
      </c>
      <c r="K267" s="96"/>
      <c r="L267" s="96"/>
      <c r="M267" s="96"/>
      <c r="N267" s="96"/>
      <c r="O267" s="96"/>
      <c r="P267" s="96"/>
      <c r="Q267" s="96"/>
      <c r="R267" s="96"/>
      <c r="S267" s="321">
        <v>14</v>
      </c>
      <c r="T267" s="320">
        <f>SUM(H267,J267,L267,N267,P267,R267,S267)</f>
        <v>44</v>
      </c>
      <c r="U267" s="485">
        <f>($T267)/$D$266</f>
        <v>2.1103117505995205E-2</v>
      </c>
      <c r="V267" s="99">
        <f>D266</f>
        <v>2085</v>
      </c>
      <c r="W267" s="267" t="s">
        <v>16</v>
      </c>
      <c r="X267" s="93">
        <f>T267</f>
        <v>44</v>
      </c>
      <c r="Y267" s="276" t="s">
        <v>131</v>
      </c>
    </row>
    <row r="268" spans="1:25" ht="16.5" thickBot="1" x14ac:dyDescent="0.25">
      <c r="A268" s="102"/>
      <c r="B268" s="103"/>
      <c r="C268" s="103"/>
      <c r="D268" s="103"/>
      <c r="E268" s="103"/>
      <c r="F268" s="103"/>
      <c r="G268" s="104"/>
      <c r="H268" s="484">
        <v>2</v>
      </c>
      <c r="I268" s="117"/>
      <c r="J268" s="117">
        <v>1</v>
      </c>
      <c r="K268" s="117"/>
      <c r="L268" s="117"/>
      <c r="M268" s="117"/>
      <c r="N268" s="117"/>
      <c r="O268" s="117"/>
      <c r="P268" s="117"/>
      <c r="Q268" s="117"/>
      <c r="R268" s="117"/>
      <c r="S268" s="324"/>
      <c r="T268" s="320">
        <f>SUM(H268,J268,L268,N268,P268,R268,S268)</f>
        <v>3</v>
      </c>
      <c r="U268" s="409">
        <f t="shared" ref="U268:U306" si="30">($T268)/$D$266</f>
        <v>1.4388489208633094E-3</v>
      </c>
      <c r="V268" s="99"/>
      <c r="W268" s="271" t="s">
        <v>44</v>
      </c>
      <c r="X268" s="93"/>
      <c r="Y268" s="276" t="s">
        <v>167</v>
      </c>
    </row>
    <row r="269" spans="1:25" ht="16.5" thickBot="1" x14ac:dyDescent="0.25">
      <c r="A269" s="102"/>
      <c r="B269" s="103"/>
      <c r="C269" s="103"/>
      <c r="D269" s="103"/>
      <c r="E269" s="103"/>
      <c r="F269" s="103"/>
      <c r="G269" s="104"/>
      <c r="H269" s="105">
        <v>35</v>
      </c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322">
        <v>1</v>
      </c>
      <c r="T269" s="318">
        <f t="shared" ref="T269:T295" si="31">SUM(H269,J269,L269,N269,P269,R269,S269)</f>
        <v>36</v>
      </c>
      <c r="U269" s="98">
        <f t="shared" si="30"/>
        <v>1.7266187050359712E-2</v>
      </c>
      <c r="V269" s="99">
        <f>D266</f>
        <v>2085</v>
      </c>
      <c r="W269" s="268" t="s">
        <v>6</v>
      </c>
      <c r="X269" s="93">
        <f t="shared" ref="X269:X304" si="32">T269</f>
        <v>36</v>
      </c>
      <c r="Y269" s="489"/>
    </row>
    <row r="270" spans="1:25" ht="16.5" thickBot="1" x14ac:dyDescent="0.25">
      <c r="A270" s="102"/>
      <c r="B270" s="103"/>
      <c r="C270" s="103"/>
      <c r="D270" s="103"/>
      <c r="E270" s="110"/>
      <c r="F270" s="110"/>
      <c r="G270" s="104"/>
      <c r="H270" s="105">
        <v>21</v>
      </c>
      <c r="I270" s="67"/>
      <c r="J270" s="67">
        <v>2</v>
      </c>
      <c r="K270" s="67"/>
      <c r="L270" s="67"/>
      <c r="M270" s="67"/>
      <c r="N270" s="67"/>
      <c r="O270" s="67"/>
      <c r="P270" s="67"/>
      <c r="Q270" s="67"/>
      <c r="R270" s="67"/>
      <c r="S270" s="322">
        <v>1</v>
      </c>
      <c r="T270" s="318">
        <f t="shared" si="31"/>
        <v>24</v>
      </c>
      <c r="U270" s="98">
        <f t="shared" si="30"/>
        <v>1.1510791366906475E-2</v>
      </c>
      <c r="V270" s="99">
        <f>D266</f>
        <v>2085</v>
      </c>
      <c r="W270" s="268" t="s">
        <v>14</v>
      </c>
      <c r="X270" s="93">
        <f t="shared" si="32"/>
        <v>24</v>
      </c>
      <c r="Y270" s="314"/>
    </row>
    <row r="271" spans="1:25" ht="16.5" thickBot="1" x14ac:dyDescent="0.25">
      <c r="A271" s="102"/>
      <c r="B271" s="103"/>
      <c r="C271" s="103"/>
      <c r="D271" s="103"/>
      <c r="E271" s="110"/>
      <c r="F271" s="110"/>
      <c r="G271" s="104"/>
      <c r="H271" s="105">
        <v>10</v>
      </c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322">
        <v>1</v>
      </c>
      <c r="T271" s="318">
        <f t="shared" si="31"/>
        <v>11</v>
      </c>
      <c r="U271" s="98">
        <f t="shared" si="30"/>
        <v>5.2757793764988013E-3</v>
      </c>
      <c r="V271" s="99">
        <f>D266</f>
        <v>2085</v>
      </c>
      <c r="W271" s="268" t="s">
        <v>15</v>
      </c>
      <c r="X271" s="93">
        <f t="shared" si="32"/>
        <v>11</v>
      </c>
      <c r="Y271" s="431"/>
    </row>
    <row r="272" spans="1:25" ht="16.5" thickBot="1" x14ac:dyDescent="0.25">
      <c r="A272" s="102"/>
      <c r="B272" s="103"/>
      <c r="C272" s="103"/>
      <c r="D272" s="103"/>
      <c r="E272" s="110"/>
      <c r="F272" s="110"/>
      <c r="G272" s="104"/>
      <c r="H272" s="105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322"/>
      <c r="T272" s="318">
        <f t="shared" si="31"/>
        <v>0</v>
      </c>
      <c r="U272" s="98">
        <f t="shared" si="30"/>
        <v>0</v>
      </c>
      <c r="V272" s="99">
        <f>D266</f>
        <v>2085</v>
      </c>
      <c r="W272" s="268" t="s">
        <v>31</v>
      </c>
      <c r="X272" s="93">
        <f t="shared" si="32"/>
        <v>0</v>
      </c>
      <c r="Y272" s="431"/>
    </row>
    <row r="273" spans="1:25" ht="16.5" thickBot="1" x14ac:dyDescent="0.25">
      <c r="A273" s="102"/>
      <c r="B273" s="103"/>
      <c r="C273" s="103"/>
      <c r="D273" s="103"/>
      <c r="E273" s="110"/>
      <c r="F273" s="110"/>
      <c r="G273" s="104"/>
      <c r="H273" s="105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322"/>
      <c r="T273" s="318">
        <f t="shared" si="31"/>
        <v>0</v>
      </c>
      <c r="U273" s="98">
        <f t="shared" si="30"/>
        <v>0</v>
      </c>
      <c r="V273" s="99">
        <f>D266</f>
        <v>2085</v>
      </c>
      <c r="W273" s="268" t="s">
        <v>32</v>
      </c>
      <c r="X273" s="93">
        <f t="shared" si="32"/>
        <v>0</v>
      </c>
      <c r="Y273" s="111"/>
    </row>
    <row r="274" spans="1:25" ht="16.5" thickBot="1" x14ac:dyDescent="0.25">
      <c r="A274" s="102"/>
      <c r="B274" s="103"/>
      <c r="C274" s="103"/>
      <c r="D274" s="103"/>
      <c r="E274" s="110"/>
      <c r="F274" s="110"/>
      <c r="G274" s="104"/>
      <c r="H274" s="105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322"/>
      <c r="T274" s="318">
        <f t="shared" si="31"/>
        <v>0</v>
      </c>
      <c r="U274" s="98">
        <f t="shared" si="30"/>
        <v>0</v>
      </c>
      <c r="V274" s="99">
        <f>D266</f>
        <v>2085</v>
      </c>
      <c r="W274" s="268" t="s">
        <v>187</v>
      </c>
      <c r="X274" s="93">
        <f t="shared" si="32"/>
        <v>0</v>
      </c>
      <c r="Y274" s="446"/>
    </row>
    <row r="275" spans="1:25" ht="16.5" thickBot="1" x14ac:dyDescent="0.25">
      <c r="A275" s="102"/>
      <c r="B275" s="103"/>
      <c r="C275" s="103"/>
      <c r="D275" s="103"/>
      <c r="E275" s="110"/>
      <c r="F275" s="110"/>
      <c r="G275" s="104"/>
      <c r="H275" s="105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322"/>
      <c r="T275" s="318">
        <f t="shared" si="31"/>
        <v>0</v>
      </c>
      <c r="U275" s="98">
        <f t="shared" si="30"/>
        <v>0</v>
      </c>
      <c r="V275" s="99">
        <f>D266</f>
        <v>2085</v>
      </c>
      <c r="W275" s="268" t="s">
        <v>30</v>
      </c>
      <c r="X275" s="93">
        <f t="shared" si="32"/>
        <v>0</v>
      </c>
      <c r="Y275" s="111"/>
    </row>
    <row r="276" spans="1:25" ht="16.5" thickBot="1" x14ac:dyDescent="0.25">
      <c r="A276" s="102"/>
      <c r="B276" s="103"/>
      <c r="C276" s="103"/>
      <c r="D276" s="103"/>
      <c r="E276" s="110"/>
      <c r="F276" s="110"/>
      <c r="G276" s="104"/>
      <c r="H276" s="105">
        <v>11</v>
      </c>
      <c r="I276" s="67"/>
      <c r="J276" s="67">
        <v>2</v>
      </c>
      <c r="K276" s="67"/>
      <c r="L276" s="67"/>
      <c r="M276" s="67"/>
      <c r="N276" s="67"/>
      <c r="O276" s="67"/>
      <c r="P276" s="67"/>
      <c r="Q276" s="67"/>
      <c r="R276" s="67"/>
      <c r="S276" s="322">
        <v>4</v>
      </c>
      <c r="T276" s="318">
        <f t="shared" si="31"/>
        <v>17</v>
      </c>
      <c r="U276" s="98">
        <f t="shared" si="30"/>
        <v>8.1534772182254196E-3</v>
      </c>
      <c r="V276" s="99">
        <f>D266</f>
        <v>2085</v>
      </c>
      <c r="W276" s="268" t="s">
        <v>0</v>
      </c>
      <c r="X276" s="93">
        <f t="shared" si="32"/>
        <v>17</v>
      </c>
      <c r="Y276" s="314"/>
    </row>
    <row r="277" spans="1:25" ht="16.5" thickBot="1" x14ac:dyDescent="0.25">
      <c r="A277" s="102"/>
      <c r="B277" s="103"/>
      <c r="C277" s="103"/>
      <c r="D277" s="103"/>
      <c r="E277" s="110"/>
      <c r="F277" s="110"/>
      <c r="G277" s="104"/>
      <c r="H277" s="105">
        <v>26</v>
      </c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322">
        <v>3</v>
      </c>
      <c r="T277" s="318">
        <f t="shared" si="31"/>
        <v>29</v>
      </c>
      <c r="U277" s="98">
        <f t="shared" si="30"/>
        <v>1.3908872901678656E-2</v>
      </c>
      <c r="V277" s="99">
        <f>D266</f>
        <v>2085</v>
      </c>
      <c r="W277" s="268" t="s">
        <v>12</v>
      </c>
      <c r="X277" s="93">
        <f t="shared" si="32"/>
        <v>29</v>
      </c>
      <c r="Y277" s="112"/>
    </row>
    <row r="278" spans="1:25" ht="16.5" thickBot="1" x14ac:dyDescent="0.25">
      <c r="A278" s="102"/>
      <c r="B278" s="103"/>
      <c r="C278" s="103"/>
      <c r="D278" s="103"/>
      <c r="E278" s="110"/>
      <c r="F278" s="110" t="s">
        <v>108</v>
      </c>
      <c r="G278" s="104"/>
      <c r="H278" s="105">
        <v>4</v>
      </c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322">
        <v>9</v>
      </c>
      <c r="T278" s="318">
        <f t="shared" si="31"/>
        <v>13</v>
      </c>
      <c r="U278" s="98">
        <f t="shared" si="30"/>
        <v>6.2350119904076738E-3</v>
      </c>
      <c r="V278" s="99">
        <f>D266</f>
        <v>2085</v>
      </c>
      <c r="W278" s="268" t="s">
        <v>34</v>
      </c>
      <c r="X278" s="93">
        <f t="shared" si="32"/>
        <v>13</v>
      </c>
      <c r="Y278" s="112"/>
    </row>
    <row r="279" spans="1:25" ht="16.5" thickBot="1" x14ac:dyDescent="0.25">
      <c r="A279" s="102"/>
      <c r="B279" s="103"/>
      <c r="C279" s="103"/>
      <c r="D279" s="103"/>
      <c r="E279" s="110"/>
      <c r="F279" s="110"/>
      <c r="G279" s="104"/>
      <c r="H279" s="105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322"/>
      <c r="T279" s="318">
        <f t="shared" si="31"/>
        <v>0</v>
      </c>
      <c r="U279" s="98">
        <f t="shared" si="30"/>
        <v>0</v>
      </c>
      <c r="V279" s="99">
        <f>D266</f>
        <v>2085</v>
      </c>
      <c r="W279" s="269" t="s">
        <v>28</v>
      </c>
      <c r="X279" s="93">
        <f t="shared" si="32"/>
        <v>0</v>
      </c>
      <c r="Y279" s="494"/>
    </row>
    <row r="280" spans="1:25" ht="16.5" thickBot="1" x14ac:dyDescent="0.25">
      <c r="A280" s="102"/>
      <c r="B280" s="103"/>
      <c r="C280" s="103"/>
      <c r="D280" s="103"/>
      <c r="E280" s="110"/>
      <c r="F280" s="110"/>
      <c r="G280" s="115"/>
      <c r="H280" s="116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322"/>
      <c r="T280" s="318">
        <f t="shared" si="31"/>
        <v>0</v>
      </c>
      <c r="U280" s="98">
        <f t="shared" si="30"/>
        <v>0</v>
      </c>
      <c r="V280" s="99">
        <f>D266</f>
        <v>2085</v>
      </c>
      <c r="W280" s="269" t="s">
        <v>177</v>
      </c>
      <c r="X280" s="93">
        <f t="shared" si="32"/>
        <v>0</v>
      </c>
      <c r="Y280" s="278"/>
    </row>
    <row r="281" spans="1:25" ht="16.5" thickBot="1" x14ac:dyDescent="0.25">
      <c r="A281" s="102"/>
      <c r="B281" s="103"/>
      <c r="C281" s="103"/>
      <c r="D281" s="103"/>
      <c r="E281" s="110"/>
      <c r="F281" s="110"/>
      <c r="G281" s="115"/>
      <c r="H281" s="116">
        <v>1</v>
      </c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322"/>
      <c r="T281" s="318">
        <f t="shared" si="31"/>
        <v>1</v>
      </c>
      <c r="U281" s="98">
        <f t="shared" si="30"/>
        <v>4.7961630695443646E-4</v>
      </c>
      <c r="V281" s="99">
        <f>D266</f>
        <v>2085</v>
      </c>
      <c r="W281" s="269" t="s">
        <v>183</v>
      </c>
      <c r="X281" s="93">
        <f t="shared" si="32"/>
        <v>1</v>
      </c>
      <c r="Y281" s="109"/>
    </row>
    <row r="282" spans="1:25" ht="16.5" thickBot="1" x14ac:dyDescent="0.25">
      <c r="A282" s="102"/>
      <c r="B282" s="103"/>
      <c r="C282" s="103"/>
      <c r="D282" s="103"/>
      <c r="E282" s="110"/>
      <c r="F282" s="110"/>
      <c r="G282" s="115"/>
      <c r="H282" s="217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323"/>
      <c r="T282" s="319">
        <f t="shared" si="31"/>
        <v>0</v>
      </c>
      <c r="U282" s="316">
        <f t="shared" si="30"/>
        <v>0</v>
      </c>
      <c r="V282" s="307">
        <f>D266</f>
        <v>2085</v>
      </c>
      <c r="W282" s="270" t="s">
        <v>159</v>
      </c>
      <c r="X282" s="93">
        <f t="shared" si="32"/>
        <v>0</v>
      </c>
      <c r="Y282" s="278"/>
    </row>
    <row r="283" spans="1:25" ht="16.5" thickBot="1" x14ac:dyDescent="0.25">
      <c r="A283" s="102"/>
      <c r="B283" s="103"/>
      <c r="C283" s="103"/>
      <c r="D283" s="103"/>
      <c r="E283" s="110"/>
      <c r="F283" s="110"/>
      <c r="G283" s="104"/>
      <c r="H283" s="95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324"/>
      <c r="T283" s="320">
        <f t="shared" si="31"/>
        <v>0</v>
      </c>
      <c r="U283" s="214">
        <f t="shared" si="30"/>
        <v>0</v>
      </c>
      <c r="V283" s="99">
        <f>D266</f>
        <v>2085</v>
      </c>
      <c r="W283" s="271" t="s">
        <v>11</v>
      </c>
      <c r="X283" s="93">
        <f t="shared" si="32"/>
        <v>0</v>
      </c>
      <c r="Y283" s="112"/>
    </row>
    <row r="284" spans="1:25" ht="16.5" thickBot="1" x14ac:dyDescent="0.25">
      <c r="A284" s="102"/>
      <c r="B284" s="103"/>
      <c r="C284" s="103"/>
      <c r="D284" s="103"/>
      <c r="E284" s="110"/>
      <c r="F284" s="110"/>
      <c r="G284" s="104"/>
      <c r="H284" s="105"/>
      <c r="I284" s="279"/>
      <c r="J284" s="67"/>
      <c r="K284" s="67"/>
      <c r="L284" s="67"/>
      <c r="M284" s="67"/>
      <c r="N284" s="67"/>
      <c r="O284" s="67"/>
      <c r="P284" s="67"/>
      <c r="Q284" s="67"/>
      <c r="R284" s="67"/>
      <c r="S284" s="322">
        <v>1</v>
      </c>
      <c r="T284" s="318">
        <f t="shared" si="31"/>
        <v>1</v>
      </c>
      <c r="U284" s="98">
        <f t="shared" si="30"/>
        <v>4.7961630695443646E-4</v>
      </c>
      <c r="V284" s="99">
        <f>D266</f>
        <v>2085</v>
      </c>
      <c r="W284" s="462" t="s">
        <v>101</v>
      </c>
      <c r="X284" s="93">
        <f t="shared" si="32"/>
        <v>1</v>
      </c>
      <c r="Y284" s="112"/>
    </row>
    <row r="285" spans="1:25" ht="16.5" thickBot="1" x14ac:dyDescent="0.25">
      <c r="A285" s="102"/>
      <c r="B285" s="103"/>
      <c r="C285" s="103"/>
      <c r="D285" s="103"/>
      <c r="E285" s="110"/>
      <c r="F285" s="110"/>
      <c r="G285" s="104"/>
      <c r="H285" s="105"/>
      <c r="I285" s="280">
        <v>13</v>
      </c>
      <c r="J285" s="67">
        <v>2</v>
      </c>
      <c r="K285" s="67"/>
      <c r="L285" s="67"/>
      <c r="M285" s="67"/>
      <c r="N285" s="67"/>
      <c r="O285" s="67"/>
      <c r="P285" s="67"/>
      <c r="Q285" s="67"/>
      <c r="R285" s="67"/>
      <c r="S285" s="322">
        <v>5</v>
      </c>
      <c r="T285" s="318">
        <f t="shared" si="31"/>
        <v>7</v>
      </c>
      <c r="U285" s="98">
        <f t="shared" si="30"/>
        <v>3.357314148681055E-3</v>
      </c>
      <c r="V285" s="99">
        <f>D266</f>
        <v>2085</v>
      </c>
      <c r="W285" s="268" t="s">
        <v>3</v>
      </c>
      <c r="X285" s="93">
        <f t="shared" si="32"/>
        <v>7</v>
      </c>
      <c r="Y285" s="111"/>
    </row>
    <row r="286" spans="1:25" ht="16.5" thickBot="1" x14ac:dyDescent="0.25">
      <c r="A286" s="102"/>
      <c r="B286" s="103"/>
      <c r="C286" s="103"/>
      <c r="D286" s="103"/>
      <c r="E286" s="103"/>
      <c r="F286" s="110"/>
      <c r="G286" s="104"/>
      <c r="H286" s="105"/>
      <c r="I286" s="280">
        <v>1</v>
      </c>
      <c r="J286" s="67"/>
      <c r="K286" s="67"/>
      <c r="L286" s="67"/>
      <c r="M286" s="67"/>
      <c r="N286" s="67"/>
      <c r="O286" s="67"/>
      <c r="P286" s="67"/>
      <c r="Q286" s="67"/>
      <c r="R286" s="67"/>
      <c r="S286" s="322"/>
      <c r="T286" s="318">
        <f t="shared" si="31"/>
        <v>0</v>
      </c>
      <c r="U286" s="98">
        <f t="shared" si="30"/>
        <v>0</v>
      </c>
      <c r="V286" s="99">
        <f>D266</f>
        <v>2085</v>
      </c>
      <c r="W286" s="268" t="s">
        <v>8</v>
      </c>
      <c r="X286" s="93">
        <f t="shared" si="32"/>
        <v>0</v>
      </c>
      <c r="Y286" s="112"/>
    </row>
    <row r="287" spans="1:25" ht="16.5" thickBot="1" x14ac:dyDescent="0.25">
      <c r="A287" s="102"/>
      <c r="B287" s="103"/>
      <c r="C287" s="103"/>
      <c r="D287" s="103"/>
      <c r="E287" s="103"/>
      <c r="F287" s="110"/>
      <c r="G287" s="104"/>
      <c r="H287" s="105"/>
      <c r="I287" s="280">
        <v>65</v>
      </c>
      <c r="J287" s="67">
        <v>31</v>
      </c>
      <c r="K287" s="67"/>
      <c r="L287" s="67"/>
      <c r="M287" s="67"/>
      <c r="N287" s="67"/>
      <c r="O287" s="67"/>
      <c r="P287" s="67"/>
      <c r="Q287" s="67"/>
      <c r="R287" s="67"/>
      <c r="S287" s="322"/>
      <c r="T287" s="318">
        <f t="shared" si="31"/>
        <v>31</v>
      </c>
      <c r="U287" s="98">
        <f t="shared" si="30"/>
        <v>1.4868105515587531E-2</v>
      </c>
      <c r="V287" s="99">
        <f>D266</f>
        <v>2085</v>
      </c>
      <c r="W287" s="268" t="s">
        <v>9</v>
      </c>
      <c r="X287" s="93">
        <f t="shared" si="32"/>
        <v>31</v>
      </c>
      <c r="Y287" s="278" t="s">
        <v>336</v>
      </c>
    </row>
    <row r="288" spans="1:25" ht="16.5" thickBot="1" x14ac:dyDescent="0.25">
      <c r="A288" s="102"/>
      <c r="B288" s="103"/>
      <c r="C288" s="103"/>
      <c r="D288" s="103"/>
      <c r="E288" s="103"/>
      <c r="F288" s="110"/>
      <c r="G288" s="104"/>
      <c r="H288" s="105"/>
      <c r="I288" s="280">
        <v>1</v>
      </c>
      <c r="J288" s="67"/>
      <c r="K288" s="67"/>
      <c r="L288" s="67"/>
      <c r="M288" s="67"/>
      <c r="N288" s="67"/>
      <c r="O288" s="67"/>
      <c r="P288" s="67"/>
      <c r="Q288" s="67"/>
      <c r="R288" s="67"/>
      <c r="S288" s="322"/>
      <c r="T288" s="318">
        <f t="shared" si="31"/>
        <v>0</v>
      </c>
      <c r="U288" s="98">
        <f t="shared" si="30"/>
        <v>0</v>
      </c>
      <c r="V288" s="99">
        <f>D266</f>
        <v>2085</v>
      </c>
      <c r="W288" s="268" t="s">
        <v>80</v>
      </c>
      <c r="X288" s="93">
        <f t="shared" si="32"/>
        <v>0</v>
      </c>
      <c r="Y288" s="112"/>
    </row>
    <row r="289" spans="1:25" ht="16.5" thickBot="1" x14ac:dyDescent="0.25">
      <c r="A289" s="102"/>
      <c r="B289" s="103"/>
      <c r="C289" s="103"/>
      <c r="D289" s="103"/>
      <c r="E289" s="103"/>
      <c r="F289" s="110"/>
      <c r="G289" s="104"/>
      <c r="H289" s="105"/>
      <c r="I289" s="280"/>
      <c r="J289" s="67"/>
      <c r="K289" s="67"/>
      <c r="L289" s="67"/>
      <c r="M289" s="67"/>
      <c r="N289" s="67"/>
      <c r="O289" s="67"/>
      <c r="P289" s="67"/>
      <c r="Q289" s="67"/>
      <c r="R289" s="67"/>
      <c r="S289" s="322">
        <v>1</v>
      </c>
      <c r="T289" s="318">
        <f t="shared" si="31"/>
        <v>1</v>
      </c>
      <c r="U289" s="98">
        <f t="shared" si="30"/>
        <v>4.7961630695443646E-4</v>
      </c>
      <c r="V289" s="99">
        <f>D266</f>
        <v>2085</v>
      </c>
      <c r="W289" s="268" t="s">
        <v>20</v>
      </c>
      <c r="X289" s="93">
        <f t="shared" si="32"/>
        <v>1</v>
      </c>
      <c r="Y289" s="112"/>
    </row>
    <row r="290" spans="1:25" ht="16.5" thickBot="1" x14ac:dyDescent="0.25">
      <c r="A290" s="102"/>
      <c r="B290" s="103"/>
      <c r="C290" s="103"/>
      <c r="D290" s="103"/>
      <c r="E290" s="103"/>
      <c r="F290" s="110"/>
      <c r="G290" s="104"/>
      <c r="H290" s="105"/>
      <c r="I290" s="280"/>
      <c r="J290" s="67"/>
      <c r="K290" s="67"/>
      <c r="L290" s="67"/>
      <c r="M290" s="67"/>
      <c r="N290" s="67"/>
      <c r="O290" s="67"/>
      <c r="P290" s="67"/>
      <c r="Q290" s="67"/>
      <c r="R290" s="67"/>
      <c r="S290" s="322"/>
      <c r="T290" s="318">
        <f t="shared" si="31"/>
        <v>0</v>
      </c>
      <c r="U290" s="98">
        <f t="shared" si="30"/>
        <v>0</v>
      </c>
      <c r="V290" s="99">
        <f>D266</f>
        <v>2085</v>
      </c>
      <c r="W290" s="268" t="s">
        <v>81</v>
      </c>
      <c r="X290" s="93">
        <f t="shared" si="32"/>
        <v>0</v>
      </c>
      <c r="Y290" s="494" t="s">
        <v>206</v>
      </c>
    </row>
    <row r="291" spans="1:25" ht="16.5" thickBot="1" x14ac:dyDescent="0.25">
      <c r="A291" s="102"/>
      <c r="B291" s="103"/>
      <c r="C291" s="103"/>
      <c r="D291" s="103"/>
      <c r="E291" s="103"/>
      <c r="F291" s="110"/>
      <c r="G291" s="104"/>
      <c r="H291" s="105"/>
      <c r="I291" s="280"/>
      <c r="J291" s="67"/>
      <c r="K291" s="67"/>
      <c r="L291" s="67"/>
      <c r="M291" s="67"/>
      <c r="N291" s="67"/>
      <c r="O291" s="67"/>
      <c r="P291" s="67"/>
      <c r="Q291" s="67"/>
      <c r="R291" s="67"/>
      <c r="S291" s="322"/>
      <c r="T291" s="318">
        <f t="shared" si="31"/>
        <v>0</v>
      </c>
      <c r="U291" s="98">
        <f t="shared" si="30"/>
        <v>0</v>
      </c>
      <c r="V291" s="99">
        <f>D266</f>
        <v>2085</v>
      </c>
      <c r="W291" s="463" t="s">
        <v>190</v>
      </c>
      <c r="X291" s="93">
        <f t="shared" si="32"/>
        <v>0</v>
      </c>
      <c r="Y291" s="494" t="s">
        <v>339</v>
      </c>
    </row>
    <row r="292" spans="1:25" ht="16.5" thickBot="1" x14ac:dyDescent="0.25">
      <c r="A292" s="102"/>
      <c r="B292" s="103"/>
      <c r="C292" s="103"/>
      <c r="D292" s="103"/>
      <c r="E292" s="110"/>
      <c r="F292" s="110"/>
      <c r="G292" s="104"/>
      <c r="H292" s="105"/>
      <c r="I292" s="280">
        <v>14</v>
      </c>
      <c r="J292" s="67">
        <v>1</v>
      </c>
      <c r="K292" s="67"/>
      <c r="L292" s="67"/>
      <c r="M292" s="67"/>
      <c r="N292" s="67"/>
      <c r="O292" s="67"/>
      <c r="P292" s="67"/>
      <c r="Q292" s="67"/>
      <c r="R292" s="67"/>
      <c r="S292" s="322"/>
      <c r="T292" s="318">
        <f t="shared" si="31"/>
        <v>1</v>
      </c>
      <c r="U292" s="98">
        <f t="shared" si="30"/>
        <v>4.7961630695443646E-4</v>
      </c>
      <c r="V292" s="99">
        <f>D266</f>
        <v>2085</v>
      </c>
      <c r="W292" s="268" t="s">
        <v>13</v>
      </c>
      <c r="X292" s="93">
        <f t="shared" si="32"/>
        <v>1</v>
      </c>
      <c r="Y292" s="452"/>
    </row>
    <row r="293" spans="1:25" ht="16.5" thickBot="1" x14ac:dyDescent="0.25">
      <c r="A293" s="102"/>
      <c r="B293" s="103"/>
      <c r="C293" s="103"/>
      <c r="D293" s="103"/>
      <c r="E293" s="110"/>
      <c r="F293" s="110"/>
      <c r="G293" s="104"/>
      <c r="H293" s="105"/>
      <c r="I293" s="67">
        <v>10</v>
      </c>
      <c r="J293" s="67">
        <v>1</v>
      </c>
      <c r="K293" s="67"/>
      <c r="L293" s="67"/>
      <c r="M293" s="67"/>
      <c r="N293" s="67"/>
      <c r="O293" s="67"/>
      <c r="P293" s="67"/>
      <c r="Q293" s="67"/>
      <c r="R293" s="67">
        <v>3</v>
      </c>
      <c r="S293" s="322">
        <v>1</v>
      </c>
      <c r="T293" s="318">
        <f t="shared" si="31"/>
        <v>5</v>
      </c>
      <c r="U293" s="98">
        <f t="shared" si="30"/>
        <v>2.3980815347721821E-3</v>
      </c>
      <c r="V293" s="99">
        <f>D266</f>
        <v>2085</v>
      </c>
      <c r="W293" s="269" t="s">
        <v>181</v>
      </c>
      <c r="X293" s="93">
        <f t="shared" si="32"/>
        <v>5</v>
      </c>
      <c r="Y293" s="505" t="s">
        <v>417</v>
      </c>
    </row>
    <row r="294" spans="1:25" ht="16.5" thickBot="1" x14ac:dyDescent="0.25">
      <c r="A294" s="102"/>
      <c r="B294" s="103"/>
      <c r="C294" s="103"/>
      <c r="D294" s="103"/>
      <c r="E294" s="110"/>
      <c r="F294" s="110"/>
      <c r="G294" s="104"/>
      <c r="H294" s="105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322">
        <v>1</v>
      </c>
      <c r="T294" s="318">
        <f t="shared" si="31"/>
        <v>1</v>
      </c>
      <c r="U294" s="98">
        <f t="shared" si="30"/>
        <v>4.7961630695443646E-4</v>
      </c>
      <c r="V294" s="99">
        <f>D266</f>
        <v>2085</v>
      </c>
      <c r="W294" s="269" t="s">
        <v>88</v>
      </c>
      <c r="X294" s="93">
        <f t="shared" si="32"/>
        <v>1</v>
      </c>
      <c r="Y294" s="452"/>
    </row>
    <row r="295" spans="1:25" ht="16.5" thickBot="1" x14ac:dyDescent="0.25">
      <c r="A295" s="102"/>
      <c r="B295" s="103"/>
      <c r="C295" s="103"/>
      <c r="D295" s="103"/>
      <c r="E295" s="110"/>
      <c r="F295" s="110"/>
      <c r="G295" s="104"/>
      <c r="H295" s="113"/>
      <c r="I295" s="106"/>
      <c r="J295" s="106">
        <v>2</v>
      </c>
      <c r="K295" s="106"/>
      <c r="L295" s="106"/>
      <c r="M295" s="106"/>
      <c r="N295" s="106"/>
      <c r="O295" s="106"/>
      <c r="P295" s="106"/>
      <c r="Q295" s="106"/>
      <c r="R295" s="106"/>
      <c r="S295" s="325">
        <v>2</v>
      </c>
      <c r="T295" s="319">
        <f t="shared" si="31"/>
        <v>4</v>
      </c>
      <c r="U295" s="409">
        <f t="shared" si="30"/>
        <v>1.9184652278177458E-3</v>
      </c>
      <c r="V295" s="99">
        <f>D266</f>
        <v>2085</v>
      </c>
      <c r="W295" s="272" t="s">
        <v>28</v>
      </c>
      <c r="X295" s="93">
        <f t="shared" si="32"/>
        <v>4</v>
      </c>
      <c r="Y295" s="278"/>
    </row>
    <row r="296" spans="1:25" ht="16.5" thickBot="1" x14ac:dyDescent="0.3">
      <c r="A296" s="102"/>
      <c r="B296" s="103"/>
      <c r="C296" s="103"/>
      <c r="D296" s="103"/>
      <c r="E296" s="110"/>
      <c r="F296" s="110"/>
      <c r="G296" s="104"/>
      <c r="H296" s="87"/>
      <c r="I296" s="88"/>
      <c r="J296" s="310"/>
      <c r="K296" s="88"/>
      <c r="L296" s="88"/>
      <c r="M296" s="88"/>
      <c r="N296" s="88"/>
      <c r="O296" s="88"/>
      <c r="P296" s="88"/>
      <c r="Q296" s="88"/>
      <c r="R296" s="88"/>
      <c r="S296" s="88"/>
      <c r="T296" s="317"/>
      <c r="U296" s="317"/>
      <c r="V296" s="121"/>
      <c r="W296" s="273" t="s">
        <v>166</v>
      </c>
      <c r="X296" s="93">
        <f t="shared" si="32"/>
        <v>0</v>
      </c>
      <c r="Y296" s="494"/>
    </row>
    <row r="297" spans="1:25" ht="16.5" thickBot="1" x14ac:dyDescent="0.25">
      <c r="A297" s="102"/>
      <c r="B297" s="103"/>
      <c r="C297" s="103"/>
      <c r="D297" s="103"/>
      <c r="E297" s="110"/>
      <c r="F297" s="110"/>
      <c r="G297" s="115"/>
      <c r="H297" s="95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321"/>
      <c r="T297" s="320">
        <f t="shared" ref="T297:T305" si="33">SUM(H297,J297,L297,N297,P297,R297,S297)</f>
        <v>0</v>
      </c>
      <c r="U297" s="214">
        <f t="shared" si="30"/>
        <v>0</v>
      </c>
      <c r="V297" s="99">
        <f>D266</f>
        <v>2085</v>
      </c>
      <c r="W297" s="267" t="s">
        <v>12</v>
      </c>
      <c r="X297" s="93">
        <f t="shared" si="32"/>
        <v>0</v>
      </c>
      <c r="Y297" s="278"/>
    </row>
    <row r="298" spans="1:25" ht="16.5" thickBot="1" x14ac:dyDescent="0.25">
      <c r="A298" s="102"/>
      <c r="B298" s="103"/>
      <c r="C298" s="103"/>
      <c r="D298" s="103"/>
      <c r="E298" s="110"/>
      <c r="F298" s="110"/>
      <c r="G298" s="115"/>
      <c r="H298" s="105">
        <v>1</v>
      </c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322"/>
      <c r="T298" s="318">
        <f t="shared" si="33"/>
        <v>1</v>
      </c>
      <c r="U298" s="214">
        <f t="shared" si="30"/>
        <v>4.7961630695443646E-4</v>
      </c>
      <c r="V298" s="99">
        <f>D266</f>
        <v>2085</v>
      </c>
      <c r="W298" s="268" t="s">
        <v>86</v>
      </c>
      <c r="X298" s="93">
        <f t="shared" si="32"/>
        <v>1</v>
      </c>
      <c r="Y298" s="494" t="s">
        <v>227</v>
      </c>
    </row>
    <row r="299" spans="1:25" ht="16.5" thickBot="1" x14ac:dyDescent="0.25">
      <c r="A299" s="102"/>
      <c r="B299" s="103"/>
      <c r="C299" s="103"/>
      <c r="D299" s="103"/>
      <c r="E299" s="110"/>
      <c r="F299" s="110"/>
      <c r="G299" s="115"/>
      <c r="H299" s="105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322"/>
      <c r="T299" s="318">
        <f t="shared" si="33"/>
        <v>0</v>
      </c>
      <c r="U299" s="214">
        <f t="shared" si="30"/>
        <v>0</v>
      </c>
      <c r="V299" s="99">
        <f>D266</f>
        <v>2085</v>
      </c>
      <c r="W299" s="359" t="s">
        <v>16</v>
      </c>
      <c r="X299" s="93">
        <f t="shared" si="32"/>
        <v>0</v>
      </c>
      <c r="Y299" s="494" t="s">
        <v>340</v>
      </c>
    </row>
    <row r="300" spans="1:25" ht="16.5" thickBot="1" x14ac:dyDescent="0.25">
      <c r="A300" s="102"/>
      <c r="B300" s="103"/>
      <c r="C300" s="103"/>
      <c r="D300" s="103"/>
      <c r="E300" s="110"/>
      <c r="F300" s="110"/>
      <c r="G300" s="115"/>
      <c r="H300" s="105">
        <v>5</v>
      </c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322"/>
      <c r="T300" s="318">
        <f t="shared" si="33"/>
        <v>5</v>
      </c>
      <c r="U300" s="214">
        <f t="shared" si="30"/>
        <v>2.3980815347721821E-3</v>
      </c>
      <c r="V300" s="99">
        <f>D266</f>
        <v>2085</v>
      </c>
      <c r="W300" s="268" t="s">
        <v>74</v>
      </c>
      <c r="X300" s="93">
        <f t="shared" si="32"/>
        <v>5</v>
      </c>
      <c r="Y300" s="494" t="s">
        <v>338</v>
      </c>
    </row>
    <row r="301" spans="1:25" ht="16.5" thickBot="1" x14ac:dyDescent="0.25">
      <c r="A301" s="102"/>
      <c r="B301" s="103"/>
      <c r="C301" s="103"/>
      <c r="D301" s="103"/>
      <c r="E301" s="110"/>
      <c r="F301" s="110"/>
      <c r="G301" s="115"/>
      <c r="H301" s="105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322"/>
      <c r="T301" s="318">
        <f t="shared" si="33"/>
        <v>0</v>
      </c>
      <c r="U301" s="214">
        <f t="shared" si="30"/>
        <v>0</v>
      </c>
      <c r="V301" s="99">
        <f>D266</f>
        <v>2085</v>
      </c>
      <c r="W301" s="269" t="s">
        <v>197</v>
      </c>
      <c r="X301" s="93">
        <f t="shared" si="32"/>
        <v>0</v>
      </c>
      <c r="Y301" s="494" t="s">
        <v>337</v>
      </c>
    </row>
    <row r="302" spans="1:25" ht="16.5" thickBot="1" x14ac:dyDescent="0.25">
      <c r="A302" s="102"/>
      <c r="B302" s="103"/>
      <c r="C302" s="103"/>
      <c r="D302" s="103"/>
      <c r="E302" s="110"/>
      <c r="F302" s="110"/>
      <c r="G302" s="115"/>
      <c r="H302" s="105">
        <v>2</v>
      </c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322"/>
      <c r="T302" s="318">
        <f t="shared" si="33"/>
        <v>2</v>
      </c>
      <c r="U302" s="214">
        <f t="shared" si="30"/>
        <v>9.5923261390887292E-4</v>
      </c>
      <c r="V302" s="99">
        <f>D266</f>
        <v>2085</v>
      </c>
      <c r="W302" s="269" t="s">
        <v>27</v>
      </c>
      <c r="X302" s="93">
        <f t="shared" si="32"/>
        <v>2</v>
      </c>
      <c r="Y302" s="452" t="s">
        <v>341</v>
      </c>
    </row>
    <row r="303" spans="1:25" ht="16.5" thickBot="1" x14ac:dyDescent="0.25">
      <c r="A303" s="102"/>
      <c r="B303" s="103"/>
      <c r="C303" s="103"/>
      <c r="D303" s="103"/>
      <c r="E303" s="110"/>
      <c r="F303" s="110"/>
      <c r="G303" s="115"/>
      <c r="H303" s="113">
        <v>1</v>
      </c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325"/>
      <c r="T303" s="318">
        <f t="shared" si="33"/>
        <v>1</v>
      </c>
      <c r="U303" s="214">
        <f t="shared" si="30"/>
        <v>4.7961630695443646E-4</v>
      </c>
      <c r="V303" s="99">
        <f>D266</f>
        <v>2085</v>
      </c>
      <c r="W303" s="272" t="s">
        <v>173</v>
      </c>
      <c r="X303" s="93">
        <f t="shared" si="32"/>
        <v>1</v>
      </c>
      <c r="Y303" s="494"/>
    </row>
    <row r="304" spans="1:25" ht="16.5" thickBot="1" x14ac:dyDescent="0.25">
      <c r="A304" s="102"/>
      <c r="B304" s="103"/>
      <c r="C304" s="103"/>
      <c r="D304" s="103"/>
      <c r="E304" s="110"/>
      <c r="F304" s="110"/>
      <c r="G304" s="115"/>
      <c r="H304" s="113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325"/>
      <c r="T304" s="318">
        <f t="shared" si="33"/>
        <v>0</v>
      </c>
      <c r="U304" s="214">
        <f t="shared" si="30"/>
        <v>0</v>
      </c>
      <c r="V304" s="99">
        <f>D266</f>
        <v>2085</v>
      </c>
      <c r="W304" s="268" t="s">
        <v>13</v>
      </c>
      <c r="X304" s="93">
        <f t="shared" si="32"/>
        <v>0</v>
      </c>
      <c r="Y304" s="494"/>
    </row>
    <row r="305" spans="1:25" ht="16.5" thickBot="1" x14ac:dyDescent="0.25">
      <c r="A305" s="123"/>
      <c r="B305" s="124"/>
      <c r="C305" s="124"/>
      <c r="D305" s="124"/>
      <c r="E305" s="125"/>
      <c r="F305" s="125"/>
      <c r="G305" s="126"/>
      <c r="H305" s="113">
        <v>20</v>
      </c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325"/>
      <c r="T305" s="318">
        <f t="shared" si="33"/>
        <v>20</v>
      </c>
      <c r="U305" s="409">
        <f t="shared" si="30"/>
        <v>9.5923261390887284E-3</v>
      </c>
      <c r="V305" s="99">
        <f>D266</f>
        <v>2085</v>
      </c>
      <c r="W305" s="270" t="s">
        <v>159</v>
      </c>
      <c r="X305" s="275">
        <f>T305</f>
        <v>20</v>
      </c>
      <c r="Y305" s="492"/>
    </row>
    <row r="306" spans="1:25" ht="15.75" thickBot="1" x14ac:dyDescent="0.25">
      <c r="A306" s="128"/>
      <c r="B306" s="128"/>
      <c r="C306" s="128"/>
      <c r="D306" s="128"/>
      <c r="E306" s="128"/>
      <c r="F306" s="128"/>
      <c r="G306" s="51" t="s">
        <v>5</v>
      </c>
      <c r="H306" s="129">
        <f t="shared" ref="H306:S306" si="34">SUM(H267:H305)</f>
        <v>165</v>
      </c>
      <c r="I306" s="129">
        <f t="shared" si="34"/>
        <v>104</v>
      </c>
      <c r="J306" s="129">
        <f t="shared" si="34"/>
        <v>46</v>
      </c>
      <c r="K306" s="129">
        <f t="shared" si="34"/>
        <v>0</v>
      </c>
      <c r="L306" s="129">
        <f t="shared" si="34"/>
        <v>0</v>
      </c>
      <c r="M306" s="129">
        <f t="shared" si="34"/>
        <v>0</v>
      </c>
      <c r="N306" s="129">
        <f t="shared" si="34"/>
        <v>0</v>
      </c>
      <c r="O306" s="129">
        <f t="shared" si="34"/>
        <v>0</v>
      </c>
      <c r="P306" s="129">
        <f t="shared" si="34"/>
        <v>0</v>
      </c>
      <c r="Q306" s="129">
        <f t="shared" si="34"/>
        <v>0</v>
      </c>
      <c r="R306" s="129">
        <f t="shared" si="34"/>
        <v>3</v>
      </c>
      <c r="S306" s="129">
        <f t="shared" si="34"/>
        <v>44</v>
      </c>
      <c r="T306" s="258">
        <f>SUM(H306,J306,L306,N306,P306,R306,S306)</f>
        <v>258</v>
      </c>
      <c r="U306" s="465">
        <f t="shared" si="30"/>
        <v>0.12374100719424461</v>
      </c>
      <c r="V306" s="99">
        <f>D266</f>
        <v>2085</v>
      </c>
      <c r="W306" s="44"/>
    </row>
    <row r="308" spans="1:25" ht="15.75" thickBot="1" x14ac:dyDescent="0.3"/>
    <row r="309" spans="1:25" ht="75.75" thickBot="1" x14ac:dyDescent="0.3">
      <c r="A309" s="46" t="s">
        <v>23</v>
      </c>
      <c r="B309" s="46" t="s">
        <v>49</v>
      </c>
      <c r="C309" s="47" t="s">
        <v>54</v>
      </c>
      <c r="D309" s="47" t="s">
        <v>18</v>
      </c>
      <c r="E309" s="46" t="s">
        <v>17</v>
      </c>
      <c r="F309" s="48" t="s">
        <v>1</v>
      </c>
      <c r="G309" s="49" t="s">
        <v>24</v>
      </c>
      <c r="H309" s="50" t="s">
        <v>75</v>
      </c>
      <c r="I309" s="50" t="s">
        <v>76</v>
      </c>
      <c r="J309" s="50" t="s">
        <v>55</v>
      </c>
      <c r="K309" s="50" t="s">
        <v>60</v>
      </c>
      <c r="L309" s="50" t="s">
        <v>56</v>
      </c>
      <c r="M309" s="50" t="s">
        <v>61</v>
      </c>
      <c r="N309" s="50" t="s">
        <v>57</v>
      </c>
      <c r="O309" s="50" t="s">
        <v>62</v>
      </c>
      <c r="P309" s="50" t="s">
        <v>58</v>
      </c>
      <c r="Q309" s="50" t="s">
        <v>77</v>
      </c>
      <c r="R309" s="50" t="s">
        <v>126</v>
      </c>
      <c r="S309" s="50" t="s">
        <v>42</v>
      </c>
      <c r="T309" s="50" t="s">
        <v>5</v>
      </c>
      <c r="U309" s="46" t="s">
        <v>2</v>
      </c>
      <c r="V309" s="84" t="s">
        <v>72</v>
      </c>
      <c r="W309" s="85" t="s">
        <v>21</v>
      </c>
      <c r="X309" s="47" t="s">
        <v>18</v>
      </c>
      <c r="Y309" s="86" t="s">
        <v>7</v>
      </c>
    </row>
    <row r="310" spans="1:25" ht="15.75" thickBot="1" x14ac:dyDescent="0.3">
      <c r="A310" s="438">
        <v>1501434</v>
      </c>
      <c r="B310" s="274" t="s">
        <v>120</v>
      </c>
      <c r="C310" s="438">
        <v>1920</v>
      </c>
      <c r="D310" s="438">
        <v>2124</v>
      </c>
      <c r="E310" s="443">
        <v>1850</v>
      </c>
      <c r="F310" s="444">
        <f>E310/D310</f>
        <v>0.87099811676082861</v>
      </c>
      <c r="G310" s="52">
        <v>45234</v>
      </c>
      <c r="H310" s="87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9"/>
      <c r="T310" s="405"/>
      <c r="U310" s="121"/>
      <c r="V310" s="89"/>
      <c r="W310" s="91" t="s">
        <v>78</v>
      </c>
      <c r="X310" s="275">
        <v>578.5</v>
      </c>
      <c r="Y310" s="493" t="s">
        <v>73</v>
      </c>
    </row>
    <row r="311" spans="1:25" ht="16.5" thickBot="1" x14ac:dyDescent="0.25">
      <c r="A311" s="92"/>
      <c r="B311" s="93"/>
      <c r="C311" s="93"/>
      <c r="D311" s="93"/>
      <c r="E311" s="93"/>
      <c r="F311" s="93"/>
      <c r="G311" s="94"/>
      <c r="H311" s="95">
        <v>42</v>
      </c>
      <c r="I311" s="96"/>
      <c r="J311" s="96">
        <v>1</v>
      </c>
      <c r="K311" s="96"/>
      <c r="L311" s="96"/>
      <c r="M311" s="96"/>
      <c r="N311" s="96"/>
      <c r="O311" s="96"/>
      <c r="P311" s="96"/>
      <c r="Q311" s="96"/>
      <c r="R311" s="96"/>
      <c r="S311" s="321">
        <v>24</v>
      </c>
      <c r="T311" s="320">
        <f>SUM(H311,J311,L311,N311,P311,R311,S311)</f>
        <v>67</v>
      </c>
      <c r="U311" s="485">
        <f>($T311)/$D$310</f>
        <v>3.154425612052731E-2</v>
      </c>
      <c r="V311" s="99">
        <f>D310</f>
        <v>2124</v>
      </c>
      <c r="W311" s="267" t="s">
        <v>16</v>
      </c>
      <c r="X311" s="93">
        <f>T311</f>
        <v>67</v>
      </c>
      <c r="Y311" s="276" t="s">
        <v>131</v>
      </c>
    </row>
    <row r="312" spans="1:25" ht="16.5" thickBot="1" x14ac:dyDescent="0.25">
      <c r="A312" s="102"/>
      <c r="B312" s="103"/>
      <c r="C312" s="103"/>
      <c r="D312" s="103"/>
      <c r="E312" s="103"/>
      <c r="F312" s="103"/>
      <c r="G312" s="104"/>
      <c r="H312" s="484">
        <v>5</v>
      </c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324"/>
      <c r="T312" s="320">
        <f>SUM(H312,J312,L312,N312,P312,R312,S312)</f>
        <v>5</v>
      </c>
      <c r="U312" s="409">
        <f t="shared" ref="U312:U350" si="35">($T312)/$D$310</f>
        <v>2.3540489642184556E-3</v>
      </c>
      <c r="V312" s="99"/>
      <c r="W312" s="271" t="s">
        <v>44</v>
      </c>
      <c r="X312" s="93"/>
      <c r="Y312" s="276" t="s">
        <v>167</v>
      </c>
    </row>
    <row r="313" spans="1:25" ht="16.5" thickBot="1" x14ac:dyDescent="0.25">
      <c r="A313" s="102"/>
      <c r="B313" s="103"/>
      <c r="C313" s="103"/>
      <c r="D313" s="103"/>
      <c r="E313" s="103"/>
      <c r="F313" s="103"/>
      <c r="G313" s="104"/>
      <c r="H313" s="105">
        <v>32</v>
      </c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322">
        <v>2</v>
      </c>
      <c r="T313" s="318">
        <f t="shared" ref="T313:T339" si="36">SUM(H313,J313,L313,N313,P313,R313,S313)</f>
        <v>34</v>
      </c>
      <c r="U313" s="98">
        <f t="shared" si="35"/>
        <v>1.60075329566855E-2</v>
      </c>
      <c r="V313" s="99">
        <f>D310</f>
        <v>2124</v>
      </c>
      <c r="W313" s="268" t="s">
        <v>6</v>
      </c>
      <c r="X313" s="93">
        <f t="shared" ref="X313:X348" si="37">T313</f>
        <v>34</v>
      </c>
      <c r="Y313" s="489"/>
    </row>
    <row r="314" spans="1:25" ht="16.5" thickBot="1" x14ac:dyDescent="0.25">
      <c r="A314" s="102"/>
      <c r="B314" s="103"/>
      <c r="C314" s="103"/>
      <c r="D314" s="103"/>
      <c r="E314" s="110"/>
      <c r="F314" s="110"/>
      <c r="G314" s="104"/>
      <c r="H314" s="105">
        <v>43</v>
      </c>
      <c r="I314" s="67"/>
      <c r="J314" s="67">
        <v>2</v>
      </c>
      <c r="K314" s="67"/>
      <c r="L314" s="67"/>
      <c r="M314" s="67"/>
      <c r="N314" s="67"/>
      <c r="O314" s="67"/>
      <c r="P314" s="67"/>
      <c r="Q314" s="67"/>
      <c r="R314" s="67"/>
      <c r="S314" s="322">
        <v>2</v>
      </c>
      <c r="T314" s="318">
        <f t="shared" si="36"/>
        <v>47</v>
      </c>
      <c r="U314" s="98">
        <f t="shared" si="35"/>
        <v>2.2128060263653482E-2</v>
      </c>
      <c r="V314" s="99">
        <f>D310</f>
        <v>2124</v>
      </c>
      <c r="W314" s="268" t="s">
        <v>14</v>
      </c>
      <c r="X314" s="93">
        <f t="shared" si="37"/>
        <v>47</v>
      </c>
      <c r="Y314" s="314"/>
    </row>
    <row r="315" spans="1:25" ht="16.5" thickBot="1" x14ac:dyDescent="0.25">
      <c r="A315" s="102"/>
      <c r="B315" s="103"/>
      <c r="C315" s="103"/>
      <c r="D315" s="103"/>
      <c r="E315" s="110"/>
      <c r="F315" s="110"/>
      <c r="G315" s="104"/>
      <c r="H315" s="105">
        <v>30</v>
      </c>
      <c r="I315" s="67"/>
      <c r="J315" s="67">
        <v>1</v>
      </c>
      <c r="K315" s="67"/>
      <c r="L315" s="67"/>
      <c r="M315" s="67"/>
      <c r="N315" s="67"/>
      <c r="O315" s="67"/>
      <c r="P315" s="67"/>
      <c r="Q315" s="67"/>
      <c r="R315" s="67"/>
      <c r="S315" s="322">
        <v>1</v>
      </c>
      <c r="T315" s="318">
        <f t="shared" si="36"/>
        <v>32</v>
      </c>
      <c r="U315" s="98">
        <f t="shared" si="35"/>
        <v>1.5065913370998116E-2</v>
      </c>
      <c r="V315" s="99">
        <f>D310</f>
        <v>2124</v>
      </c>
      <c r="W315" s="268" t="s">
        <v>15</v>
      </c>
      <c r="X315" s="93">
        <f t="shared" si="37"/>
        <v>32</v>
      </c>
      <c r="Y315" s="431"/>
    </row>
    <row r="316" spans="1:25" ht="16.5" thickBot="1" x14ac:dyDescent="0.25">
      <c r="A316" s="102"/>
      <c r="B316" s="103"/>
      <c r="C316" s="103"/>
      <c r="D316" s="103"/>
      <c r="E316" s="110"/>
      <c r="F316" s="110"/>
      <c r="G316" s="104"/>
      <c r="H316" s="105">
        <v>5</v>
      </c>
      <c r="I316" s="67"/>
      <c r="J316" s="67">
        <v>1</v>
      </c>
      <c r="K316" s="67"/>
      <c r="L316" s="67"/>
      <c r="M316" s="67"/>
      <c r="N316" s="67"/>
      <c r="O316" s="67"/>
      <c r="P316" s="67"/>
      <c r="Q316" s="67"/>
      <c r="R316" s="67"/>
      <c r="S316" s="322">
        <v>3</v>
      </c>
      <c r="T316" s="318">
        <f t="shared" si="36"/>
        <v>9</v>
      </c>
      <c r="U316" s="98">
        <f t="shared" si="35"/>
        <v>4.2372881355932203E-3</v>
      </c>
      <c r="V316" s="99">
        <f>D310</f>
        <v>2124</v>
      </c>
      <c r="W316" s="268" t="s">
        <v>31</v>
      </c>
      <c r="X316" s="93">
        <f t="shared" si="37"/>
        <v>9</v>
      </c>
      <c r="Y316" s="431"/>
    </row>
    <row r="317" spans="1:25" ht="16.5" thickBot="1" x14ac:dyDescent="0.25">
      <c r="A317" s="102"/>
      <c r="B317" s="103"/>
      <c r="C317" s="103"/>
      <c r="D317" s="103"/>
      <c r="E317" s="110"/>
      <c r="F317" s="110"/>
      <c r="G317" s="104"/>
      <c r="H317" s="105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322"/>
      <c r="T317" s="318">
        <f t="shared" si="36"/>
        <v>0</v>
      </c>
      <c r="U317" s="98">
        <f t="shared" si="35"/>
        <v>0</v>
      </c>
      <c r="V317" s="99">
        <f>D310</f>
        <v>2124</v>
      </c>
      <c r="W317" s="268" t="s">
        <v>32</v>
      </c>
      <c r="X317" s="93">
        <f t="shared" si="37"/>
        <v>0</v>
      </c>
      <c r="Y317" s="111"/>
    </row>
    <row r="318" spans="1:25" ht="16.5" thickBot="1" x14ac:dyDescent="0.25">
      <c r="A318" s="102"/>
      <c r="B318" s="103"/>
      <c r="C318" s="103"/>
      <c r="D318" s="103"/>
      <c r="E318" s="110"/>
      <c r="F318" s="110"/>
      <c r="G318" s="104"/>
      <c r="H318" s="105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322"/>
      <c r="T318" s="318">
        <f t="shared" si="36"/>
        <v>0</v>
      </c>
      <c r="U318" s="98">
        <f t="shared" si="35"/>
        <v>0</v>
      </c>
      <c r="V318" s="99">
        <f>D310</f>
        <v>2124</v>
      </c>
      <c r="W318" s="268" t="s">
        <v>187</v>
      </c>
      <c r="X318" s="93">
        <f t="shared" si="37"/>
        <v>0</v>
      </c>
      <c r="Y318" s="446"/>
    </row>
    <row r="319" spans="1:25" ht="16.5" thickBot="1" x14ac:dyDescent="0.25">
      <c r="A319" s="102"/>
      <c r="B319" s="103"/>
      <c r="C319" s="103"/>
      <c r="D319" s="103"/>
      <c r="E319" s="110"/>
      <c r="F319" s="110"/>
      <c r="G319" s="104"/>
      <c r="H319" s="105">
        <v>1</v>
      </c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322"/>
      <c r="T319" s="318">
        <f t="shared" si="36"/>
        <v>1</v>
      </c>
      <c r="U319" s="98">
        <f t="shared" si="35"/>
        <v>4.7080979284369113E-4</v>
      </c>
      <c r="V319" s="99">
        <f>D310</f>
        <v>2124</v>
      </c>
      <c r="W319" s="268" t="s">
        <v>30</v>
      </c>
      <c r="X319" s="93">
        <f t="shared" si="37"/>
        <v>1</v>
      </c>
      <c r="Y319" s="111"/>
    </row>
    <row r="320" spans="1:25" ht="16.5" thickBot="1" x14ac:dyDescent="0.25">
      <c r="A320" s="102"/>
      <c r="B320" s="103"/>
      <c r="C320" s="103"/>
      <c r="D320" s="103"/>
      <c r="E320" s="110"/>
      <c r="F320" s="110"/>
      <c r="G320" s="104"/>
      <c r="H320" s="105">
        <v>11</v>
      </c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322">
        <v>11</v>
      </c>
      <c r="T320" s="318">
        <f t="shared" si="36"/>
        <v>22</v>
      </c>
      <c r="U320" s="98">
        <f t="shared" si="35"/>
        <v>1.0357815442561206E-2</v>
      </c>
      <c r="V320" s="99">
        <f>D310</f>
        <v>2124</v>
      </c>
      <c r="W320" s="268" t="s">
        <v>0</v>
      </c>
      <c r="X320" s="93">
        <f t="shared" si="37"/>
        <v>22</v>
      </c>
      <c r="Y320" s="314"/>
    </row>
    <row r="321" spans="1:25" ht="16.5" thickBot="1" x14ac:dyDescent="0.25">
      <c r="A321" s="102"/>
      <c r="B321" s="103"/>
      <c r="C321" s="103"/>
      <c r="D321" s="103"/>
      <c r="E321" s="110"/>
      <c r="F321" s="110"/>
      <c r="G321" s="104"/>
      <c r="H321" s="105">
        <v>14</v>
      </c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322">
        <v>3</v>
      </c>
      <c r="T321" s="318">
        <f t="shared" si="36"/>
        <v>17</v>
      </c>
      <c r="U321" s="98">
        <f t="shared" si="35"/>
        <v>8.0037664783427498E-3</v>
      </c>
      <c r="V321" s="99">
        <f>D310</f>
        <v>2124</v>
      </c>
      <c r="W321" s="268" t="s">
        <v>12</v>
      </c>
      <c r="X321" s="93">
        <f t="shared" si="37"/>
        <v>17</v>
      </c>
      <c r="Y321" s="112"/>
    </row>
    <row r="322" spans="1:25" ht="16.5" thickBot="1" x14ac:dyDescent="0.25">
      <c r="A322" s="102"/>
      <c r="B322" s="103"/>
      <c r="C322" s="103"/>
      <c r="D322" s="103"/>
      <c r="E322" s="110"/>
      <c r="F322" s="110" t="s">
        <v>108</v>
      </c>
      <c r="G322" s="104"/>
      <c r="H322" s="105">
        <v>4</v>
      </c>
      <c r="I322" s="67"/>
      <c r="J322" s="67">
        <v>1</v>
      </c>
      <c r="K322" s="67"/>
      <c r="L322" s="67"/>
      <c r="M322" s="67"/>
      <c r="N322" s="67"/>
      <c r="O322" s="67"/>
      <c r="P322" s="67"/>
      <c r="Q322" s="67"/>
      <c r="R322" s="67"/>
      <c r="S322" s="322">
        <v>1</v>
      </c>
      <c r="T322" s="318">
        <f t="shared" si="36"/>
        <v>6</v>
      </c>
      <c r="U322" s="98">
        <f t="shared" si="35"/>
        <v>2.8248587570621469E-3</v>
      </c>
      <c r="V322" s="99">
        <f>D310</f>
        <v>2124</v>
      </c>
      <c r="W322" s="268" t="s">
        <v>34</v>
      </c>
      <c r="X322" s="93">
        <f t="shared" si="37"/>
        <v>6</v>
      </c>
      <c r="Y322" s="112"/>
    </row>
    <row r="323" spans="1:25" ht="16.5" thickBot="1" x14ac:dyDescent="0.25">
      <c r="A323" s="102"/>
      <c r="B323" s="103"/>
      <c r="C323" s="103"/>
      <c r="D323" s="103"/>
      <c r="E323" s="110"/>
      <c r="F323" s="110"/>
      <c r="G323" s="104"/>
      <c r="H323" s="105"/>
      <c r="I323" s="67"/>
      <c r="J323" s="67">
        <v>9</v>
      </c>
      <c r="K323" s="67"/>
      <c r="L323" s="67"/>
      <c r="M323" s="67"/>
      <c r="N323" s="67"/>
      <c r="O323" s="67"/>
      <c r="P323" s="67"/>
      <c r="Q323" s="67"/>
      <c r="R323" s="67"/>
      <c r="S323" s="322"/>
      <c r="T323" s="318">
        <f t="shared" si="36"/>
        <v>9</v>
      </c>
      <c r="U323" s="98">
        <f t="shared" si="35"/>
        <v>4.2372881355932203E-3</v>
      </c>
      <c r="V323" s="99">
        <f>D310</f>
        <v>2124</v>
      </c>
      <c r="W323" s="269" t="s">
        <v>28</v>
      </c>
      <c r="X323" s="93">
        <f t="shared" si="37"/>
        <v>9</v>
      </c>
      <c r="Y323" s="494"/>
    </row>
    <row r="324" spans="1:25" ht="16.5" thickBot="1" x14ac:dyDescent="0.25">
      <c r="A324" s="102"/>
      <c r="B324" s="103"/>
      <c r="C324" s="103"/>
      <c r="D324" s="103"/>
      <c r="E324" s="110"/>
      <c r="F324" s="110"/>
      <c r="G324" s="115"/>
      <c r="H324" s="116"/>
      <c r="I324" s="67"/>
      <c r="J324" s="67">
        <v>1</v>
      </c>
      <c r="K324" s="67"/>
      <c r="L324" s="67"/>
      <c r="M324" s="67"/>
      <c r="N324" s="67"/>
      <c r="O324" s="67"/>
      <c r="P324" s="67"/>
      <c r="Q324" s="67"/>
      <c r="R324" s="67"/>
      <c r="S324" s="322"/>
      <c r="T324" s="318">
        <f t="shared" si="36"/>
        <v>1</v>
      </c>
      <c r="U324" s="98">
        <f t="shared" si="35"/>
        <v>4.7080979284369113E-4</v>
      </c>
      <c r="V324" s="99">
        <f>D310</f>
        <v>2124</v>
      </c>
      <c r="W324" s="269" t="s">
        <v>88</v>
      </c>
      <c r="X324" s="93">
        <f t="shared" si="37"/>
        <v>1</v>
      </c>
      <c r="Y324" s="278"/>
    </row>
    <row r="325" spans="1:25" ht="16.5" thickBot="1" x14ac:dyDescent="0.25">
      <c r="A325" s="102"/>
      <c r="B325" s="103"/>
      <c r="C325" s="103"/>
      <c r="D325" s="103"/>
      <c r="E325" s="110"/>
      <c r="F325" s="110"/>
      <c r="G325" s="115"/>
      <c r="H325" s="116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322"/>
      <c r="T325" s="318">
        <f t="shared" si="36"/>
        <v>0</v>
      </c>
      <c r="U325" s="98">
        <f t="shared" si="35"/>
        <v>0</v>
      </c>
      <c r="V325" s="99">
        <f>D310</f>
        <v>2124</v>
      </c>
      <c r="W325" s="269" t="s">
        <v>183</v>
      </c>
      <c r="X325" s="93">
        <f t="shared" si="37"/>
        <v>0</v>
      </c>
      <c r="Y325" s="109"/>
    </row>
    <row r="326" spans="1:25" ht="16.5" thickBot="1" x14ac:dyDescent="0.25">
      <c r="A326" s="102"/>
      <c r="B326" s="103"/>
      <c r="C326" s="103"/>
      <c r="D326" s="103"/>
      <c r="E326" s="110"/>
      <c r="F326" s="110"/>
      <c r="G326" s="115"/>
      <c r="H326" s="217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323"/>
      <c r="T326" s="319">
        <f t="shared" si="36"/>
        <v>0</v>
      </c>
      <c r="U326" s="316">
        <f t="shared" si="35"/>
        <v>0</v>
      </c>
      <c r="V326" s="307">
        <f>D310</f>
        <v>2124</v>
      </c>
      <c r="W326" s="270" t="s">
        <v>159</v>
      </c>
      <c r="X326" s="93">
        <f t="shared" si="37"/>
        <v>0</v>
      </c>
      <c r="Y326" s="278"/>
    </row>
    <row r="327" spans="1:25" ht="16.5" thickBot="1" x14ac:dyDescent="0.25">
      <c r="A327" s="102"/>
      <c r="B327" s="103"/>
      <c r="C327" s="103"/>
      <c r="D327" s="103"/>
      <c r="E327" s="110"/>
      <c r="F327" s="110"/>
      <c r="G327" s="104"/>
      <c r="H327" s="95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324"/>
      <c r="T327" s="320">
        <f t="shared" si="36"/>
        <v>0</v>
      </c>
      <c r="U327" s="214">
        <f t="shared" si="35"/>
        <v>0</v>
      </c>
      <c r="V327" s="99">
        <f>D310</f>
        <v>2124</v>
      </c>
      <c r="W327" s="271" t="s">
        <v>11</v>
      </c>
      <c r="X327" s="93">
        <f t="shared" si="37"/>
        <v>0</v>
      </c>
      <c r="Y327" s="112"/>
    </row>
    <row r="328" spans="1:25" ht="16.5" thickBot="1" x14ac:dyDescent="0.25">
      <c r="A328" s="102"/>
      <c r="B328" s="103"/>
      <c r="C328" s="103"/>
      <c r="D328" s="103"/>
      <c r="E328" s="110"/>
      <c r="F328" s="110"/>
      <c r="G328" s="104"/>
      <c r="H328" s="105"/>
      <c r="I328" s="279"/>
      <c r="J328" s="67"/>
      <c r="K328" s="67"/>
      <c r="L328" s="67"/>
      <c r="M328" s="67"/>
      <c r="N328" s="67"/>
      <c r="O328" s="67"/>
      <c r="P328" s="67"/>
      <c r="Q328" s="67"/>
      <c r="R328" s="67">
        <v>1</v>
      </c>
      <c r="S328" s="322"/>
      <c r="T328" s="318">
        <f t="shared" si="36"/>
        <v>1</v>
      </c>
      <c r="U328" s="98">
        <f t="shared" si="35"/>
        <v>4.7080979284369113E-4</v>
      </c>
      <c r="V328" s="99">
        <f>D310</f>
        <v>2124</v>
      </c>
      <c r="W328" s="462" t="s">
        <v>101</v>
      </c>
      <c r="X328" s="93">
        <f t="shared" si="37"/>
        <v>1</v>
      </c>
      <c r="Y328" s="112"/>
    </row>
    <row r="329" spans="1:25" ht="16.5" thickBot="1" x14ac:dyDescent="0.25">
      <c r="A329" s="102"/>
      <c r="B329" s="103"/>
      <c r="C329" s="103"/>
      <c r="D329" s="103"/>
      <c r="E329" s="110"/>
      <c r="F329" s="110"/>
      <c r="G329" s="104"/>
      <c r="H329" s="105"/>
      <c r="I329" s="280">
        <v>3</v>
      </c>
      <c r="J329" s="67">
        <v>1</v>
      </c>
      <c r="K329" s="67"/>
      <c r="L329" s="67"/>
      <c r="M329" s="67"/>
      <c r="N329" s="67"/>
      <c r="O329" s="67"/>
      <c r="P329" s="67"/>
      <c r="Q329" s="67"/>
      <c r="R329" s="67"/>
      <c r="S329" s="322"/>
      <c r="T329" s="318">
        <f t="shared" si="36"/>
        <v>1</v>
      </c>
      <c r="U329" s="98">
        <f t="shared" si="35"/>
        <v>4.7080979284369113E-4</v>
      </c>
      <c r="V329" s="99">
        <f>D310</f>
        <v>2124</v>
      </c>
      <c r="W329" s="268" t="s">
        <v>3</v>
      </c>
      <c r="X329" s="93">
        <f t="shared" si="37"/>
        <v>1</v>
      </c>
      <c r="Y329" s="111"/>
    </row>
    <row r="330" spans="1:25" ht="16.5" thickBot="1" x14ac:dyDescent="0.25">
      <c r="A330" s="102"/>
      <c r="B330" s="103"/>
      <c r="C330" s="103"/>
      <c r="D330" s="103"/>
      <c r="E330" s="103"/>
      <c r="F330" s="110"/>
      <c r="G330" s="104"/>
      <c r="H330" s="105"/>
      <c r="I330" s="280">
        <v>4</v>
      </c>
      <c r="J330" s="67"/>
      <c r="K330" s="67"/>
      <c r="L330" s="67"/>
      <c r="M330" s="67"/>
      <c r="N330" s="67"/>
      <c r="O330" s="67"/>
      <c r="P330" s="67"/>
      <c r="Q330" s="67"/>
      <c r="R330" s="67"/>
      <c r="S330" s="322"/>
      <c r="T330" s="318">
        <f t="shared" si="36"/>
        <v>0</v>
      </c>
      <c r="U330" s="98">
        <f t="shared" si="35"/>
        <v>0</v>
      </c>
      <c r="V330" s="99">
        <f>D310</f>
        <v>2124</v>
      </c>
      <c r="W330" s="268" t="s">
        <v>8</v>
      </c>
      <c r="X330" s="93">
        <f t="shared" si="37"/>
        <v>0</v>
      </c>
      <c r="Y330" s="112"/>
    </row>
    <row r="331" spans="1:25" ht="16.5" thickBot="1" x14ac:dyDescent="0.25">
      <c r="A331" s="102"/>
      <c r="B331" s="103"/>
      <c r="C331" s="103"/>
      <c r="D331" s="103"/>
      <c r="E331" s="103"/>
      <c r="F331" s="110"/>
      <c r="G331" s="104"/>
      <c r="H331" s="105"/>
      <c r="I331" s="280">
        <v>5</v>
      </c>
      <c r="J331" s="67">
        <v>2</v>
      </c>
      <c r="K331" s="67"/>
      <c r="L331" s="67"/>
      <c r="M331" s="67"/>
      <c r="N331" s="67"/>
      <c r="O331" s="67"/>
      <c r="P331" s="67"/>
      <c r="Q331" s="67"/>
      <c r="R331" s="67"/>
      <c r="S331" s="322"/>
      <c r="T331" s="318">
        <f t="shared" si="36"/>
        <v>2</v>
      </c>
      <c r="U331" s="98">
        <f t="shared" si="35"/>
        <v>9.4161958568738226E-4</v>
      </c>
      <c r="V331" s="99">
        <f>D310</f>
        <v>2124</v>
      </c>
      <c r="W331" s="268" t="s">
        <v>9</v>
      </c>
      <c r="X331" s="93">
        <f t="shared" si="37"/>
        <v>2</v>
      </c>
      <c r="Y331" s="494"/>
    </row>
    <row r="332" spans="1:25" ht="16.5" thickBot="1" x14ac:dyDescent="0.25">
      <c r="A332" s="102"/>
      <c r="B332" s="103"/>
      <c r="C332" s="103"/>
      <c r="D332" s="103"/>
      <c r="E332" s="103"/>
      <c r="F332" s="110"/>
      <c r="G332" s="104"/>
      <c r="H332" s="105"/>
      <c r="I332" s="280">
        <v>1</v>
      </c>
      <c r="J332" s="67"/>
      <c r="K332" s="67"/>
      <c r="L332" s="67"/>
      <c r="M332" s="67"/>
      <c r="N332" s="67"/>
      <c r="O332" s="67"/>
      <c r="P332" s="67"/>
      <c r="Q332" s="67"/>
      <c r="R332" s="67"/>
      <c r="S332" s="322"/>
      <c r="T332" s="318">
        <f t="shared" si="36"/>
        <v>0</v>
      </c>
      <c r="U332" s="98">
        <f t="shared" si="35"/>
        <v>0</v>
      </c>
      <c r="V332" s="99">
        <f>D310</f>
        <v>2124</v>
      </c>
      <c r="W332" s="268" t="s">
        <v>80</v>
      </c>
      <c r="X332" s="93">
        <f t="shared" si="37"/>
        <v>0</v>
      </c>
      <c r="Y332" s="112"/>
    </row>
    <row r="333" spans="1:25" ht="16.5" thickBot="1" x14ac:dyDescent="0.25">
      <c r="A333" s="102"/>
      <c r="B333" s="103"/>
      <c r="C333" s="103"/>
      <c r="D333" s="103"/>
      <c r="E333" s="103"/>
      <c r="F333" s="110"/>
      <c r="G333" s="104"/>
      <c r="H333" s="105"/>
      <c r="I333" s="280">
        <v>2</v>
      </c>
      <c r="J333" s="67">
        <v>1</v>
      </c>
      <c r="K333" s="67"/>
      <c r="L333" s="67"/>
      <c r="M333" s="67"/>
      <c r="N333" s="67"/>
      <c r="O333" s="67"/>
      <c r="P333" s="67"/>
      <c r="Q333" s="67"/>
      <c r="R333" s="67"/>
      <c r="S333" s="322">
        <v>2</v>
      </c>
      <c r="T333" s="318">
        <f t="shared" si="36"/>
        <v>3</v>
      </c>
      <c r="U333" s="98">
        <f t="shared" si="35"/>
        <v>1.4124293785310734E-3</v>
      </c>
      <c r="V333" s="99">
        <f>D310</f>
        <v>2124</v>
      </c>
      <c r="W333" s="268" t="s">
        <v>20</v>
      </c>
      <c r="X333" s="93">
        <f t="shared" si="37"/>
        <v>3</v>
      </c>
      <c r="Y333" s="112"/>
    </row>
    <row r="334" spans="1:25" ht="16.5" thickBot="1" x14ac:dyDescent="0.25">
      <c r="A334" s="102"/>
      <c r="B334" s="103"/>
      <c r="C334" s="103"/>
      <c r="D334" s="103"/>
      <c r="E334" s="103"/>
      <c r="F334" s="110"/>
      <c r="G334" s="104"/>
      <c r="H334" s="105"/>
      <c r="I334" s="280"/>
      <c r="J334" s="67"/>
      <c r="K334" s="67"/>
      <c r="L334" s="67"/>
      <c r="M334" s="67"/>
      <c r="N334" s="67"/>
      <c r="O334" s="67"/>
      <c r="P334" s="67"/>
      <c r="Q334" s="67"/>
      <c r="R334" s="67"/>
      <c r="S334" s="322"/>
      <c r="T334" s="318">
        <f t="shared" si="36"/>
        <v>0</v>
      </c>
      <c r="U334" s="98">
        <f t="shared" si="35"/>
        <v>0</v>
      </c>
      <c r="V334" s="99">
        <f>D310</f>
        <v>2124</v>
      </c>
      <c r="W334" s="268" t="s">
        <v>81</v>
      </c>
      <c r="X334" s="93">
        <f t="shared" si="37"/>
        <v>0</v>
      </c>
      <c r="Y334" s="494"/>
    </row>
    <row r="335" spans="1:25" ht="16.5" thickBot="1" x14ac:dyDescent="0.25">
      <c r="A335" s="102"/>
      <c r="B335" s="103"/>
      <c r="C335" s="103"/>
      <c r="D335" s="103"/>
      <c r="E335" s="103"/>
      <c r="F335" s="110"/>
      <c r="G335" s="104"/>
      <c r="H335" s="105"/>
      <c r="I335" s="280"/>
      <c r="J335" s="67"/>
      <c r="K335" s="67"/>
      <c r="L335" s="67"/>
      <c r="M335" s="67"/>
      <c r="N335" s="67"/>
      <c r="O335" s="67"/>
      <c r="P335" s="67"/>
      <c r="Q335" s="67"/>
      <c r="R335" s="67"/>
      <c r="S335" s="322"/>
      <c r="T335" s="318">
        <f t="shared" si="36"/>
        <v>0</v>
      </c>
      <c r="U335" s="98">
        <f t="shared" si="35"/>
        <v>0</v>
      </c>
      <c r="V335" s="99">
        <f>D310</f>
        <v>2124</v>
      </c>
      <c r="W335" s="463" t="s">
        <v>190</v>
      </c>
      <c r="X335" s="93">
        <f t="shared" si="37"/>
        <v>0</v>
      </c>
      <c r="Y335" s="494" t="s">
        <v>206</v>
      </c>
    </row>
    <row r="336" spans="1:25" ht="16.5" thickBot="1" x14ac:dyDescent="0.25">
      <c r="A336" s="102"/>
      <c r="B336" s="103"/>
      <c r="C336" s="103"/>
      <c r="D336" s="103"/>
      <c r="E336" s="110"/>
      <c r="F336" s="110"/>
      <c r="G336" s="104"/>
      <c r="H336" s="105"/>
      <c r="I336" s="280">
        <v>11</v>
      </c>
      <c r="J336" s="67"/>
      <c r="K336" s="67"/>
      <c r="L336" s="67"/>
      <c r="M336" s="67"/>
      <c r="N336" s="67"/>
      <c r="O336" s="67"/>
      <c r="P336" s="67"/>
      <c r="Q336" s="67"/>
      <c r="R336" s="67"/>
      <c r="S336" s="322"/>
      <c r="T336" s="318">
        <f t="shared" si="36"/>
        <v>0</v>
      </c>
      <c r="U336" s="98">
        <f t="shared" si="35"/>
        <v>0</v>
      </c>
      <c r="V336" s="99">
        <f>D310</f>
        <v>2124</v>
      </c>
      <c r="W336" s="268" t="s">
        <v>13</v>
      </c>
      <c r="X336" s="93">
        <f t="shared" si="37"/>
        <v>0</v>
      </c>
      <c r="Y336" s="494" t="s">
        <v>360</v>
      </c>
    </row>
    <row r="337" spans="1:25" ht="16.5" thickBot="1" x14ac:dyDescent="0.25">
      <c r="A337" s="102"/>
      <c r="B337" s="103"/>
      <c r="C337" s="103"/>
      <c r="D337" s="103"/>
      <c r="E337" s="110"/>
      <c r="F337" s="110"/>
      <c r="G337" s="104"/>
      <c r="H337" s="105"/>
      <c r="I337" s="67">
        <v>8</v>
      </c>
      <c r="J337" s="67"/>
      <c r="K337" s="67"/>
      <c r="L337" s="67"/>
      <c r="M337" s="67"/>
      <c r="N337" s="67"/>
      <c r="O337" s="67"/>
      <c r="P337" s="67"/>
      <c r="Q337" s="67"/>
      <c r="R337" s="67"/>
      <c r="S337" s="322"/>
      <c r="T337" s="318">
        <f t="shared" si="36"/>
        <v>0</v>
      </c>
      <c r="U337" s="98">
        <f t="shared" si="35"/>
        <v>0</v>
      </c>
      <c r="V337" s="99">
        <f>D310</f>
        <v>2124</v>
      </c>
      <c r="W337" s="269" t="s">
        <v>181</v>
      </c>
      <c r="X337" s="93">
        <f t="shared" si="37"/>
        <v>0</v>
      </c>
      <c r="Y337" s="452" t="s">
        <v>361</v>
      </c>
    </row>
    <row r="338" spans="1:25" ht="16.5" thickBot="1" x14ac:dyDescent="0.25">
      <c r="A338" s="102"/>
      <c r="B338" s="103"/>
      <c r="C338" s="103"/>
      <c r="D338" s="103"/>
      <c r="E338" s="110"/>
      <c r="F338" s="110"/>
      <c r="G338" s="104"/>
      <c r="H338" s="105"/>
      <c r="I338" s="67">
        <v>5</v>
      </c>
      <c r="J338" s="67"/>
      <c r="K338" s="67"/>
      <c r="L338" s="67"/>
      <c r="M338" s="67"/>
      <c r="N338" s="67"/>
      <c r="O338" s="67"/>
      <c r="P338" s="67"/>
      <c r="Q338" s="67"/>
      <c r="R338" s="67"/>
      <c r="S338" s="322"/>
      <c r="T338" s="318">
        <f t="shared" si="36"/>
        <v>0</v>
      </c>
      <c r="U338" s="98">
        <f t="shared" si="35"/>
        <v>0</v>
      </c>
      <c r="V338" s="99">
        <f>D310</f>
        <v>2124</v>
      </c>
      <c r="W338" s="269" t="s">
        <v>99</v>
      </c>
      <c r="X338" s="93">
        <f t="shared" si="37"/>
        <v>0</v>
      </c>
      <c r="Y338" s="452"/>
    </row>
    <row r="339" spans="1:25" ht="16.5" thickBot="1" x14ac:dyDescent="0.25">
      <c r="A339" s="102"/>
      <c r="B339" s="103"/>
      <c r="C339" s="103"/>
      <c r="D339" s="103"/>
      <c r="E339" s="110"/>
      <c r="F339" s="110"/>
      <c r="G339" s="104"/>
      <c r="H339" s="113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325"/>
      <c r="T339" s="319">
        <f t="shared" si="36"/>
        <v>0</v>
      </c>
      <c r="U339" s="409">
        <f t="shared" si="35"/>
        <v>0</v>
      </c>
      <c r="V339" s="99">
        <f>D310</f>
        <v>2124</v>
      </c>
      <c r="W339" s="272" t="s">
        <v>28</v>
      </c>
      <c r="X339" s="93">
        <f t="shared" si="37"/>
        <v>0</v>
      </c>
      <c r="Y339" s="278"/>
    </row>
    <row r="340" spans="1:25" ht="16.5" thickBot="1" x14ac:dyDescent="0.3">
      <c r="A340" s="102"/>
      <c r="B340" s="103"/>
      <c r="C340" s="103"/>
      <c r="D340" s="103"/>
      <c r="E340" s="110"/>
      <c r="F340" s="110"/>
      <c r="G340" s="104"/>
      <c r="H340" s="87"/>
      <c r="I340" s="88"/>
      <c r="J340" s="310"/>
      <c r="K340" s="88"/>
      <c r="L340" s="88"/>
      <c r="M340" s="88"/>
      <c r="N340" s="88"/>
      <c r="O340" s="88"/>
      <c r="P340" s="88"/>
      <c r="Q340" s="88"/>
      <c r="R340" s="88"/>
      <c r="S340" s="88"/>
      <c r="T340" s="317"/>
      <c r="U340" s="317"/>
      <c r="V340" s="121"/>
      <c r="W340" s="273" t="s">
        <v>166</v>
      </c>
      <c r="X340" s="93">
        <f t="shared" si="37"/>
        <v>0</v>
      </c>
      <c r="Y340" s="494"/>
    </row>
    <row r="341" spans="1:25" ht="16.5" thickBot="1" x14ac:dyDescent="0.25">
      <c r="A341" s="102"/>
      <c r="B341" s="103"/>
      <c r="C341" s="103"/>
      <c r="D341" s="103"/>
      <c r="E341" s="110"/>
      <c r="F341" s="110"/>
      <c r="G341" s="115"/>
      <c r="H341" s="95">
        <v>1</v>
      </c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321"/>
      <c r="T341" s="320">
        <f t="shared" ref="T341:T349" si="38">SUM(H341,J341,L341,N341,P341,R341,S341)</f>
        <v>1</v>
      </c>
      <c r="U341" s="214">
        <f t="shared" si="35"/>
        <v>4.7080979284369113E-4</v>
      </c>
      <c r="V341" s="99">
        <f>D310</f>
        <v>2124</v>
      </c>
      <c r="W341" s="267" t="s">
        <v>12</v>
      </c>
      <c r="X341" s="93">
        <f t="shared" si="37"/>
        <v>1</v>
      </c>
      <c r="Y341" s="278"/>
    </row>
    <row r="342" spans="1:25" ht="16.5" thickBot="1" x14ac:dyDescent="0.25">
      <c r="A342" s="102"/>
      <c r="B342" s="103"/>
      <c r="C342" s="103"/>
      <c r="D342" s="103"/>
      <c r="E342" s="110"/>
      <c r="F342" s="110"/>
      <c r="G342" s="115"/>
      <c r="H342" s="105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322"/>
      <c r="T342" s="318">
        <f t="shared" si="38"/>
        <v>0</v>
      </c>
      <c r="U342" s="214">
        <f t="shared" si="35"/>
        <v>0</v>
      </c>
      <c r="V342" s="99">
        <f>D310</f>
        <v>2124</v>
      </c>
      <c r="W342" s="268" t="s">
        <v>86</v>
      </c>
      <c r="X342" s="93">
        <f t="shared" si="37"/>
        <v>0</v>
      </c>
      <c r="Y342" s="494" t="s">
        <v>358</v>
      </c>
    </row>
    <row r="343" spans="1:25" ht="16.5" thickBot="1" x14ac:dyDescent="0.25">
      <c r="A343" s="102"/>
      <c r="B343" s="103"/>
      <c r="C343" s="103"/>
      <c r="D343" s="103"/>
      <c r="E343" s="110"/>
      <c r="F343" s="110"/>
      <c r="G343" s="115"/>
      <c r="H343" s="105">
        <v>2</v>
      </c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322"/>
      <c r="T343" s="318">
        <f t="shared" si="38"/>
        <v>2</v>
      </c>
      <c r="U343" s="214">
        <f t="shared" si="35"/>
        <v>9.4161958568738226E-4</v>
      </c>
      <c r="V343" s="99">
        <f>D310</f>
        <v>2124</v>
      </c>
      <c r="W343" s="359" t="s">
        <v>355</v>
      </c>
      <c r="X343" s="93">
        <f t="shared" si="37"/>
        <v>2</v>
      </c>
      <c r="Y343" s="494" t="s">
        <v>357</v>
      </c>
    </row>
    <row r="344" spans="1:25" ht="16.5" thickBot="1" x14ac:dyDescent="0.25">
      <c r="A344" s="102"/>
      <c r="B344" s="103"/>
      <c r="C344" s="103"/>
      <c r="D344" s="103"/>
      <c r="E344" s="110"/>
      <c r="F344" s="110"/>
      <c r="G344" s="115"/>
      <c r="H344" s="105">
        <v>3</v>
      </c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322"/>
      <c r="T344" s="318">
        <f t="shared" si="38"/>
        <v>3</v>
      </c>
      <c r="U344" s="214">
        <f t="shared" si="35"/>
        <v>1.4124293785310734E-3</v>
      </c>
      <c r="V344" s="99">
        <f>D310</f>
        <v>2124</v>
      </c>
      <c r="W344" s="268" t="s">
        <v>74</v>
      </c>
      <c r="X344" s="93">
        <f t="shared" si="37"/>
        <v>3</v>
      </c>
      <c r="Y344" s="494" t="s">
        <v>359</v>
      </c>
    </row>
    <row r="345" spans="1:25" ht="16.5" thickBot="1" x14ac:dyDescent="0.25">
      <c r="A345" s="102"/>
      <c r="B345" s="103"/>
      <c r="C345" s="103"/>
      <c r="D345" s="103"/>
      <c r="E345" s="110"/>
      <c r="F345" s="110"/>
      <c r="G345" s="115"/>
      <c r="H345" s="105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322"/>
      <c r="T345" s="318">
        <f t="shared" si="38"/>
        <v>0</v>
      </c>
      <c r="U345" s="214">
        <f t="shared" si="35"/>
        <v>0</v>
      </c>
      <c r="V345" s="99">
        <f>D310</f>
        <v>2124</v>
      </c>
      <c r="W345" s="269" t="s">
        <v>197</v>
      </c>
      <c r="X345" s="93">
        <f t="shared" si="37"/>
        <v>0</v>
      </c>
      <c r="Y345" s="494" t="s">
        <v>356</v>
      </c>
    </row>
    <row r="346" spans="1:25" ht="16.5" thickBot="1" x14ac:dyDescent="0.25">
      <c r="A346" s="102"/>
      <c r="B346" s="103"/>
      <c r="C346" s="103"/>
      <c r="D346" s="103"/>
      <c r="E346" s="110"/>
      <c r="F346" s="110"/>
      <c r="G346" s="115"/>
      <c r="H346" s="105">
        <v>6</v>
      </c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322"/>
      <c r="T346" s="318">
        <f t="shared" si="38"/>
        <v>6</v>
      </c>
      <c r="U346" s="214">
        <f t="shared" si="35"/>
        <v>2.8248587570621469E-3</v>
      </c>
      <c r="V346" s="99">
        <f>D310</f>
        <v>2124</v>
      </c>
      <c r="W346" s="269" t="s">
        <v>27</v>
      </c>
      <c r="X346" s="93">
        <f t="shared" si="37"/>
        <v>6</v>
      </c>
      <c r="Y346" s="452"/>
    </row>
    <row r="347" spans="1:25" ht="16.5" thickBot="1" x14ac:dyDescent="0.25">
      <c r="A347" s="102"/>
      <c r="B347" s="103"/>
      <c r="C347" s="103"/>
      <c r="D347" s="103"/>
      <c r="E347" s="110"/>
      <c r="F347" s="110"/>
      <c r="G347" s="115"/>
      <c r="H347" s="113">
        <v>1</v>
      </c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325"/>
      <c r="T347" s="318">
        <f t="shared" si="38"/>
        <v>1</v>
      </c>
      <c r="U347" s="214">
        <f t="shared" si="35"/>
        <v>4.7080979284369113E-4</v>
      </c>
      <c r="V347" s="99">
        <f>D310</f>
        <v>2124</v>
      </c>
      <c r="W347" s="272" t="s">
        <v>173</v>
      </c>
      <c r="X347" s="93">
        <f t="shared" si="37"/>
        <v>1</v>
      </c>
      <c r="Y347" s="494"/>
    </row>
    <row r="348" spans="1:25" ht="16.5" thickBot="1" x14ac:dyDescent="0.25">
      <c r="A348" s="102"/>
      <c r="B348" s="103"/>
      <c r="C348" s="103"/>
      <c r="D348" s="103"/>
      <c r="E348" s="110"/>
      <c r="F348" s="110"/>
      <c r="G348" s="115"/>
      <c r="H348" s="113">
        <v>1</v>
      </c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325"/>
      <c r="T348" s="318">
        <f t="shared" si="38"/>
        <v>1</v>
      </c>
      <c r="U348" s="214">
        <f t="shared" si="35"/>
        <v>4.7080979284369113E-4</v>
      </c>
      <c r="V348" s="99">
        <f>D310</f>
        <v>2124</v>
      </c>
      <c r="W348" s="268" t="s">
        <v>16</v>
      </c>
      <c r="X348" s="93">
        <f t="shared" si="37"/>
        <v>1</v>
      </c>
      <c r="Y348" s="494"/>
    </row>
    <row r="349" spans="1:25" ht="16.5" thickBot="1" x14ac:dyDescent="0.25">
      <c r="A349" s="123"/>
      <c r="B349" s="124"/>
      <c r="C349" s="124"/>
      <c r="D349" s="124"/>
      <c r="E349" s="125"/>
      <c r="F349" s="125"/>
      <c r="G349" s="126"/>
      <c r="H349" s="113">
        <v>3</v>
      </c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325"/>
      <c r="T349" s="318">
        <f t="shared" si="38"/>
        <v>3</v>
      </c>
      <c r="U349" s="409">
        <f t="shared" si="35"/>
        <v>1.4124293785310734E-3</v>
      </c>
      <c r="V349" s="99">
        <f>D310</f>
        <v>2124</v>
      </c>
      <c r="W349" s="270" t="s">
        <v>159</v>
      </c>
      <c r="X349" s="275">
        <f>T349</f>
        <v>3</v>
      </c>
      <c r="Y349" s="492"/>
    </row>
    <row r="350" spans="1:25" ht="15.75" thickBot="1" x14ac:dyDescent="0.25">
      <c r="A350" s="128"/>
      <c r="B350" s="128"/>
      <c r="C350" s="128"/>
      <c r="D350" s="128"/>
      <c r="E350" s="128"/>
      <c r="F350" s="128"/>
      <c r="G350" s="51" t="s">
        <v>5</v>
      </c>
      <c r="H350" s="129">
        <f t="shared" ref="H350:S350" si="39">SUM(H311:H349)</f>
        <v>204</v>
      </c>
      <c r="I350" s="129">
        <f t="shared" si="39"/>
        <v>39</v>
      </c>
      <c r="J350" s="129">
        <f t="shared" si="39"/>
        <v>20</v>
      </c>
      <c r="K350" s="129">
        <f t="shared" si="39"/>
        <v>0</v>
      </c>
      <c r="L350" s="129">
        <f t="shared" si="39"/>
        <v>0</v>
      </c>
      <c r="M350" s="129">
        <f t="shared" si="39"/>
        <v>0</v>
      </c>
      <c r="N350" s="129">
        <f t="shared" si="39"/>
        <v>0</v>
      </c>
      <c r="O350" s="129">
        <f t="shared" si="39"/>
        <v>0</v>
      </c>
      <c r="P350" s="129">
        <f t="shared" si="39"/>
        <v>0</v>
      </c>
      <c r="Q350" s="129">
        <f t="shared" si="39"/>
        <v>0</v>
      </c>
      <c r="R350" s="129">
        <f t="shared" si="39"/>
        <v>1</v>
      </c>
      <c r="S350" s="129">
        <f t="shared" si="39"/>
        <v>49</v>
      </c>
      <c r="T350" s="258">
        <f>SUM(H350,J350,L350,N350,P350,R350,S350)</f>
        <v>274</v>
      </c>
      <c r="U350" s="465">
        <f t="shared" si="35"/>
        <v>0.12900188323917136</v>
      </c>
      <c r="V350" s="99">
        <f>D310</f>
        <v>2124</v>
      </c>
      <c r="W350" s="44"/>
    </row>
    <row r="352" spans="1:25" ht="15.75" thickBot="1" x14ac:dyDescent="0.3"/>
    <row r="353" spans="1:25" ht="75.75" thickBot="1" x14ac:dyDescent="0.3">
      <c r="A353" s="46" t="s">
        <v>23</v>
      </c>
      <c r="B353" s="46" t="s">
        <v>49</v>
      </c>
      <c r="C353" s="47" t="s">
        <v>54</v>
      </c>
      <c r="D353" s="47" t="s">
        <v>18</v>
      </c>
      <c r="E353" s="46" t="s">
        <v>17</v>
      </c>
      <c r="F353" s="48" t="s">
        <v>1</v>
      </c>
      <c r="G353" s="49" t="s">
        <v>24</v>
      </c>
      <c r="H353" s="50" t="s">
        <v>75</v>
      </c>
      <c r="I353" s="50" t="s">
        <v>76</v>
      </c>
      <c r="J353" s="50" t="s">
        <v>55</v>
      </c>
      <c r="K353" s="50" t="s">
        <v>60</v>
      </c>
      <c r="L353" s="50" t="s">
        <v>56</v>
      </c>
      <c r="M353" s="50" t="s">
        <v>61</v>
      </c>
      <c r="N353" s="50" t="s">
        <v>57</v>
      </c>
      <c r="O353" s="50" t="s">
        <v>62</v>
      </c>
      <c r="P353" s="50" t="s">
        <v>58</v>
      </c>
      <c r="Q353" s="50" t="s">
        <v>77</v>
      </c>
      <c r="R353" s="50" t="s">
        <v>126</v>
      </c>
      <c r="S353" s="50" t="s">
        <v>42</v>
      </c>
      <c r="T353" s="50" t="s">
        <v>5</v>
      </c>
      <c r="U353" s="46" t="s">
        <v>2</v>
      </c>
      <c r="V353" s="84" t="s">
        <v>72</v>
      </c>
      <c r="W353" s="85" t="s">
        <v>21</v>
      </c>
      <c r="X353" s="47" t="s">
        <v>18</v>
      </c>
      <c r="Y353" s="86" t="s">
        <v>7</v>
      </c>
    </row>
    <row r="354" spans="1:25" ht="15.75" thickBot="1" x14ac:dyDescent="0.3">
      <c r="A354" s="438">
        <v>1505643</v>
      </c>
      <c r="B354" s="274" t="s">
        <v>120</v>
      </c>
      <c r="C354" s="438">
        <v>1920</v>
      </c>
      <c r="D354" s="438">
        <v>2157</v>
      </c>
      <c r="E354" s="443">
        <v>1764</v>
      </c>
      <c r="F354" s="444">
        <f>E354/D354</f>
        <v>0.81780250347705141</v>
      </c>
      <c r="G354" s="52">
        <v>45245</v>
      </c>
      <c r="H354" s="87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9"/>
      <c r="T354" s="405"/>
      <c r="U354" s="121"/>
      <c r="V354" s="89"/>
      <c r="W354" s="91" t="s">
        <v>78</v>
      </c>
      <c r="X354" s="275">
        <v>578.5</v>
      </c>
      <c r="Y354" s="493" t="s">
        <v>73</v>
      </c>
    </row>
    <row r="355" spans="1:25" ht="16.5" thickBot="1" x14ac:dyDescent="0.25">
      <c r="A355" s="92"/>
      <c r="B355" s="93"/>
      <c r="C355" s="93"/>
      <c r="D355" s="93"/>
      <c r="E355" s="93"/>
      <c r="F355" s="93"/>
      <c r="G355" s="94"/>
      <c r="H355" s="95">
        <v>74</v>
      </c>
      <c r="I355" s="96"/>
      <c r="J355" s="96">
        <v>12</v>
      </c>
      <c r="K355" s="96"/>
      <c r="L355" s="96"/>
      <c r="M355" s="96"/>
      <c r="N355" s="96"/>
      <c r="O355" s="96"/>
      <c r="P355" s="96"/>
      <c r="Q355" s="96"/>
      <c r="R355" s="96"/>
      <c r="S355" s="321">
        <v>76</v>
      </c>
      <c r="T355" s="320">
        <f>SUM(H355,J355,L355,N355,P355,R355,S355)</f>
        <v>162</v>
      </c>
      <c r="U355" s="485">
        <f>($T355)/$D$354</f>
        <v>7.5104311543810851E-2</v>
      </c>
      <c r="V355" s="99">
        <f>D354</f>
        <v>2157</v>
      </c>
      <c r="W355" s="267" t="s">
        <v>16</v>
      </c>
      <c r="X355" s="93">
        <f>T355</f>
        <v>162</v>
      </c>
      <c r="Y355" s="276" t="s">
        <v>131</v>
      </c>
    </row>
    <row r="356" spans="1:25" ht="16.5" thickBot="1" x14ac:dyDescent="0.25">
      <c r="A356" s="102"/>
      <c r="B356" s="103"/>
      <c r="C356" s="103"/>
      <c r="D356" s="103"/>
      <c r="E356" s="103"/>
      <c r="F356" s="103"/>
      <c r="G356" s="104"/>
      <c r="H356" s="484">
        <v>1</v>
      </c>
      <c r="I356" s="117"/>
      <c r="J356" s="117">
        <v>1</v>
      </c>
      <c r="K356" s="117"/>
      <c r="L356" s="117"/>
      <c r="M356" s="117"/>
      <c r="N356" s="117"/>
      <c r="O356" s="117"/>
      <c r="P356" s="117"/>
      <c r="Q356" s="117"/>
      <c r="R356" s="117"/>
      <c r="S356" s="324"/>
      <c r="T356" s="320">
        <f>SUM(H356,J356,L356,N356,P356,R356,S356)</f>
        <v>2</v>
      </c>
      <c r="U356" s="409">
        <f t="shared" ref="U356:U394" si="40">($T356)/$D$354</f>
        <v>9.2721372276309685E-4</v>
      </c>
      <c r="V356" s="99"/>
      <c r="W356" s="271" t="s">
        <v>44</v>
      </c>
      <c r="X356" s="93"/>
      <c r="Y356" s="276" t="s">
        <v>167</v>
      </c>
    </row>
    <row r="357" spans="1:25" ht="16.5" thickBot="1" x14ac:dyDescent="0.25">
      <c r="A357" s="102"/>
      <c r="B357" s="103"/>
      <c r="C357" s="103"/>
      <c r="D357" s="103"/>
      <c r="E357" s="103"/>
      <c r="F357" s="103"/>
      <c r="G357" s="104"/>
      <c r="H357" s="105">
        <v>33</v>
      </c>
      <c r="I357" s="67"/>
      <c r="J357" s="67">
        <v>1</v>
      </c>
      <c r="K357" s="67"/>
      <c r="L357" s="67"/>
      <c r="M357" s="67"/>
      <c r="N357" s="67"/>
      <c r="O357" s="67"/>
      <c r="P357" s="67"/>
      <c r="Q357" s="67"/>
      <c r="R357" s="67"/>
      <c r="S357" s="322">
        <v>1</v>
      </c>
      <c r="T357" s="318">
        <f t="shared" ref="T357:T383" si="41">SUM(H357,J357,L357,N357,P357,R357,S357)</f>
        <v>35</v>
      </c>
      <c r="U357" s="98">
        <f t="shared" si="40"/>
        <v>1.6226240148354196E-2</v>
      </c>
      <c r="V357" s="99">
        <f>D354</f>
        <v>2157</v>
      </c>
      <c r="W357" s="268" t="s">
        <v>6</v>
      </c>
      <c r="X357" s="93">
        <f t="shared" ref="X357:X392" si="42">T357</f>
        <v>35</v>
      </c>
      <c r="Y357" s="489"/>
    </row>
    <row r="358" spans="1:25" ht="16.5" thickBot="1" x14ac:dyDescent="0.25">
      <c r="A358" s="102"/>
      <c r="B358" s="103"/>
      <c r="C358" s="103"/>
      <c r="D358" s="103"/>
      <c r="E358" s="110"/>
      <c r="F358" s="110"/>
      <c r="G358" s="104"/>
      <c r="H358" s="105">
        <v>51</v>
      </c>
      <c r="I358" s="67"/>
      <c r="J358" s="67">
        <v>12</v>
      </c>
      <c r="K358" s="67"/>
      <c r="L358" s="67"/>
      <c r="M358" s="67"/>
      <c r="N358" s="67"/>
      <c r="O358" s="67"/>
      <c r="P358" s="67"/>
      <c r="Q358" s="67"/>
      <c r="R358" s="67"/>
      <c r="S358" s="322">
        <v>1</v>
      </c>
      <c r="T358" s="318">
        <f t="shared" si="41"/>
        <v>64</v>
      </c>
      <c r="U358" s="98">
        <f t="shared" si="40"/>
        <v>2.9670839128419099E-2</v>
      </c>
      <c r="V358" s="99">
        <f>D354</f>
        <v>2157</v>
      </c>
      <c r="W358" s="268" t="s">
        <v>14</v>
      </c>
      <c r="X358" s="93">
        <f t="shared" si="42"/>
        <v>64</v>
      </c>
      <c r="Y358" s="314"/>
    </row>
    <row r="359" spans="1:25" ht="16.5" thickBot="1" x14ac:dyDescent="0.25">
      <c r="A359" s="102"/>
      <c r="B359" s="103"/>
      <c r="C359" s="103"/>
      <c r="D359" s="103"/>
      <c r="E359" s="110"/>
      <c r="F359" s="110"/>
      <c r="G359" s="104"/>
      <c r="H359" s="105">
        <v>32</v>
      </c>
      <c r="I359" s="67"/>
      <c r="J359" s="67">
        <v>3</v>
      </c>
      <c r="K359" s="67"/>
      <c r="L359" s="67"/>
      <c r="M359" s="67"/>
      <c r="N359" s="67"/>
      <c r="O359" s="67"/>
      <c r="P359" s="67"/>
      <c r="Q359" s="67"/>
      <c r="R359" s="67"/>
      <c r="S359" s="322">
        <v>3</v>
      </c>
      <c r="T359" s="318">
        <f t="shared" si="41"/>
        <v>38</v>
      </c>
      <c r="U359" s="98">
        <f t="shared" si="40"/>
        <v>1.761706073249884E-2</v>
      </c>
      <c r="V359" s="99">
        <f>D354</f>
        <v>2157</v>
      </c>
      <c r="W359" s="268" t="s">
        <v>15</v>
      </c>
      <c r="X359" s="93">
        <f t="shared" si="42"/>
        <v>38</v>
      </c>
      <c r="Y359" s="431"/>
    </row>
    <row r="360" spans="1:25" ht="16.5" thickBot="1" x14ac:dyDescent="0.25">
      <c r="A360" s="102"/>
      <c r="B360" s="103"/>
      <c r="C360" s="103"/>
      <c r="D360" s="103"/>
      <c r="E360" s="110"/>
      <c r="F360" s="110"/>
      <c r="G360" s="104"/>
      <c r="H360" s="105">
        <v>7</v>
      </c>
      <c r="I360" s="67"/>
      <c r="J360" s="67">
        <v>1</v>
      </c>
      <c r="K360" s="67"/>
      <c r="L360" s="67"/>
      <c r="M360" s="67"/>
      <c r="N360" s="67"/>
      <c r="O360" s="67"/>
      <c r="P360" s="67"/>
      <c r="Q360" s="67"/>
      <c r="R360" s="67"/>
      <c r="S360" s="322"/>
      <c r="T360" s="318">
        <f t="shared" si="41"/>
        <v>8</v>
      </c>
      <c r="U360" s="98">
        <f t="shared" si="40"/>
        <v>3.7088548910523874E-3</v>
      </c>
      <c r="V360" s="99">
        <f>D354</f>
        <v>2157</v>
      </c>
      <c r="W360" s="268" t="s">
        <v>31</v>
      </c>
      <c r="X360" s="93">
        <f t="shared" si="42"/>
        <v>8</v>
      </c>
      <c r="Y360" s="431"/>
    </row>
    <row r="361" spans="1:25" ht="16.5" thickBot="1" x14ac:dyDescent="0.25">
      <c r="A361" s="102"/>
      <c r="B361" s="103"/>
      <c r="C361" s="103"/>
      <c r="D361" s="103"/>
      <c r="E361" s="110"/>
      <c r="F361" s="110"/>
      <c r="G361" s="104"/>
      <c r="H361" s="105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322"/>
      <c r="T361" s="318">
        <f t="shared" si="41"/>
        <v>0</v>
      </c>
      <c r="U361" s="98">
        <f t="shared" si="40"/>
        <v>0</v>
      </c>
      <c r="V361" s="99">
        <f>D354</f>
        <v>2157</v>
      </c>
      <c r="W361" s="268" t="s">
        <v>32</v>
      </c>
      <c r="X361" s="93">
        <f t="shared" si="42"/>
        <v>0</v>
      </c>
      <c r="Y361" s="111"/>
    </row>
    <row r="362" spans="1:25" ht="16.5" thickBot="1" x14ac:dyDescent="0.25">
      <c r="A362" s="102"/>
      <c r="B362" s="103"/>
      <c r="C362" s="103"/>
      <c r="D362" s="103"/>
      <c r="E362" s="110"/>
      <c r="F362" s="110"/>
      <c r="G362" s="104"/>
      <c r="H362" s="105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322"/>
      <c r="T362" s="318">
        <f t="shared" si="41"/>
        <v>0</v>
      </c>
      <c r="U362" s="98">
        <f t="shared" si="40"/>
        <v>0</v>
      </c>
      <c r="V362" s="99">
        <f>D354</f>
        <v>2157</v>
      </c>
      <c r="W362" s="268" t="s">
        <v>187</v>
      </c>
      <c r="X362" s="93">
        <f t="shared" si="42"/>
        <v>0</v>
      </c>
      <c r="Y362" s="446"/>
    </row>
    <row r="363" spans="1:25" ht="16.5" thickBot="1" x14ac:dyDescent="0.25">
      <c r="A363" s="102"/>
      <c r="B363" s="103"/>
      <c r="C363" s="103"/>
      <c r="D363" s="103"/>
      <c r="E363" s="110"/>
      <c r="F363" s="110"/>
      <c r="G363" s="104"/>
      <c r="H363" s="105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322"/>
      <c r="T363" s="318">
        <f t="shared" si="41"/>
        <v>0</v>
      </c>
      <c r="U363" s="98">
        <f t="shared" si="40"/>
        <v>0</v>
      </c>
      <c r="V363" s="99">
        <f>D354</f>
        <v>2157</v>
      </c>
      <c r="W363" s="268" t="s">
        <v>30</v>
      </c>
      <c r="X363" s="93">
        <f t="shared" si="42"/>
        <v>0</v>
      </c>
      <c r="Y363" s="111"/>
    </row>
    <row r="364" spans="1:25" ht="16.5" thickBot="1" x14ac:dyDescent="0.25">
      <c r="A364" s="102"/>
      <c r="B364" s="103"/>
      <c r="C364" s="103"/>
      <c r="D364" s="103"/>
      <c r="E364" s="110"/>
      <c r="F364" s="110"/>
      <c r="G364" s="104"/>
      <c r="H364" s="105">
        <v>1</v>
      </c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322">
        <v>7</v>
      </c>
      <c r="T364" s="318">
        <f t="shared" si="41"/>
        <v>8</v>
      </c>
      <c r="U364" s="98">
        <f t="shared" si="40"/>
        <v>3.7088548910523874E-3</v>
      </c>
      <c r="V364" s="99">
        <f>D354</f>
        <v>2157</v>
      </c>
      <c r="W364" s="268" t="s">
        <v>0</v>
      </c>
      <c r="X364" s="93">
        <f t="shared" si="42"/>
        <v>8</v>
      </c>
      <c r="Y364" s="314"/>
    </row>
    <row r="365" spans="1:25" ht="16.5" thickBot="1" x14ac:dyDescent="0.25">
      <c r="A365" s="102"/>
      <c r="B365" s="103"/>
      <c r="C365" s="103"/>
      <c r="D365" s="103"/>
      <c r="E365" s="110"/>
      <c r="F365" s="110"/>
      <c r="G365" s="104"/>
      <c r="H365" s="105">
        <v>2</v>
      </c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322">
        <v>9</v>
      </c>
      <c r="T365" s="318">
        <f t="shared" si="41"/>
        <v>11</v>
      </c>
      <c r="U365" s="98">
        <f t="shared" si="40"/>
        <v>5.0996754751970333E-3</v>
      </c>
      <c r="V365" s="99">
        <f>D354</f>
        <v>2157</v>
      </c>
      <c r="W365" s="268" t="s">
        <v>12</v>
      </c>
      <c r="X365" s="93">
        <f t="shared" si="42"/>
        <v>11</v>
      </c>
      <c r="Y365" s="112"/>
    </row>
    <row r="366" spans="1:25" ht="16.5" thickBot="1" x14ac:dyDescent="0.25">
      <c r="A366" s="102"/>
      <c r="B366" s="103"/>
      <c r="C366" s="103"/>
      <c r="D366" s="103"/>
      <c r="E366" s="110"/>
      <c r="F366" s="110" t="s">
        <v>108</v>
      </c>
      <c r="G366" s="104"/>
      <c r="H366" s="105">
        <v>6</v>
      </c>
      <c r="I366" s="67"/>
      <c r="J366" s="67">
        <v>2</v>
      </c>
      <c r="K366" s="67"/>
      <c r="L366" s="67"/>
      <c r="M366" s="67"/>
      <c r="N366" s="67"/>
      <c r="O366" s="67"/>
      <c r="P366" s="67"/>
      <c r="Q366" s="67"/>
      <c r="R366" s="67"/>
      <c r="S366" s="322">
        <v>3</v>
      </c>
      <c r="T366" s="318">
        <f t="shared" si="41"/>
        <v>11</v>
      </c>
      <c r="U366" s="98">
        <f t="shared" si="40"/>
        <v>5.0996754751970333E-3</v>
      </c>
      <c r="V366" s="99">
        <f>D354</f>
        <v>2157</v>
      </c>
      <c r="W366" s="268" t="s">
        <v>34</v>
      </c>
      <c r="X366" s="93">
        <f t="shared" si="42"/>
        <v>11</v>
      </c>
      <c r="Y366" s="112"/>
    </row>
    <row r="367" spans="1:25" ht="16.5" thickBot="1" x14ac:dyDescent="0.25">
      <c r="A367" s="102"/>
      <c r="B367" s="103"/>
      <c r="C367" s="103"/>
      <c r="D367" s="103"/>
      <c r="E367" s="110"/>
      <c r="F367" s="110"/>
      <c r="G367" s="104"/>
      <c r="H367" s="105"/>
      <c r="I367" s="67"/>
      <c r="J367" s="67">
        <v>2</v>
      </c>
      <c r="K367" s="67"/>
      <c r="L367" s="67"/>
      <c r="M367" s="67"/>
      <c r="N367" s="67"/>
      <c r="O367" s="67"/>
      <c r="P367" s="67"/>
      <c r="Q367" s="67"/>
      <c r="R367" s="67"/>
      <c r="S367" s="322"/>
      <c r="T367" s="318">
        <f t="shared" si="41"/>
        <v>2</v>
      </c>
      <c r="U367" s="98">
        <f t="shared" si="40"/>
        <v>9.2721372276309685E-4</v>
      </c>
      <c r="V367" s="99">
        <f>D354</f>
        <v>2157</v>
      </c>
      <c r="W367" s="269" t="s">
        <v>28</v>
      </c>
      <c r="X367" s="93">
        <f t="shared" si="42"/>
        <v>2</v>
      </c>
      <c r="Y367" s="494"/>
    </row>
    <row r="368" spans="1:25" ht="16.5" thickBot="1" x14ac:dyDescent="0.25">
      <c r="A368" s="102"/>
      <c r="B368" s="103"/>
      <c r="C368" s="103"/>
      <c r="D368" s="103"/>
      <c r="E368" s="110"/>
      <c r="F368" s="110"/>
      <c r="G368" s="115"/>
      <c r="H368" s="116">
        <v>1</v>
      </c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322"/>
      <c r="T368" s="318">
        <f t="shared" si="41"/>
        <v>1</v>
      </c>
      <c r="U368" s="98">
        <f t="shared" si="40"/>
        <v>4.6360686138154843E-4</v>
      </c>
      <c r="V368" s="99">
        <f>D354</f>
        <v>2157</v>
      </c>
      <c r="W368" s="269" t="s">
        <v>27</v>
      </c>
      <c r="X368" s="93">
        <f t="shared" si="42"/>
        <v>1</v>
      </c>
      <c r="Y368" s="278"/>
    </row>
    <row r="369" spans="1:25" ht="16.5" thickBot="1" x14ac:dyDescent="0.25">
      <c r="A369" s="102"/>
      <c r="B369" s="103"/>
      <c r="C369" s="103"/>
      <c r="D369" s="103"/>
      <c r="E369" s="110"/>
      <c r="F369" s="110"/>
      <c r="G369" s="115"/>
      <c r="H369" s="116"/>
      <c r="I369" s="67"/>
      <c r="J369" s="67">
        <v>1</v>
      </c>
      <c r="K369" s="67"/>
      <c r="L369" s="67"/>
      <c r="M369" s="67"/>
      <c r="N369" s="67"/>
      <c r="O369" s="67"/>
      <c r="P369" s="67"/>
      <c r="Q369" s="67"/>
      <c r="R369" s="67"/>
      <c r="S369" s="322"/>
      <c r="T369" s="318">
        <f t="shared" si="41"/>
        <v>1</v>
      </c>
      <c r="U369" s="98">
        <f t="shared" si="40"/>
        <v>4.6360686138154843E-4</v>
      </c>
      <c r="V369" s="99">
        <f>D354</f>
        <v>2157</v>
      </c>
      <c r="W369" s="269" t="s">
        <v>412</v>
      </c>
      <c r="X369" s="93">
        <f t="shared" si="42"/>
        <v>1</v>
      </c>
      <c r="Y369" s="109"/>
    </row>
    <row r="370" spans="1:25" ht="16.5" thickBot="1" x14ac:dyDescent="0.25">
      <c r="A370" s="102"/>
      <c r="B370" s="103"/>
      <c r="C370" s="103"/>
      <c r="D370" s="103"/>
      <c r="E370" s="110"/>
      <c r="F370" s="110"/>
      <c r="G370" s="115"/>
      <c r="H370" s="217">
        <v>1</v>
      </c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323"/>
      <c r="T370" s="319">
        <f t="shared" si="41"/>
        <v>1</v>
      </c>
      <c r="U370" s="316">
        <f t="shared" si="40"/>
        <v>4.6360686138154843E-4</v>
      </c>
      <c r="V370" s="307">
        <f>D354</f>
        <v>2157</v>
      </c>
      <c r="W370" s="270" t="s">
        <v>159</v>
      </c>
      <c r="X370" s="93">
        <f t="shared" si="42"/>
        <v>1</v>
      </c>
      <c r="Y370" s="278"/>
    </row>
    <row r="371" spans="1:25" ht="16.5" thickBot="1" x14ac:dyDescent="0.25">
      <c r="A371" s="102"/>
      <c r="B371" s="103"/>
      <c r="C371" s="103"/>
      <c r="D371" s="103"/>
      <c r="E371" s="110"/>
      <c r="F371" s="110"/>
      <c r="G371" s="104"/>
      <c r="H371" s="95"/>
      <c r="I371" s="117">
        <v>1</v>
      </c>
      <c r="J371" s="117"/>
      <c r="K371" s="117"/>
      <c r="L371" s="117"/>
      <c r="M371" s="117"/>
      <c r="N371" s="117"/>
      <c r="O371" s="117"/>
      <c r="P371" s="117"/>
      <c r="Q371" s="117"/>
      <c r="R371" s="117"/>
      <c r="S371" s="324"/>
      <c r="T371" s="320">
        <f t="shared" si="41"/>
        <v>0</v>
      </c>
      <c r="U371" s="214">
        <f t="shared" si="40"/>
        <v>0</v>
      </c>
      <c r="V371" s="99">
        <f>D354</f>
        <v>2157</v>
      </c>
      <c r="W371" s="271" t="s">
        <v>11</v>
      </c>
      <c r="X371" s="93">
        <f t="shared" si="42"/>
        <v>0</v>
      </c>
      <c r="Y371" s="112"/>
    </row>
    <row r="372" spans="1:25" ht="16.5" thickBot="1" x14ac:dyDescent="0.25">
      <c r="A372" s="102"/>
      <c r="B372" s="103"/>
      <c r="C372" s="103"/>
      <c r="D372" s="103"/>
      <c r="E372" s="110"/>
      <c r="F372" s="110"/>
      <c r="G372" s="104"/>
      <c r="H372" s="105"/>
      <c r="I372" s="279">
        <v>9</v>
      </c>
      <c r="J372" s="67"/>
      <c r="K372" s="67"/>
      <c r="L372" s="67"/>
      <c r="M372" s="67"/>
      <c r="N372" s="67"/>
      <c r="O372" s="67"/>
      <c r="P372" s="67"/>
      <c r="Q372" s="67"/>
      <c r="R372" s="67"/>
      <c r="S372" s="322"/>
      <c r="T372" s="318">
        <f t="shared" si="41"/>
        <v>0</v>
      </c>
      <c r="U372" s="98">
        <f t="shared" si="40"/>
        <v>0</v>
      </c>
      <c r="V372" s="99">
        <f>D354</f>
        <v>2157</v>
      </c>
      <c r="W372" s="462" t="s">
        <v>101</v>
      </c>
      <c r="X372" s="93">
        <f t="shared" si="42"/>
        <v>0</v>
      </c>
      <c r="Y372" s="112"/>
    </row>
    <row r="373" spans="1:25" ht="16.5" thickBot="1" x14ac:dyDescent="0.25">
      <c r="A373" s="102"/>
      <c r="B373" s="103"/>
      <c r="C373" s="103"/>
      <c r="D373" s="103"/>
      <c r="E373" s="110"/>
      <c r="F373" s="110"/>
      <c r="G373" s="104"/>
      <c r="H373" s="105"/>
      <c r="I373" s="280">
        <v>2</v>
      </c>
      <c r="J373" s="67">
        <v>5</v>
      </c>
      <c r="K373" s="67"/>
      <c r="L373" s="67"/>
      <c r="M373" s="67"/>
      <c r="N373" s="67"/>
      <c r="O373" s="67"/>
      <c r="P373" s="67"/>
      <c r="Q373" s="67"/>
      <c r="R373" s="67"/>
      <c r="S373" s="322">
        <v>5</v>
      </c>
      <c r="T373" s="318">
        <f t="shared" si="41"/>
        <v>10</v>
      </c>
      <c r="U373" s="98">
        <f t="shared" si="40"/>
        <v>4.6360686138154847E-3</v>
      </c>
      <c r="V373" s="99">
        <f>D354</f>
        <v>2157</v>
      </c>
      <c r="W373" s="268" t="s">
        <v>3</v>
      </c>
      <c r="X373" s="93">
        <f t="shared" si="42"/>
        <v>10</v>
      </c>
      <c r="Y373" s="111"/>
    </row>
    <row r="374" spans="1:25" ht="16.5" thickBot="1" x14ac:dyDescent="0.25">
      <c r="A374" s="102"/>
      <c r="B374" s="103"/>
      <c r="C374" s="103"/>
      <c r="D374" s="103"/>
      <c r="E374" s="103"/>
      <c r="F374" s="110"/>
      <c r="G374" s="104"/>
      <c r="H374" s="105"/>
      <c r="I374" s="280">
        <v>8</v>
      </c>
      <c r="J374" s="67"/>
      <c r="K374" s="67"/>
      <c r="L374" s="67"/>
      <c r="M374" s="67"/>
      <c r="N374" s="67"/>
      <c r="O374" s="67"/>
      <c r="P374" s="67"/>
      <c r="Q374" s="67"/>
      <c r="R374" s="67"/>
      <c r="S374" s="322"/>
      <c r="T374" s="318">
        <f t="shared" si="41"/>
        <v>0</v>
      </c>
      <c r="U374" s="98">
        <f t="shared" si="40"/>
        <v>0</v>
      </c>
      <c r="V374" s="99">
        <f>D354</f>
        <v>2157</v>
      </c>
      <c r="W374" s="268" t="s">
        <v>8</v>
      </c>
      <c r="X374" s="93">
        <f t="shared" si="42"/>
        <v>0</v>
      </c>
      <c r="Y374" s="112"/>
    </row>
    <row r="375" spans="1:25" ht="16.5" thickBot="1" x14ac:dyDescent="0.25">
      <c r="A375" s="102"/>
      <c r="B375" s="103"/>
      <c r="C375" s="103"/>
      <c r="D375" s="103"/>
      <c r="E375" s="103"/>
      <c r="F375" s="110"/>
      <c r="G375" s="104"/>
      <c r="H375" s="105"/>
      <c r="I375" s="280">
        <v>1</v>
      </c>
      <c r="J375" s="67"/>
      <c r="K375" s="67"/>
      <c r="L375" s="67"/>
      <c r="M375" s="67"/>
      <c r="N375" s="67"/>
      <c r="O375" s="67"/>
      <c r="P375" s="67"/>
      <c r="Q375" s="67"/>
      <c r="R375" s="67"/>
      <c r="S375" s="322"/>
      <c r="T375" s="318">
        <f t="shared" si="41"/>
        <v>0</v>
      </c>
      <c r="U375" s="98">
        <f t="shared" si="40"/>
        <v>0</v>
      </c>
      <c r="V375" s="99">
        <f>D354</f>
        <v>2157</v>
      </c>
      <c r="W375" s="268" t="s">
        <v>9</v>
      </c>
      <c r="X375" s="93">
        <f t="shared" si="42"/>
        <v>0</v>
      </c>
      <c r="Y375" s="494"/>
    </row>
    <row r="376" spans="1:25" ht="16.5" thickBot="1" x14ac:dyDescent="0.25">
      <c r="A376" s="102"/>
      <c r="B376" s="103"/>
      <c r="C376" s="103"/>
      <c r="D376" s="103"/>
      <c r="E376" s="103"/>
      <c r="F376" s="110"/>
      <c r="G376" s="104"/>
      <c r="H376" s="105"/>
      <c r="I376" s="280"/>
      <c r="J376" s="67"/>
      <c r="K376" s="67"/>
      <c r="L376" s="67"/>
      <c r="M376" s="67"/>
      <c r="N376" s="67"/>
      <c r="O376" s="67"/>
      <c r="P376" s="67"/>
      <c r="Q376" s="67"/>
      <c r="R376" s="67"/>
      <c r="S376" s="322"/>
      <c r="T376" s="318">
        <f t="shared" si="41"/>
        <v>0</v>
      </c>
      <c r="U376" s="98">
        <f t="shared" si="40"/>
        <v>0</v>
      </c>
      <c r="V376" s="99">
        <f>D354</f>
        <v>2157</v>
      </c>
      <c r="W376" s="268" t="s">
        <v>80</v>
      </c>
      <c r="X376" s="93">
        <f t="shared" si="42"/>
        <v>0</v>
      </c>
      <c r="Y376" s="112"/>
    </row>
    <row r="377" spans="1:25" ht="16.5" thickBot="1" x14ac:dyDescent="0.25">
      <c r="A377" s="102"/>
      <c r="B377" s="103"/>
      <c r="C377" s="103"/>
      <c r="D377" s="103"/>
      <c r="E377" s="103"/>
      <c r="F377" s="110"/>
      <c r="G377" s="104"/>
      <c r="H377" s="105"/>
      <c r="I377" s="280">
        <v>1</v>
      </c>
      <c r="J377" s="67">
        <v>2</v>
      </c>
      <c r="K377" s="67"/>
      <c r="L377" s="67"/>
      <c r="M377" s="67"/>
      <c r="N377" s="67"/>
      <c r="O377" s="67"/>
      <c r="P377" s="67"/>
      <c r="Q377" s="67"/>
      <c r="R377" s="67"/>
      <c r="S377" s="322">
        <v>4</v>
      </c>
      <c r="T377" s="318">
        <f t="shared" si="41"/>
        <v>6</v>
      </c>
      <c r="U377" s="98">
        <f t="shared" si="40"/>
        <v>2.7816411682892906E-3</v>
      </c>
      <c r="V377" s="99">
        <f>D354</f>
        <v>2157</v>
      </c>
      <c r="W377" s="268" t="s">
        <v>20</v>
      </c>
      <c r="X377" s="93">
        <f t="shared" si="42"/>
        <v>6</v>
      </c>
      <c r="Y377" s="112"/>
    </row>
    <row r="378" spans="1:25" ht="16.5" thickBot="1" x14ac:dyDescent="0.25">
      <c r="A378" s="102"/>
      <c r="B378" s="103"/>
      <c r="C378" s="103"/>
      <c r="D378" s="103"/>
      <c r="E378" s="103"/>
      <c r="F378" s="110"/>
      <c r="G378" s="104"/>
      <c r="H378" s="105"/>
      <c r="I378" s="280">
        <v>1</v>
      </c>
      <c r="J378" s="67"/>
      <c r="K378" s="67"/>
      <c r="L378" s="67"/>
      <c r="M378" s="67"/>
      <c r="N378" s="67"/>
      <c r="O378" s="67"/>
      <c r="P378" s="67"/>
      <c r="Q378" s="67"/>
      <c r="R378" s="67"/>
      <c r="S378" s="322"/>
      <c r="T378" s="318">
        <f t="shared" si="41"/>
        <v>0</v>
      </c>
      <c r="U378" s="98">
        <f t="shared" si="40"/>
        <v>0</v>
      </c>
      <c r="V378" s="99">
        <f>D354</f>
        <v>2157</v>
      </c>
      <c r="W378" s="268" t="s">
        <v>81</v>
      </c>
      <c r="X378" s="93">
        <f t="shared" si="42"/>
        <v>0</v>
      </c>
      <c r="Y378" s="494" t="s">
        <v>383</v>
      </c>
    </row>
    <row r="379" spans="1:25" ht="16.5" thickBot="1" x14ac:dyDescent="0.25">
      <c r="A379" s="102"/>
      <c r="B379" s="103"/>
      <c r="C379" s="103"/>
      <c r="D379" s="103"/>
      <c r="E379" s="103"/>
      <c r="F379" s="110"/>
      <c r="G379" s="104"/>
      <c r="H379" s="105"/>
      <c r="I379" s="280"/>
      <c r="J379" s="67"/>
      <c r="K379" s="67"/>
      <c r="L379" s="67"/>
      <c r="M379" s="67"/>
      <c r="N379" s="67"/>
      <c r="O379" s="67"/>
      <c r="P379" s="67"/>
      <c r="Q379" s="67"/>
      <c r="R379" s="67"/>
      <c r="S379" s="322"/>
      <c r="T379" s="318">
        <f t="shared" si="41"/>
        <v>0</v>
      </c>
      <c r="U379" s="98">
        <f t="shared" si="40"/>
        <v>0</v>
      </c>
      <c r="V379" s="99">
        <f>D354</f>
        <v>2157</v>
      </c>
      <c r="W379" s="463" t="s">
        <v>190</v>
      </c>
      <c r="X379" s="93">
        <f t="shared" si="42"/>
        <v>0</v>
      </c>
      <c r="Y379" s="494" t="s">
        <v>384</v>
      </c>
    </row>
    <row r="380" spans="1:25" ht="16.5" thickBot="1" x14ac:dyDescent="0.25">
      <c r="A380" s="102"/>
      <c r="B380" s="103"/>
      <c r="C380" s="103"/>
      <c r="D380" s="103"/>
      <c r="E380" s="110"/>
      <c r="F380" s="110"/>
      <c r="G380" s="104"/>
      <c r="H380" s="105"/>
      <c r="I380" s="280">
        <v>24</v>
      </c>
      <c r="J380" s="67">
        <v>2</v>
      </c>
      <c r="K380" s="67"/>
      <c r="L380" s="67"/>
      <c r="M380" s="67"/>
      <c r="N380" s="67"/>
      <c r="O380" s="67"/>
      <c r="P380" s="67"/>
      <c r="Q380" s="67"/>
      <c r="R380" s="67"/>
      <c r="S380" s="322">
        <v>1</v>
      </c>
      <c r="T380" s="318">
        <f t="shared" si="41"/>
        <v>3</v>
      </c>
      <c r="U380" s="98">
        <f t="shared" si="40"/>
        <v>1.3908205841446453E-3</v>
      </c>
      <c r="V380" s="99">
        <f>D354</f>
        <v>2157</v>
      </c>
      <c r="W380" s="268" t="s">
        <v>13</v>
      </c>
      <c r="X380" s="93">
        <f t="shared" si="42"/>
        <v>3</v>
      </c>
      <c r="Y380" s="452"/>
    </row>
    <row r="381" spans="1:25" ht="16.5" thickBot="1" x14ac:dyDescent="0.25">
      <c r="A381" s="102"/>
      <c r="B381" s="103"/>
      <c r="C381" s="103"/>
      <c r="D381" s="103"/>
      <c r="E381" s="110"/>
      <c r="F381" s="110"/>
      <c r="G381" s="104"/>
      <c r="H381" s="105"/>
      <c r="I381" s="67">
        <v>5</v>
      </c>
      <c r="J381" s="67"/>
      <c r="K381" s="67"/>
      <c r="L381" s="67"/>
      <c r="M381" s="67"/>
      <c r="N381" s="67"/>
      <c r="O381" s="67"/>
      <c r="P381" s="67"/>
      <c r="Q381" s="67"/>
      <c r="R381" s="67"/>
      <c r="S381" s="322">
        <v>2</v>
      </c>
      <c r="T381" s="318">
        <f t="shared" si="41"/>
        <v>2</v>
      </c>
      <c r="U381" s="98">
        <f t="shared" si="40"/>
        <v>9.2721372276309685E-4</v>
      </c>
      <c r="V381" s="99">
        <f>D354</f>
        <v>2157</v>
      </c>
      <c r="W381" s="269" t="s">
        <v>181</v>
      </c>
      <c r="X381" s="93">
        <f t="shared" si="42"/>
        <v>2</v>
      </c>
      <c r="Y381" s="452"/>
    </row>
    <row r="382" spans="1:25" ht="16.5" thickBot="1" x14ac:dyDescent="0.25">
      <c r="A382" s="102"/>
      <c r="B382" s="103"/>
      <c r="C382" s="103"/>
      <c r="D382" s="103"/>
      <c r="E382" s="110"/>
      <c r="F382" s="110"/>
      <c r="G382" s="104"/>
      <c r="H382" s="105"/>
      <c r="I382" s="67">
        <v>1</v>
      </c>
      <c r="J382" s="67"/>
      <c r="K382" s="67"/>
      <c r="L382" s="67"/>
      <c r="M382" s="67"/>
      <c r="N382" s="67"/>
      <c r="O382" s="67"/>
      <c r="P382" s="67"/>
      <c r="Q382" s="67"/>
      <c r="R382" s="67"/>
      <c r="S382" s="322"/>
      <c r="T382" s="318">
        <f t="shared" si="41"/>
        <v>0</v>
      </c>
      <c r="U382" s="98">
        <f t="shared" si="40"/>
        <v>0</v>
      </c>
      <c r="V382" s="99">
        <f>D354</f>
        <v>2157</v>
      </c>
      <c r="W382" s="269" t="s">
        <v>99</v>
      </c>
      <c r="X382" s="93">
        <f t="shared" si="42"/>
        <v>0</v>
      </c>
      <c r="Y382" s="452"/>
    </row>
    <row r="383" spans="1:25" ht="16.5" thickBot="1" x14ac:dyDescent="0.25">
      <c r="A383" s="102"/>
      <c r="B383" s="103"/>
      <c r="C383" s="103"/>
      <c r="D383" s="103"/>
      <c r="E383" s="110"/>
      <c r="F383" s="110"/>
      <c r="G383" s="104"/>
      <c r="H383" s="113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325"/>
      <c r="T383" s="319">
        <f t="shared" si="41"/>
        <v>0</v>
      </c>
      <c r="U383" s="409">
        <f t="shared" si="40"/>
        <v>0</v>
      </c>
      <c r="V383" s="99">
        <f>D354</f>
        <v>2157</v>
      </c>
      <c r="W383" s="272" t="s">
        <v>28</v>
      </c>
      <c r="X383" s="93">
        <f t="shared" si="42"/>
        <v>0</v>
      </c>
      <c r="Y383" s="278"/>
    </row>
    <row r="384" spans="1:25" ht="16.5" thickBot="1" x14ac:dyDescent="0.3">
      <c r="A384" s="102"/>
      <c r="B384" s="103"/>
      <c r="C384" s="103"/>
      <c r="D384" s="103"/>
      <c r="E384" s="110"/>
      <c r="F384" s="110"/>
      <c r="G384" s="104"/>
      <c r="H384" s="87"/>
      <c r="I384" s="88"/>
      <c r="J384" s="310"/>
      <c r="K384" s="88"/>
      <c r="L384" s="88"/>
      <c r="M384" s="88"/>
      <c r="N384" s="88"/>
      <c r="O384" s="88"/>
      <c r="P384" s="88"/>
      <c r="Q384" s="88"/>
      <c r="R384" s="88"/>
      <c r="S384" s="88"/>
      <c r="T384" s="317"/>
      <c r="U384" s="317"/>
      <c r="V384" s="121"/>
      <c r="W384" s="273" t="s">
        <v>166</v>
      </c>
      <c r="X384" s="93">
        <f t="shared" si="42"/>
        <v>0</v>
      </c>
      <c r="Y384" s="494"/>
    </row>
    <row r="385" spans="1:25" ht="16.5" thickBot="1" x14ac:dyDescent="0.25">
      <c r="A385" s="102"/>
      <c r="B385" s="103"/>
      <c r="C385" s="103"/>
      <c r="D385" s="103"/>
      <c r="E385" s="110"/>
      <c r="F385" s="110"/>
      <c r="G385" s="115"/>
      <c r="H385" s="95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321"/>
      <c r="T385" s="320">
        <f t="shared" ref="T385:T393" si="43">SUM(H385,J385,L385,N385,P385,R385,S385)</f>
        <v>0</v>
      </c>
      <c r="U385" s="214">
        <f t="shared" si="40"/>
        <v>0</v>
      </c>
      <c r="V385" s="99">
        <f>D354</f>
        <v>2157</v>
      </c>
      <c r="W385" s="267" t="s">
        <v>12</v>
      </c>
      <c r="X385" s="93">
        <f t="shared" si="42"/>
        <v>0</v>
      </c>
      <c r="Y385" s="278"/>
    </row>
    <row r="386" spans="1:25" ht="16.5" thickBot="1" x14ac:dyDescent="0.25">
      <c r="A386" s="102"/>
      <c r="B386" s="103"/>
      <c r="C386" s="103"/>
      <c r="D386" s="103"/>
      <c r="E386" s="110"/>
      <c r="F386" s="110"/>
      <c r="G386" s="115"/>
      <c r="H386" s="105">
        <v>2</v>
      </c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322"/>
      <c r="T386" s="318">
        <f t="shared" si="43"/>
        <v>2</v>
      </c>
      <c r="U386" s="214">
        <f t="shared" si="40"/>
        <v>9.2721372276309685E-4</v>
      </c>
      <c r="V386" s="99">
        <f>D354</f>
        <v>2157</v>
      </c>
      <c r="W386" s="268" t="s">
        <v>86</v>
      </c>
      <c r="X386" s="93">
        <f t="shared" si="42"/>
        <v>2</v>
      </c>
      <c r="Y386" s="494"/>
    </row>
    <row r="387" spans="1:25" ht="16.5" thickBot="1" x14ac:dyDescent="0.25">
      <c r="A387" s="102"/>
      <c r="B387" s="103"/>
      <c r="C387" s="103"/>
      <c r="D387" s="103"/>
      <c r="E387" s="110"/>
      <c r="F387" s="110"/>
      <c r="G387" s="115"/>
      <c r="H387" s="105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322"/>
      <c r="T387" s="318">
        <f t="shared" si="43"/>
        <v>0</v>
      </c>
      <c r="U387" s="214">
        <f t="shared" si="40"/>
        <v>0</v>
      </c>
      <c r="V387" s="99">
        <f>D354</f>
        <v>2157</v>
      </c>
      <c r="W387" s="359" t="s">
        <v>355</v>
      </c>
      <c r="X387" s="93">
        <f t="shared" si="42"/>
        <v>0</v>
      </c>
      <c r="Y387" s="494"/>
    </row>
    <row r="388" spans="1:25" ht="16.5" thickBot="1" x14ac:dyDescent="0.25">
      <c r="A388" s="102"/>
      <c r="B388" s="103"/>
      <c r="C388" s="103"/>
      <c r="D388" s="103"/>
      <c r="E388" s="110"/>
      <c r="F388" s="110"/>
      <c r="G388" s="115"/>
      <c r="H388" s="105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322"/>
      <c r="T388" s="318">
        <f t="shared" si="43"/>
        <v>0</v>
      </c>
      <c r="U388" s="214">
        <f t="shared" si="40"/>
        <v>0</v>
      </c>
      <c r="V388" s="99">
        <f>D354</f>
        <v>2157</v>
      </c>
      <c r="W388" s="268" t="s">
        <v>74</v>
      </c>
      <c r="X388" s="93">
        <f t="shared" si="42"/>
        <v>0</v>
      </c>
      <c r="Y388" s="494" t="s">
        <v>385</v>
      </c>
    </row>
    <row r="389" spans="1:25" ht="16.5" thickBot="1" x14ac:dyDescent="0.25">
      <c r="A389" s="102"/>
      <c r="B389" s="103"/>
      <c r="C389" s="103"/>
      <c r="D389" s="103"/>
      <c r="E389" s="110"/>
      <c r="F389" s="110"/>
      <c r="G389" s="115"/>
      <c r="H389" s="105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322"/>
      <c r="T389" s="318">
        <f t="shared" si="43"/>
        <v>0</v>
      </c>
      <c r="U389" s="214">
        <f t="shared" si="40"/>
        <v>0</v>
      </c>
      <c r="V389" s="99">
        <f>D354</f>
        <v>2157</v>
      </c>
      <c r="W389" s="269" t="s">
        <v>197</v>
      </c>
      <c r="X389" s="93">
        <f t="shared" si="42"/>
        <v>0</v>
      </c>
      <c r="Y389" s="494" t="s">
        <v>382</v>
      </c>
    </row>
    <row r="390" spans="1:25" ht="16.5" thickBot="1" x14ac:dyDescent="0.25">
      <c r="A390" s="102"/>
      <c r="B390" s="103"/>
      <c r="C390" s="103"/>
      <c r="D390" s="103"/>
      <c r="E390" s="110"/>
      <c r="F390" s="110"/>
      <c r="G390" s="115"/>
      <c r="H390" s="105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322"/>
      <c r="T390" s="318">
        <f t="shared" si="43"/>
        <v>0</v>
      </c>
      <c r="U390" s="214">
        <f t="shared" si="40"/>
        <v>0</v>
      </c>
      <c r="V390" s="99">
        <f>D354</f>
        <v>2157</v>
      </c>
      <c r="W390" s="269" t="s">
        <v>27</v>
      </c>
      <c r="X390" s="93">
        <f t="shared" si="42"/>
        <v>0</v>
      </c>
      <c r="Y390" s="452"/>
    </row>
    <row r="391" spans="1:25" ht="16.5" thickBot="1" x14ac:dyDescent="0.25">
      <c r="A391" s="102"/>
      <c r="B391" s="103"/>
      <c r="C391" s="103"/>
      <c r="D391" s="103"/>
      <c r="E391" s="110"/>
      <c r="F391" s="110"/>
      <c r="G391" s="115"/>
      <c r="H391" s="113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325"/>
      <c r="T391" s="318">
        <f t="shared" si="43"/>
        <v>0</v>
      </c>
      <c r="U391" s="214">
        <f t="shared" si="40"/>
        <v>0</v>
      </c>
      <c r="V391" s="99">
        <f>D354</f>
        <v>2157</v>
      </c>
      <c r="W391" s="272" t="s">
        <v>173</v>
      </c>
      <c r="X391" s="93">
        <f t="shared" si="42"/>
        <v>0</v>
      </c>
      <c r="Y391" s="494"/>
    </row>
    <row r="392" spans="1:25" ht="16.5" thickBot="1" x14ac:dyDescent="0.25">
      <c r="A392" s="102"/>
      <c r="B392" s="103"/>
      <c r="C392" s="103"/>
      <c r="D392" s="103"/>
      <c r="E392" s="110"/>
      <c r="F392" s="110"/>
      <c r="G392" s="115"/>
      <c r="H392" s="113">
        <v>19</v>
      </c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325"/>
      <c r="T392" s="318">
        <f t="shared" si="43"/>
        <v>19</v>
      </c>
      <c r="U392" s="214">
        <f t="shared" si="40"/>
        <v>8.8085303662494199E-3</v>
      </c>
      <c r="V392" s="99">
        <f>D354</f>
        <v>2157</v>
      </c>
      <c r="W392" s="268" t="s">
        <v>16</v>
      </c>
      <c r="X392" s="93">
        <f t="shared" si="42"/>
        <v>19</v>
      </c>
      <c r="Y392" s="494" t="s">
        <v>415</v>
      </c>
    </row>
    <row r="393" spans="1:25" ht="16.5" thickBot="1" x14ac:dyDescent="0.25">
      <c r="A393" s="123"/>
      <c r="B393" s="124"/>
      <c r="C393" s="124"/>
      <c r="D393" s="124"/>
      <c r="E393" s="125"/>
      <c r="F393" s="125"/>
      <c r="G393" s="126"/>
      <c r="H393" s="113">
        <v>7</v>
      </c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325"/>
      <c r="T393" s="318">
        <f t="shared" si="43"/>
        <v>7</v>
      </c>
      <c r="U393" s="409">
        <f t="shared" si="40"/>
        <v>3.2452480296708392E-3</v>
      </c>
      <c r="V393" s="99">
        <f>D354</f>
        <v>2157</v>
      </c>
      <c r="W393" s="270" t="s">
        <v>159</v>
      </c>
      <c r="X393" s="275">
        <f>T393</f>
        <v>7</v>
      </c>
      <c r="Y393" s="492"/>
    </row>
    <row r="394" spans="1:25" ht="15.75" thickBot="1" x14ac:dyDescent="0.25">
      <c r="A394" s="128"/>
      <c r="B394" s="128"/>
      <c r="C394" s="128"/>
      <c r="D394" s="128"/>
      <c r="E394" s="128"/>
      <c r="F394" s="128"/>
      <c r="G394" s="51" t="s">
        <v>5</v>
      </c>
      <c r="H394" s="129">
        <f t="shared" ref="H394:S394" si="44">SUM(H355:H393)</f>
        <v>237</v>
      </c>
      <c r="I394" s="129">
        <f t="shared" si="44"/>
        <v>53</v>
      </c>
      <c r="J394" s="129">
        <f t="shared" si="44"/>
        <v>44</v>
      </c>
      <c r="K394" s="129">
        <f t="shared" si="44"/>
        <v>0</v>
      </c>
      <c r="L394" s="129">
        <f t="shared" si="44"/>
        <v>0</v>
      </c>
      <c r="M394" s="129">
        <f t="shared" si="44"/>
        <v>0</v>
      </c>
      <c r="N394" s="129">
        <f t="shared" si="44"/>
        <v>0</v>
      </c>
      <c r="O394" s="129">
        <f t="shared" si="44"/>
        <v>0</v>
      </c>
      <c r="P394" s="129">
        <f t="shared" si="44"/>
        <v>0</v>
      </c>
      <c r="Q394" s="129">
        <f t="shared" si="44"/>
        <v>0</v>
      </c>
      <c r="R394" s="129">
        <f t="shared" si="44"/>
        <v>0</v>
      </c>
      <c r="S394" s="129">
        <f t="shared" si="44"/>
        <v>112</v>
      </c>
      <c r="T394" s="258">
        <f>SUM(H394,J394,L394,N394,P394,R394,S394)</f>
        <v>393</v>
      </c>
      <c r="U394" s="465">
        <f t="shared" si="40"/>
        <v>0.18219749652294853</v>
      </c>
      <c r="V394" s="99">
        <f>D354</f>
        <v>2157</v>
      </c>
      <c r="W394" s="44"/>
    </row>
    <row r="396" spans="1:25" ht="15.75" thickBot="1" x14ac:dyDescent="0.3"/>
    <row r="397" spans="1:25" ht="75.75" thickBot="1" x14ac:dyDescent="0.3">
      <c r="A397" s="46" t="s">
        <v>23</v>
      </c>
      <c r="B397" s="46" t="s">
        <v>49</v>
      </c>
      <c r="C397" s="47" t="s">
        <v>54</v>
      </c>
      <c r="D397" s="47" t="s">
        <v>18</v>
      </c>
      <c r="E397" s="46" t="s">
        <v>17</v>
      </c>
      <c r="F397" s="48" t="s">
        <v>1</v>
      </c>
      <c r="G397" s="49" t="s">
        <v>24</v>
      </c>
      <c r="H397" s="50" t="s">
        <v>75</v>
      </c>
      <c r="I397" s="50" t="s">
        <v>76</v>
      </c>
      <c r="J397" s="50" t="s">
        <v>55</v>
      </c>
      <c r="K397" s="50" t="s">
        <v>60</v>
      </c>
      <c r="L397" s="50" t="s">
        <v>56</v>
      </c>
      <c r="M397" s="50" t="s">
        <v>61</v>
      </c>
      <c r="N397" s="50" t="s">
        <v>57</v>
      </c>
      <c r="O397" s="50" t="s">
        <v>62</v>
      </c>
      <c r="P397" s="50" t="s">
        <v>58</v>
      </c>
      <c r="Q397" s="50" t="s">
        <v>77</v>
      </c>
      <c r="R397" s="50" t="s">
        <v>126</v>
      </c>
      <c r="S397" s="50" t="s">
        <v>42</v>
      </c>
      <c r="T397" s="50" t="s">
        <v>5</v>
      </c>
      <c r="U397" s="46" t="s">
        <v>2</v>
      </c>
      <c r="V397" s="84" t="s">
        <v>72</v>
      </c>
      <c r="W397" s="85" t="s">
        <v>21</v>
      </c>
      <c r="X397" s="47" t="s">
        <v>18</v>
      </c>
      <c r="Y397" s="86" t="s">
        <v>7</v>
      </c>
    </row>
    <row r="398" spans="1:25" ht="15.75" thickBot="1" x14ac:dyDescent="0.3">
      <c r="A398" s="438">
        <v>1508007</v>
      </c>
      <c r="B398" s="274" t="s">
        <v>120</v>
      </c>
      <c r="C398" s="438">
        <v>960</v>
      </c>
      <c r="D398" s="438">
        <v>990</v>
      </c>
      <c r="E398" s="443">
        <v>928</v>
      </c>
      <c r="F398" s="444">
        <f>E398/D398</f>
        <v>0.93737373737373741</v>
      </c>
      <c r="G398" s="52">
        <v>45244</v>
      </c>
      <c r="H398" s="87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9"/>
      <c r="T398" s="405"/>
      <c r="U398" s="121"/>
      <c r="V398" s="89"/>
      <c r="W398" s="91" t="s">
        <v>78</v>
      </c>
      <c r="X398" s="275">
        <v>578.5</v>
      </c>
      <c r="Y398" s="493" t="s">
        <v>293</v>
      </c>
    </row>
    <row r="399" spans="1:25" ht="16.5" thickBot="1" x14ac:dyDescent="0.25">
      <c r="A399" s="92"/>
      <c r="B399" s="93"/>
      <c r="C399" s="93"/>
      <c r="D399" s="93"/>
      <c r="E399" s="93"/>
      <c r="F399" s="93"/>
      <c r="G399" s="94"/>
      <c r="H399" s="95">
        <v>6</v>
      </c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321"/>
      <c r="T399" s="320">
        <f>SUM(H399,J399,L399,N399,P399,R399,S399)</f>
        <v>6</v>
      </c>
      <c r="U399" s="485">
        <f>($T399)/$D$398</f>
        <v>6.0606060606060606E-3</v>
      </c>
      <c r="V399" s="99">
        <f>D398</f>
        <v>990</v>
      </c>
      <c r="W399" s="267" t="s">
        <v>16</v>
      </c>
      <c r="X399" s="93">
        <f>T399</f>
        <v>6</v>
      </c>
      <c r="Y399" s="276" t="s">
        <v>131</v>
      </c>
    </row>
    <row r="400" spans="1:25" ht="16.5" thickBot="1" x14ac:dyDescent="0.25">
      <c r="A400" s="102"/>
      <c r="B400" s="103"/>
      <c r="C400" s="103"/>
      <c r="D400" s="103"/>
      <c r="E400" s="103"/>
      <c r="F400" s="103"/>
      <c r="G400" s="104"/>
      <c r="H400" s="484">
        <v>1</v>
      </c>
      <c r="I400" s="117"/>
      <c r="J400" s="117">
        <v>1</v>
      </c>
      <c r="K400" s="117"/>
      <c r="L400" s="117"/>
      <c r="M400" s="117"/>
      <c r="N400" s="117"/>
      <c r="O400" s="117"/>
      <c r="P400" s="117"/>
      <c r="Q400" s="117"/>
      <c r="R400" s="117"/>
      <c r="S400" s="324"/>
      <c r="T400" s="320">
        <f>SUM(H400,J400,L400,N400,P400,R400,S400)</f>
        <v>2</v>
      </c>
      <c r="U400" s="409">
        <f t="shared" ref="U400:U438" si="45">($T400)/$D$398</f>
        <v>2.0202020202020202E-3</v>
      </c>
      <c r="V400" s="99"/>
      <c r="W400" s="271" t="s">
        <v>44</v>
      </c>
      <c r="X400" s="93"/>
      <c r="Y400" s="276" t="s">
        <v>167</v>
      </c>
    </row>
    <row r="401" spans="1:25" ht="16.5" thickBot="1" x14ac:dyDescent="0.25">
      <c r="A401" s="102"/>
      <c r="B401" s="103"/>
      <c r="C401" s="103"/>
      <c r="D401" s="103"/>
      <c r="E401" s="103"/>
      <c r="F401" s="103"/>
      <c r="G401" s="104"/>
      <c r="H401" s="105">
        <v>4</v>
      </c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322"/>
      <c r="T401" s="318">
        <f t="shared" ref="T401:T427" si="46">SUM(H401,J401,L401,N401,P401,R401,S401)</f>
        <v>4</v>
      </c>
      <c r="U401" s="98">
        <f t="shared" si="45"/>
        <v>4.0404040404040404E-3</v>
      </c>
      <c r="V401" s="99">
        <f>D398</f>
        <v>990</v>
      </c>
      <c r="W401" s="268" t="s">
        <v>6</v>
      </c>
      <c r="X401" s="93">
        <f t="shared" ref="X401:X436" si="47">T401</f>
        <v>4</v>
      </c>
      <c r="Y401" s="489"/>
    </row>
    <row r="402" spans="1:25" ht="16.5" thickBot="1" x14ac:dyDescent="0.25">
      <c r="A402" s="102"/>
      <c r="B402" s="103"/>
      <c r="C402" s="103"/>
      <c r="D402" s="103"/>
      <c r="E402" s="110"/>
      <c r="F402" s="110"/>
      <c r="G402" s="104"/>
      <c r="H402" s="105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322"/>
      <c r="T402" s="318">
        <f t="shared" si="46"/>
        <v>0</v>
      </c>
      <c r="U402" s="98">
        <f t="shared" si="45"/>
        <v>0</v>
      </c>
      <c r="V402" s="99">
        <f>D398</f>
        <v>990</v>
      </c>
      <c r="W402" s="268" t="s">
        <v>14</v>
      </c>
      <c r="X402" s="93">
        <f t="shared" si="47"/>
        <v>0</v>
      </c>
      <c r="Y402" s="314"/>
    </row>
    <row r="403" spans="1:25" ht="16.5" thickBot="1" x14ac:dyDescent="0.25">
      <c r="A403" s="102"/>
      <c r="B403" s="103"/>
      <c r="C403" s="103"/>
      <c r="D403" s="103"/>
      <c r="E403" s="110"/>
      <c r="F403" s="110"/>
      <c r="G403" s="104"/>
      <c r="H403" s="105">
        <v>6</v>
      </c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322"/>
      <c r="T403" s="318">
        <f t="shared" si="46"/>
        <v>6</v>
      </c>
      <c r="U403" s="98">
        <f t="shared" si="45"/>
        <v>6.0606060606060606E-3</v>
      </c>
      <c r="V403" s="99">
        <f>D398</f>
        <v>990</v>
      </c>
      <c r="W403" s="268" t="s">
        <v>15</v>
      </c>
      <c r="X403" s="93">
        <f t="shared" si="47"/>
        <v>6</v>
      </c>
      <c r="Y403" s="431"/>
    </row>
    <row r="404" spans="1:25" ht="16.5" thickBot="1" x14ac:dyDescent="0.25">
      <c r="A404" s="102"/>
      <c r="B404" s="103"/>
      <c r="C404" s="103"/>
      <c r="D404" s="103"/>
      <c r="E404" s="110"/>
      <c r="F404" s="110"/>
      <c r="G404" s="104"/>
      <c r="H404" s="105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322"/>
      <c r="T404" s="318">
        <f t="shared" si="46"/>
        <v>0</v>
      </c>
      <c r="U404" s="98">
        <f t="shared" si="45"/>
        <v>0</v>
      </c>
      <c r="V404" s="99">
        <f>D398</f>
        <v>990</v>
      </c>
      <c r="W404" s="268" t="s">
        <v>31</v>
      </c>
      <c r="X404" s="93">
        <f t="shared" si="47"/>
        <v>0</v>
      </c>
      <c r="Y404" s="431"/>
    </row>
    <row r="405" spans="1:25" ht="16.5" thickBot="1" x14ac:dyDescent="0.25">
      <c r="A405" s="102"/>
      <c r="B405" s="103"/>
      <c r="C405" s="103"/>
      <c r="D405" s="103"/>
      <c r="E405" s="110"/>
      <c r="F405" s="110"/>
      <c r="G405" s="104"/>
      <c r="H405" s="105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322"/>
      <c r="T405" s="318">
        <f t="shared" si="46"/>
        <v>0</v>
      </c>
      <c r="U405" s="98">
        <f t="shared" si="45"/>
        <v>0</v>
      </c>
      <c r="V405" s="99">
        <f>D398</f>
        <v>990</v>
      </c>
      <c r="W405" s="268" t="s">
        <v>32</v>
      </c>
      <c r="X405" s="93">
        <f t="shared" si="47"/>
        <v>0</v>
      </c>
      <c r="Y405" s="111"/>
    </row>
    <row r="406" spans="1:25" ht="16.5" thickBot="1" x14ac:dyDescent="0.25">
      <c r="A406" s="102"/>
      <c r="B406" s="103"/>
      <c r="C406" s="103"/>
      <c r="D406" s="103"/>
      <c r="E406" s="110"/>
      <c r="F406" s="110"/>
      <c r="G406" s="104"/>
      <c r="H406" s="105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322"/>
      <c r="T406" s="318">
        <f t="shared" si="46"/>
        <v>0</v>
      </c>
      <c r="U406" s="98">
        <f t="shared" si="45"/>
        <v>0</v>
      </c>
      <c r="V406" s="99">
        <f>D398</f>
        <v>990</v>
      </c>
      <c r="W406" s="268" t="s">
        <v>187</v>
      </c>
      <c r="X406" s="93">
        <f t="shared" si="47"/>
        <v>0</v>
      </c>
      <c r="Y406" s="446"/>
    </row>
    <row r="407" spans="1:25" ht="16.5" thickBot="1" x14ac:dyDescent="0.25">
      <c r="A407" s="102"/>
      <c r="B407" s="103"/>
      <c r="C407" s="103"/>
      <c r="D407" s="103"/>
      <c r="E407" s="110"/>
      <c r="F407" s="110"/>
      <c r="G407" s="104"/>
      <c r="H407" s="105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322"/>
      <c r="T407" s="318">
        <f t="shared" si="46"/>
        <v>0</v>
      </c>
      <c r="U407" s="98">
        <f t="shared" si="45"/>
        <v>0</v>
      </c>
      <c r="V407" s="99">
        <f>D398</f>
        <v>990</v>
      </c>
      <c r="W407" s="268" t="s">
        <v>30</v>
      </c>
      <c r="X407" s="93">
        <f t="shared" si="47"/>
        <v>0</v>
      </c>
      <c r="Y407" s="111"/>
    </row>
    <row r="408" spans="1:25" ht="16.5" thickBot="1" x14ac:dyDescent="0.25">
      <c r="A408" s="102"/>
      <c r="B408" s="103"/>
      <c r="C408" s="103"/>
      <c r="D408" s="103"/>
      <c r="E408" s="110"/>
      <c r="F408" s="110"/>
      <c r="G408" s="104"/>
      <c r="H408" s="105">
        <v>8</v>
      </c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322">
        <v>7</v>
      </c>
      <c r="T408" s="318">
        <f t="shared" si="46"/>
        <v>15</v>
      </c>
      <c r="U408" s="98">
        <f t="shared" si="45"/>
        <v>1.5151515151515152E-2</v>
      </c>
      <c r="V408" s="99">
        <f>D398</f>
        <v>990</v>
      </c>
      <c r="W408" s="268" t="s">
        <v>0</v>
      </c>
      <c r="X408" s="93">
        <f t="shared" si="47"/>
        <v>15</v>
      </c>
      <c r="Y408" s="314"/>
    </row>
    <row r="409" spans="1:25" ht="16.5" thickBot="1" x14ac:dyDescent="0.25">
      <c r="A409" s="102"/>
      <c r="B409" s="103"/>
      <c r="C409" s="103"/>
      <c r="D409" s="103"/>
      <c r="E409" s="110"/>
      <c r="F409" s="110"/>
      <c r="G409" s="104"/>
      <c r="H409" s="105">
        <v>2</v>
      </c>
      <c r="I409" s="67"/>
      <c r="J409" s="67">
        <v>10</v>
      </c>
      <c r="K409" s="67"/>
      <c r="L409" s="67"/>
      <c r="M409" s="67"/>
      <c r="N409" s="67"/>
      <c r="O409" s="67"/>
      <c r="P409" s="67"/>
      <c r="Q409" s="67"/>
      <c r="R409" s="67"/>
      <c r="S409" s="322"/>
      <c r="T409" s="318">
        <f t="shared" si="46"/>
        <v>12</v>
      </c>
      <c r="U409" s="98">
        <f t="shared" si="45"/>
        <v>1.2121212121212121E-2</v>
      </c>
      <c r="V409" s="99">
        <f>D398</f>
        <v>990</v>
      </c>
      <c r="W409" s="268" t="s">
        <v>12</v>
      </c>
      <c r="X409" s="93">
        <f t="shared" si="47"/>
        <v>12</v>
      </c>
      <c r="Y409" s="112"/>
    </row>
    <row r="410" spans="1:25" ht="16.5" thickBot="1" x14ac:dyDescent="0.25">
      <c r="A410" s="102"/>
      <c r="B410" s="103"/>
      <c r="C410" s="103"/>
      <c r="D410" s="103"/>
      <c r="E410" s="110"/>
      <c r="F410" s="110" t="s">
        <v>108</v>
      </c>
      <c r="G410" s="104"/>
      <c r="H410" s="105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322"/>
      <c r="T410" s="318">
        <f t="shared" si="46"/>
        <v>0</v>
      </c>
      <c r="U410" s="98">
        <f t="shared" si="45"/>
        <v>0</v>
      </c>
      <c r="V410" s="99">
        <f>D398</f>
        <v>990</v>
      </c>
      <c r="W410" s="268" t="s">
        <v>34</v>
      </c>
      <c r="X410" s="93">
        <f t="shared" si="47"/>
        <v>0</v>
      </c>
      <c r="Y410" s="112"/>
    </row>
    <row r="411" spans="1:25" ht="16.5" thickBot="1" x14ac:dyDescent="0.25">
      <c r="A411" s="102"/>
      <c r="B411" s="103"/>
      <c r="C411" s="103"/>
      <c r="D411" s="103"/>
      <c r="E411" s="110"/>
      <c r="F411" s="110"/>
      <c r="G411" s="104"/>
      <c r="H411" s="105"/>
      <c r="I411" s="67"/>
      <c r="J411" s="67">
        <v>3</v>
      </c>
      <c r="K411" s="67"/>
      <c r="L411" s="67"/>
      <c r="M411" s="67"/>
      <c r="N411" s="67"/>
      <c r="O411" s="67"/>
      <c r="P411" s="67"/>
      <c r="Q411" s="67"/>
      <c r="R411" s="67"/>
      <c r="S411" s="322"/>
      <c r="T411" s="318">
        <f t="shared" si="46"/>
        <v>3</v>
      </c>
      <c r="U411" s="98">
        <f t="shared" si="45"/>
        <v>3.0303030303030303E-3</v>
      </c>
      <c r="V411" s="99">
        <f>D398</f>
        <v>990</v>
      </c>
      <c r="W411" s="269" t="s">
        <v>28</v>
      </c>
      <c r="X411" s="93">
        <f t="shared" si="47"/>
        <v>3</v>
      </c>
      <c r="Y411" s="494"/>
    </row>
    <row r="412" spans="1:25" ht="16.5" thickBot="1" x14ac:dyDescent="0.25">
      <c r="A412" s="102"/>
      <c r="B412" s="103"/>
      <c r="C412" s="103"/>
      <c r="D412" s="103"/>
      <c r="E412" s="110"/>
      <c r="F412" s="110"/>
      <c r="G412" s="115"/>
      <c r="H412" s="116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322">
        <v>3</v>
      </c>
      <c r="T412" s="318">
        <f t="shared" si="46"/>
        <v>3</v>
      </c>
      <c r="U412" s="98">
        <f t="shared" si="45"/>
        <v>3.0303030303030303E-3</v>
      </c>
      <c r="V412" s="99">
        <f>D398</f>
        <v>990</v>
      </c>
      <c r="W412" s="269" t="s">
        <v>412</v>
      </c>
      <c r="X412" s="93">
        <f t="shared" si="47"/>
        <v>3</v>
      </c>
      <c r="Y412" s="278"/>
    </row>
    <row r="413" spans="1:25" ht="16.5" thickBot="1" x14ac:dyDescent="0.25">
      <c r="A413" s="102"/>
      <c r="B413" s="103"/>
      <c r="C413" s="103"/>
      <c r="D413" s="103"/>
      <c r="E413" s="110"/>
      <c r="F413" s="110"/>
      <c r="G413" s="115"/>
      <c r="H413" s="116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322"/>
      <c r="T413" s="318">
        <f t="shared" si="46"/>
        <v>0</v>
      </c>
      <c r="U413" s="98">
        <f t="shared" si="45"/>
        <v>0</v>
      </c>
      <c r="V413" s="99">
        <f>D398</f>
        <v>990</v>
      </c>
      <c r="W413" s="269" t="s">
        <v>183</v>
      </c>
      <c r="X413" s="93">
        <f t="shared" si="47"/>
        <v>0</v>
      </c>
      <c r="Y413" s="109"/>
    </row>
    <row r="414" spans="1:25" ht="16.5" thickBot="1" x14ac:dyDescent="0.25">
      <c r="A414" s="102"/>
      <c r="B414" s="103"/>
      <c r="C414" s="103"/>
      <c r="D414" s="103"/>
      <c r="E414" s="110"/>
      <c r="F414" s="110"/>
      <c r="G414" s="115"/>
      <c r="H414" s="217"/>
      <c r="I414" s="218"/>
      <c r="J414" s="218">
        <v>1</v>
      </c>
      <c r="K414" s="218"/>
      <c r="L414" s="218"/>
      <c r="M414" s="218"/>
      <c r="N414" s="218"/>
      <c r="O414" s="218"/>
      <c r="P414" s="218"/>
      <c r="Q414" s="218"/>
      <c r="R414" s="218"/>
      <c r="S414" s="323"/>
      <c r="T414" s="319">
        <f t="shared" si="46"/>
        <v>1</v>
      </c>
      <c r="U414" s="316">
        <f t="shared" si="45"/>
        <v>1.0101010101010101E-3</v>
      </c>
      <c r="V414" s="307">
        <f>D398</f>
        <v>990</v>
      </c>
      <c r="W414" s="270" t="s">
        <v>177</v>
      </c>
      <c r="X414" s="93">
        <f t="shared" si="47"/>
        <v>1</v>
      </c>
      <c r="Y414" s="278"/>
    </row>
    <row r="415" spans="1:25" ht="16.5" thickBot="1" x14ac:dyDescent="0.25">
      <c r="A415" s="102"/>
      <c r="B415" s="103"/>
      <c r="C415" s="103"/>
      <c r="D415" s="103"/>
      <c r="E415" s="110"/>
      <c r="F415" s="110"/>
      <c r="G415" s="104"/>
      <c r="H415" s="95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324"/>
      <c r="T415" s="320">
        <f t="shared" si="46"/>
        <v>0</v>
      </c>
      <c r="U415" s="214">
        <f t="shared" si="45"/>
        <v>0</v>
      </c>
      <c r="V415" s="99">
        <f>D398</f>
        <v>990</v>
      </c>
      <c r="W415" s="271" t="s">
        <v>11</v>
      </c>
      <c r="X415" s="93">
        <f t="shared" si="47"/>
        <v>0</v>
      </c>
      <c r="Y415" s="112"/>
    </row>
    <row r="416" spans="1:25" ht="16.5" thickBot="1" x14ac:dyDescent="0.25">
      <c r="A416" s="102"/>
      <c r="B416" s="103"/>
      <c r="C416" s="103"/>
      <c r="D416" s="103"/>
      <c r="E416" s="110"/>
      <c r="F416" s="110"/>
      <c r="G416" s="104"/>
      <c r="H416" s="105"/>
      <c r="I416" s="279">
        <v>2</v>
      </c>
      <c r="J416" s="67"/>
      <c r="K416" s="67"/>
      <c r="L416" s="67"/>
      <c r="M416" s="67"/>
      <c r="N416" s="67"/>
      <c r="O416" s="67"/>
      <c r="P416" s="67"/>
      <c r="Q416" s="67"/>
      <c r="R416" s="67"/>
      <c r="S416" s="322"/>
      <c r="T416" s="318">
        <f t="shared" si="46"/>
        <v>0</v>
      </c>
      <c r="U416" s="98">
        <f t="shared" si="45"/>
        <v>0</v>
      </c>
      <c r="V416" s="99">
        <f>D398</f>
        <v>990</v>
      </c>
      <c r="W416" s="462" t="s">
        <v>101</v>
      </c>
      <c r="X416" s="93">
        <f t="shared" si="47"/>
        <v>0</v>
      </c>
      <c r="Y416" s="112"/>
    </row>
    <row r="417" spans="1:25" ht="16.5" thickBot="1" x14ac:dyDescent="0.25">
      <c r="A417" s="102"/>
      <c r="B417" s="103"/>
      <c r="C417" s="103"/>
      <c r="D417" s="103"/>
      <c r="E417" s="110"/>
      <c r="F417" s="110"/>
      <c r="G417" s="104"/>
      <c r="H417" s="105"/>
      <c r="I417" s="280">
        <v>1</v>
      </c>
      <c r="J417" s="67"/>
      <c r="K417" s="67"/>
      <c r="L417" s="67"/>
      <c r="M417" s="67"/>
      <c r="N417" s="67"/>
      <c r="O417" s="67"/>
      <c r="P417" s="67"/>
      <c r="Q417" s="67"/>
      <c r="R417" s="67"/>
      <c r="S417" s="322">
        <v>7</v>
      </c>
      <c r="T417" s="318">
        <f t="shared" si="46"/>
        <v>7</v>
      </c>
      <c r="U417" s="98">
        <f t="shared" si="45"/>
        <v>7.0707070707070711E-3</v>
      </c>
      <c r="V417" s="99">
        <f>D398</f>
        <v>990</v>
      </c>
      <c r="W417" s="268" t="s">
        <v>3</v>
      </c>
      <c r="X417" s="93">
        <f t="shared" si="47"/>
        <v>7</v>
      </c>
      <c r="Y417" s="111"/>
    </row>
    <row r="418" spans="1:25" ht="16.5" thickBot="1" x14ac:dyDescent="0.25">
      <c r="A418" s="102"/>
      <c r="B418" s="103"/>
      <c r="C418" s="103"/>
      <c r="D418" s="103"/>
      <c r="E418" s="103"/>
      <c r="F418" s="110"/>
      <c r="G418" s="104"/>
      <c r="H418" s="105"/>
      <c r="I418" s="280">
        <v>4</v>
      </c>
      <c r="J418" s="67"/>
      <c r="K418" s="67"/>
      <c r="L418" s="67"/>
      <c r="M418" s="67"/>
      <c r="N418" s="67"/>
      <c r="O418" s="67"/>
      <c r="P418" s="67"/>
      <c r="Q418" s="67"/>
      <c r="R418" s="67"/>
      <c r="S418" s="322"/>
      <c r="T418" s="318">
        <f t="shared" si="46"/>
        <v>0</v>
      </c>
      <c r="U418" s="98">
        <f t="shared" si="45"/>
        <v>0</v>
      </c>
      <c r="V418" s="99">
        <f>D398</f>
        <v>990</v>
      </c>
      <c r="W418" s="268" t="s">
        <v>8</v>
      </c>
      <c r="X418" s="93">
        <f t="shared" si="47"/>
        <v>0</v>
      </c>
      <c r="Y418" s="112"/>
    </row>
    <row r="419" spans="1:25" ht="16.5" thickBot="1" x14ac:dyDescent="0.25">
      <c r="A419" s="102"/>
      <c r="B419" s="103"/>
      <c r="C419" s="103"/>
      <c r="D419" s="103"/>
      <c r="E419" s="103"/>
      <c r="F419" s="110"/>
      <c r="G419" s="104"/>
      <c r="H419" s="105"/>
      <c r="I419" s="280"/>
      <c r="J419" s="67"/>
      <c r="K419" s="67"/>
      <c r="L419" s="67"/>
      <c r="M419" s="67"/>
      <c r="N419" s="67"/>
      <c r="O419" s="67"/>
      <c r="P419" s="67"/>
      <c r="Q419" s="67"/>
      <c r="R419" s="67"/>
      <c r="S419" s="322"/>
      <c r="T419" s="318">
        <f t="shared" si="46"/>
        <v>0</v>
      </c>
      <c r="U419" s="98">
        <f t="shared" si="45"/>
        <v>0</v>
      </c>
      <c r="V419" s="99">
        <f>D398</f>
        <v>990</v>
      </c>
      <c r="W419" s="268" t="s">
        <v>9</v>
      </c>
      <c r="X419" s="93">
        <f t="shared" si="47"/>
        <v>0</v>
      </c>
      <c r="Y419" s="494"/>
    </row>
    <row r="420" spans="1:25" ht="16.5" thickBot="1" x14ac:dyDescent="0.25">
      <c r="A420" s="102"/>
      <c r="B420" s="103"/>
      <c r="C420" s="103"/>
      <c r="D420" s="103"/>
      <c r="E420" s="103"/>
      <c r="F420" s="110"/>
      <c r="G420" s="104"/>
      <c r="H420" s="105"/>
      <c r="I420" s="280"/>
      <c r="J420" s="67"/>
      <c r="K420" s="67"/>
      <c r="L420" s="67"/>
      <c r="M420" s="67"/>
      <c r="N420" s="67"/>
      <c r="O420" s="67"/>
      <c r="P420" s="67"/>
      <c r="Q420" s="67"/>
      <c r="R420" s="67"/>
      <c r="S420" s="322"/>
      <c r="T420" s="318">
        <f t="shared" si="46"/>
        <v>0</v>
      </c>
      <c r="U420" s="98">
        <f t="shared" si="45"/>
        <v>0</v>
      </c>
      <c r="V420" s="99">
        <f>D398</f>
        <v>990</v>
      </c>
      <c r="W420" s="268" t="s">
        <v>80</v>
      </c>
      <c r="X420" s="93">
        <f t="shared" si="47"/>
        <v>0</v>
      </c>
      <c r="Y420" s="112"/>
    </row>
    <row r="421" spans="1:25" ht="16.5" thickBot="1" x14ac:dyDescent="0.25">
      <c r="A421" s="102"/>
      <c r="B421" s="103"/>
      <c r="C421" s="103"/>
      <c r="D421" s="103"/>
      <c r="E421" s="103"/>
      <c r="F421" s="110"/>
      <c r="G421" s="104"/>
      <c r="H421" s="105"/>
      <c r="I421" s="280">
        <v>2</v>
      </c>
      <c r="J421" s="67"/>
      <c r="K421" s="67"/>
      <c r="L421" s="67"/>
      <c r="M421" s="67"/>
      <c r="N421" s="67"/>
      <c r="O421" s="67"/>
      <c r="P421" s="67"/>
      <c r="Q421" s="67"/>
      <c r="R421" s="67"/>
      <c r="S421" s="322"/>
      <c r="T421" s="318">
        <f t="shared" si="46"/>
        <v>0</v>
      </c>
      <c r="U421" s="98">
        <f t="shared" si="45"/>
        <v>0</v>
      </c>
      <c r="V421" s="99">
        <f>D398</f>
        <v>990</v>
      </c>
      <c r="W421" s="268" t="s">
        <v>20</v>
      </c>
      <c r="X421" s="93">
        <f t="shared" si="47"/>
        <v>0</v>
      </c>
      <c r="Y421" s="112"/>
    </row>
    <row r="422" spans="1:25" ht="16.5" thickBot="1" x14ac:dyDescent="0.25">
      <c r="A422" s="102"/>
      <c r="B422" s="103"/>
      <c r="C422" s="103"/>
      <c r="D422" s="103"/>
      <c r="E422" s="103"/>
      <c r="F422" s="110"/>
      <c r="G422" s="104"/>
      <c r="H422" s="105"/>
      <c r="I422" s="280"/>
      <c r="J422" s="67"/>
      <c r="K422" s="67"/>
      <c r="L422" s="67"/>
      <c r="M422" s="67"/>
      <c r="N422" s="67"/>
      <c r="O422" s="67"/>
      <c r="P422" s="67"/>
      <c r="Q422" s="67"/>
      <c r="R422" s="67"/>
      <c r="S422" s="322"/>
      <c r="T422" s="318">
        <f t="shared" si="46"/>
        <v>0</v>
      </c>
      <c r="U422" s="98">
        <f t="shared" si="45"/>
        <v>0</v>
      </c>
      <c r="V422" s="99">
        <f>D398</f>
        <v>990</v>
      </c>
      <c r="W422" s="268" t="s">
        <v>81</v>
      </c>
      <c r="X422" s="93">
        <f t="shared" si="47"/>
        <v>0</v>
      </c>
      <c r="Y422" s="494" t="s">
        <v>206</v>
      </c>
    </row>
    <row r="423" spans="1:25" ht="16.5" thickBot="1" x14ac:dyDescent="0.25">
      <c r="A423" s="102"/>
      <c r="B423" s="103"/>
      <c r="C423" s="103"/>
      <c r="D423" s="103"/>
      <c r="E423" s="103"/>
      <c r="F423" s="110"/>
      <c r="G423" s="104"/>
      <c r="H423" s="105"/>
      <c r="I423" s="280"/>
      <c r="J423" s="67"/>
      <c r="K423" s="67"/>
      <c r="L423" s="67"/>
      <c r="M423" s="67"/>
      <c r="N423" s="67"/>
      <c r="O423" s="67"/>
      <c r="P423" s="67"/>
      <c r="Q423" s="67"/>
      <c r="R423" s="67"/>
      <c r="S423" s="322"/>
      <c r="T423" s="318">
        <f t="shared" si="46"/>
        <v>0</v>
      </c>
      <c r="U423" s="98">
        <f t="shared" si="45"/>
        <v>0</v>
      </c>
      <c r="V423" s="99">
        <f>D398</f>
        <v>990</v>
      </c>
      <c r="W423" s="463" t="s">
        <v>190</v>
      </c>
      <c r="X423" s="93">
        <f t="shared" si="47"/>
        <v>0</v>
      </c>
      <c r="Y423" s="494" t="s">
        <v>396</v>
      </c>
    </row>
    <row r="424" spans="1:25" ht="16.5" thickBot="1" x14ac:dyDescent="0.25">
      <c r="A424" s="102"/>
      <c r="B424" s="103"/>
      <c r="C424" s="103"/>
      <c r="D424" s="103"/>
      <c r="E424" s="110"/>
      <c r="F424" s="110"/>
      <c r="G424" s="104"/>
      <c r="H424" s="105"/>
      <c r="I424" s="280">
        <v>14</v>
      </c>
      <c r="J424" s="67"/>
      <c r="K424" s="67"/>
      <c r="L424" s="67"/>
      <c r="M424" s="67"/>
      <c r="N424" s="67"/>
      <c r="O424" s="67"/>
      <c r="P424" s="67"/>
      <c r="Q424" s="67"/>
      <c r="R424" s="67"/>
      <c r="S424" s="322"/>
      <c r="T424" s="318">
        <f t="shared" si="46"/>
        <v>0</v>
      </c>
      <c r="U424" s="98">
        <f t="shared" si="45"/>
        <v>0</v>
      </c>
      <c r="V424" s="99">
        <f>D398</f>
        <v>990</v>
      </c>
      <c r="W424" s="268" t="s">
        <v>13</v>
      </c>
      <c r="X424" s="93">
        <f t="shared" si="47"/>
        <v>0</v>
      </c>
      <c r="Y424" s="452" t="s">
        <v>397</v>
      </c>
    </row>
    <row r="425" spans="1:25" ht="16.5" thickBot="1" x14ac:dyDescent="0.25">
      <c r="A425" s="102"/>
      <c r="B425" s="103"/>
      <c r="C425" s="103"/>
      <c r="D425" s="103"/>
      <c r="E425" s="110"/>
      <c r="F425" s="110"/>
      <c r="G425" s="104"/>
      <c r="H425" s="105"/>
      <c r="I425" s="67">
        <v>1</v>
      </c>
      <c r="J425" s="67"/>
      <c r="K425" s="67"/>
      <c r="L425" s="67"/>
      <c r="M425" s="67"/>
      <c r="N425" s="67"/>
      <c r="O425" s="67"/>
      <c r="P425" s="67"/>
      <c r="Q425" s="67"/>
      <c r="R425" s="67"/>
      <c r="S425" s="322"/>
      <c r="T425" s="318">
        <f t="shared" si="46"/>
        <v>0</v>
      </c>
      <c r="U425" s="98">
        <f t="shared" si="45"/>
        <v>0</v>
      </c>
      <c r="V425" s="99">
        <f>D398</f>
        <v>990</v>
      </c>
      <c r="W425" s="269" t="s">
        <v>181</v>
      </c>
      <c r="X425" s="93">
        <f t="shared" si="47"/>
        <v>0</v>
      </c>
      <c r="Y425" s="452"/>
    </row>
    <row r="426" spans="1:25" ht="16.5" thickBot="1" x14ac:dyDescent="0.25">
      <c r="A426" s="102"/>
      <c r="B426" s="103"/>
      <c r="C426" s="103"/>
      <c r="D426" s="103"/>
      <c r="E426" s="110"/>
      <c r="F426" s="110"/>
      <c r="G426" s="104"/>
      <c r="H426" s="105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322"/>
      <c r="T426" s="318">
        <f t="shared" si="46"/>
        <v>0</v>
      </c>
      <c r="U426" s="98">
        <f t="shared" si="45"/>
        <v>0</v>
      </c>
      <c r="V426" s="99">
        <f>D398</f>
        <v>990</v>
      </c>
      <c r="W426" s="269" t="s">
        <v>99</v>
      </c>
      <c r="X426" s="93">
        <f t="shared" si="47"/>
        <v>0</v>
      </c>
      <c r="Y426" s="452"/>
    </row>
    <row r="427" spans="1:25" ht="16.5" thickBot="1" x14ac:dyDescent="0.25">
      <c r="A427" s="102"/>
      <c r="B427" s="103"/>
      <c r="C427" s="103"/>
      <c r="D427" s="103"/>
      <c r="E427" s="110"/>
      <c r="F427" s="110"/>
      <c r="G427" s="104"/>
      <c r="H427" s="113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325"/>
      <c r="T427" s="319">
        <f t="shared" si="46"/>
        <v>0</v>
      </c>
      <c r="U427" s="409">
        <f t="shared" si="45"/>
        <v>0</v>
      </c>
      <c r="V427" s="99">
        <f>D398</f>
        <v>990</v>
      </c>
      <c r="W427" s="272" t="s">
        <v>28</v>
      </c>
      <c r="X427" s="93">
        <f t="shared" si="47"/>
        <v>0</v>
      </c>
      <c r="Y427" s="278"/>
    </row>
    <row r="428" spans="1:25" ht="16.5" thickBot="1" x14ac:dyDescent="0.3">
      <c r="A428" s="102"/>
      <c r="B428" s="103"/>
      <c r="C428" s="103"/>
      <c r="D428" s="103"/>
      <c r="E428" s="110"/>
      <c r="F428" s="110"/>
      <c r="G428" s="104"/>
      <c r="H428" s="87"/>
      <c r="I428" s="88"/>
      <c r="J428" s="310"/>
      <c r="K428" s="88"/>
      <c r="L428" s="88"/>
      <c r="M428" s="88"/>
      <c r="N428" s="88"/>
      <c r="O428" s="88"/>
      <c r="P428" s="88"/>
      <c r="Q428" s="88"/>
      <c r="R428" s="88"/>
      <c r="S428" s="88"/>
      <c r="T428" s="317"/>
      <c r="U428" s="317"/>
      <c r="V428" s="121"/>
      <c r="W428" s="273" t="s">
        <v>166</v>
      </c>
      <c r="X428" s="93">
        <f t="shared" si="47"/>
        <v>0</v>
      </c>
      <c r="Y428" s="494"/>
    </row>
    <row r="429" spans="1:25" ht="16.5" thickBot="1" x14ac:dyDescent="0.25">
      <c r="A429" s="102"/>
      <c r="B429" s="103"/>
      <c r="C429" s="103"/>
      <c r="D429" s="103"/>
      <c r="E429" s="110"/>
      <c r="F429" s="110"/>
      <c r="G429" s="115"/>
      <c r="H429" s="95">
        <v>1</v>
      </c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321"/>
      <c r="T429" s="320">
        <f t="shared" ref="T429:T437" si="48">SUM(H429,J429,L429,N429,P429,R429,S429)</f>
        <v>1</v>
      </c>
      <c r="U429" s="214">
        <f t="shared" si="45"/>
        <v>1.0101010101010101E-3</v>
      </c>
      <c r="V429" s="99">
        <f>D398</f>
        <v>990</v>
      </c>
      <c r="W429" s="267" t="s">
        <v>88</v>
      </c>
      <c r="X429" s="93">
        <f t="shared" si="47"/>
        <v>1</v>
      </c>
      <c r="Y429" s="494"/>
    </row>
    <row r="430" spans="1:25" ht="16.5" thickBot="1" x14ac:dyDescent="0.25">
      <c r="A430" s="102"/>
      <c r="B430" s="103"/>
      <c r="C430" s="103"/>
      <c r="D430" s="103"/>
      <c r="E430" s="110"/>
      <c r="F430" s="110"/>
      <c r="G430" s="115"/>
      <c r="H430" s="105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322"/>
      <c r="T430" s="318">
        <f t="shared" si="48"/>
        <v>0</v>
      </c>
      <c r="U430" s="214">
        <f t="shared" si="45"/>
        <v>0</v>
      </c>
      <c r="V430" s="99">
        <f>D398</f>
        <v>990</v>
      </c>
      <c r="W430" s="268" t="s">
        <v>86</v>
      </c>
      <c r="X430" s="93">
        <f t="shared" si="47"/>
        <v>0</v>
      </c>
      <c r="Y430" s="494" t="s">
        <v>227</v>
      </c>
    </row>
    <row r="431" spans="1:25" ht="15.75" thickBot="1" x14ac:dyDescent="0.25">
      <c r="A431" s="102"/>
      <c r="B431" s="103"/>
      <c r="C431" s="103"/>
      <c r="D431" s="103"/>
      <c r="E431" s="110"/>
      <c r="F431" s="110"/>
      <c r="G431" s="115"/>
      <c r="H431" s="105">
        <v>1</v>
      </c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322"/>
      <c r="T431" s="318">
        <f t="shared" si="48"/>
        <v>1</v>
      </c>
      <c r="U431" s="214">
        <f t="shared" si="45"/>
        <v>1.0101010101010101E-3</v>
      </c>
      <c r="V431" s="99">
        <f>D398</f>
        <v>990</v>
      </c>
      <c r="W431" s="503" t="s">
        <v>185</v>
      </c>
      <c r="X431" s="93">
        <f t="shared" si="47"/>
        <v>1</v>
      </c>
      <c r="Y431" s="494" t="s">
        <v>245</v>
      </c>
    </row>
    <row r="432" spans="1:25" ht="16.5" thickBot="1" x14ac:dyDescent="0.25">
      <c r="A432" s="102"/>
      <c r="B432" s="103"/>
      <c r="C432" s="103"/>
      <c r="D432" s="103"/>
      <c r="E432" s="110"/>
      <c r="F432" s="110"/>
      <c r="G432" s="115"/>
      <c r="H432" s="105">
        <v>1</v>
      </c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322"/>
      <c r="T432" s="318">
        <f t="shared" si="48"/>
        <v>1</v>
      </c>
      <c r="U432" s="214">
        <f t="shared" si="45"/>
        <v>1.0101010101010101E-3</v>
      </c>
      <c r="V432" s="99">
        <f>D398</f>
        <v>990</v>
      </c>
      <c r="W432" s="268" t="s">
        <v>74</v>
      </c>
      <c r="X432" s="93">
        <f t="shared" si="47"/>
        <v>1</v>
      </c>
      <c r="Y432" s="494" t="s">
        <v>398</v>
      </c>
    </row>
    <row r="433" spans="1:25" ht="16.5" thickBot="1" x14ac:dyDescent="0.25">
      <c r="A433" s="102"/>
      <c r="B433" s="103"/>
      <c r="C433" s="103"/>
      <c r="D433" s="103"/>
      <c r="E433" s="110"/>
      <c r="F433" s="110"/>
      <c r="G433" s="115"/>
      <c r="H433" s="105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322"/>
      <c r="T433" s="318">
        <f t="shared" si="48"/>
        <v>0</v>
      </c>
      <c r="U433" s="214">
        <f t="shared" si="45"/>
        <v>0</v>
      </c>
      <c r="V433" s="99">
        <f>D398</f>
        <v>990</v>
      </c>
      <c r="W433" s="269" t="s">
        <v>197</v>
      </c>
      <c r="X433" s="93">
        <f t="shared" si="47"/>
        <v>0</v>
      </c>
      <c r="Y433" s="494"/>
    </row>
    <row r="434" spans="1:25" ht="16.5" thickBot="1" x14ac:dyDescent="0.25">
      <c r="A434" s="102"/>
      <c r="B434" s="103"/>
      <c r="C434" s="103"/>
      <c r="D434" s="103"/>
      <c r="E434" s="110"/>
      <c r="F434" s="110"/>
      <c r="G434" s="115"/>
      <c r="H434" s="105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322"/>
      <c r="T434" s="318">
        <f t="shared" si="48"/>
        <v>0</v>
      </c>
      <c r="U434" s="214">
        <f t="shared" si="45"/>
        <v>0</v>
      </c>
      <c r="V434" s="99">
        <f>D398</f>
        <v>990</v>
      </c>
      <c r="W434" s="269" t="s">
        <v>27</v>
      </c>
      <c r="X434" s="93">
        <f t="shared" si="47"/>
        <v>0</v>
      </c>
      <c r="Y434" s="452"/>
    </row>
    <row r="435" spans="1:25" ht="16.5" thickBot="1" x14ac:dyDescent="0.25">
      <c r="A435" s="102"/>
      <c r="B435" s="103"/>
      <c r="C435" s="103"/>
      <c r="D435" s="103"/>
      <c r="E435" s="110"/>
      <c r="F435" s="110"/>
      <c r="G435" s="115"/>
      <c r="H435" s="113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325"/>
      <c r="T435" s="318">
        <f t="shared" si="48"/>
        <v>0</v>
      </c>
      <c r="U435" s="214">
        <f t="shared" si="45"/>
        <v>0</v>
      </c>
      <c r="V435" s="99">
        <f>D398</f>
        <v>990</v>
      </c>
      <c r="W435" s="272" t="s">
        <v>173</v>
      </c>
      <c r="X435" s="93">
        <f t="shared" si="47"/>
        <v>0</v>
      </c>
      <c r="Y435" s="494"/>
    </row>
    <row r="436" spans="1:25" ht="16.5" thickBot="1" x14ac:dyDescent="0.25">
      <c r="A436" s="102"/>
      <c r="B436" s="103"/>
      <c r="C436" s="103"/>
      <c r="D436" s="103"/>
      <c r="E436" s="110"/>
      <c r="F436" s="110"/>
      <c r="G436" s="115"/>
      <c r="H436" s="113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325"/>
      <c r="T436" s="318">
        <f t="shared" si="48"/>
        <v>0</v>
      </c>
      <c r="U436" s="214">
        <f t="shared" si="45"/>
        <v>0</v>
      </c>
      <c r="V436" s="99">
        <f>D398</f>
        <v>990</v>
      </c>
      <c r="W436" s="268" t="s">
        <v>16</v>
      </c>
      <c r="X436" s="93">
        <f t="shared" si="47"/>
        <v>0</v>
      </c>
      <c r="Y436" s="494"/>
    </row>
    <row r="437" spans="1:25" ht="16.5" thickBot="1" x14ac:dyDescent="0.25">
      <c r="A437" s="123"/>
      <c r="B437" s="124"/>
      <c r="C437" s="124"/>
      <c r="D437" s="124"/>
      <c r="E437" s="125"/>
      <c r="F437" s="125"/>
      <c r="G437" s="126"/>
      <c r="H437" s="113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325"/>
      <c r="T437" s="318">
        <f t="shared" si="48"/>
        <v>0</v>
      </c>
      <c r="U437" s="409">
        <f t="shared" si="45"/>
        <v>0</v>
      </c>
      <c r="V437" s="99">
        <f>D398</f>
        <v>990</v>
      </c>
      <c r="W437" s="270" t="s">
        <v>159</v>
      </c>
      <c r="X437" s="275">
        <f>T437</f>
        <v>0</v>
      </c>
      <c r="Y437" s="492"/>
    </row>
    <row r="438" spans="1:25" ht="15.75" thickBot="1" x14ac:dyDescent="0.25">
      <c r="A438" s="128"/>
      <c r="B438" s="128"/>
      <c r="C438" s="128"/>
      <c r="D438" s="128"/>
      <c r="E438" s="128"/>
      <c r="F438" s="128"/>
      <c r="G438" s="51" t="s">
        <v>5</v>
      </c>
      <c r="H438" s="129">
        <f t="shared" ref="H438:S438" si="49">SUM(H399:H437)</f>
        <v>30</v>
      </c>
      <c r="I438" s="129">
        <f t="shared" si="49"/>
        <v>24</v>
      </c>
      <c r="J438" s="129">
        <f t="shared" si="49"/>
        <v>15</v>
      </c>
      <c r="K438" s="129">
        <f t="shared" si="49"/>
        <v>0</v>
      </c>
      <c r="L438" s="129">
        <f t="shared" si="49"/>
        <v>0</v>
      </c>
      <c r="M438" s="129">
        <f t="shared" si="49"/>
        <v>0</v>
      </c>
      <c r="N438" s="129">
        <f t="shared" si="49"/>
        <v>0</v>
      </c>
      <c r="O438" s="129">
        <f t="shared" si="49"/>
        <v>0</v>
      </c>
      <c r="P438" s="129">
        <f t="shared" si="49"/>
        <v>0</v>
      </c>
      <c r="Q438" s="129">
        <f t="shared" si="49"/>
        <v>0</v>
      </c>
      <c r="R438" s="129">
        <f t="shared" si="49"/>
        <v>0</v>
      </c>
      <c r="S438" s="129">
        <f t="shared" si="49"/>
        <v>17</v>
      </c>
      <c r="T438" s="258">
        <f>SUM(H438,J438,L438,N438,P438,R438,S438)</f>
        <v>62</v>
      </c>
      <c r="U438" s="465">
        <f t="shared" si="45"/>
        <v>6.2626262626262627E-2</v>
      </c>
      <c r="V438" s="99">
        <f>D398</f>
        <v>990</v>
      </c>
      <c r="W438" s="44"/>
    </row>
    <row r="440" spans="1:25" ht="15.75" thickBot="1" x14ac:dyDescent="0.3"/>
    <row r="441" spans="1:25" ht="75.75" thickBot="1" x14ac:dyDescent="0.3">
      <c r="A441" s="46" t="s">
        <v>23</v>
      </c>
      <c r="B441" s="46" t="s">
        <v>49</v>
      </c>
      <c r="C441" s="47" t="s">
        <v>54</v>
      </c>
      <c r="D441" s="47" t="s">
        <v>18</v>
      </c>
      <c r="E441" s="46" t="s">
        <v>17</v>
      </c>
      <c r="F441" s="48" t="s">
        <v>1</v>
      </c>
      <c r="G441" s="49" t="s">
        <v>24</v>
      </c>
      <c r="H441" s="50" t="s">
        <v>75</v>
      </c>
      <c r="I441" s="50" t="s">
        <v>76</v>
      </c>
      <c r="J441" s="50" t="s">
        <v>55</v>
      </c>
      <c r="K441" s="50" t="s">
        <v>60</v>
      </c>
      <c r="L441" s="50" t="s">
        <v>56</v>
      </c>
      <c r="M441" s="50" t="s">
        <v>61</v>
      </c>
      <c r="N441" s="50" t="s">
        <v>57</v>
      </c>
      <c r="O441" s="50" t="s">
        <v>62</v>
      </c>
      <c r="P441" s="50" t="s">
        <v>58</v>
      </c>
      <c r="Q441" s="50" t="s">
        <v>77</v>
      </c>
      <c r="R441" s="50" t="s">
        <v>126</v>
      </c>
      <c r="S441" s="50" t="s">
        <v>42</v>
      </c>
      <c r="T441" s="50" t="s">
        <v>5</v>
      </c>
      <c r="U441" s="46" t="s">
        <v>2</v>
      </c>
      <c r="V441" s="84" t="s">
        <v>72</v>
      </c>
      <c r="W441" s="85" t="s">
        <v>21</v>
      </c>
      <c r="X441" s="47" t="s">
        <v>18</v>
      </c>
      <c r="Y441" s="86" t="s">
        <v>7</v>
      </c>
    </row>
    <row r="442" spans="1:25" ht="15.75" thickBot="1" x14ac:dyDescent="0.3">
      <c r="A442" s="438">
        <v>1508008</v>
      </c>
      <c r="B442" s="274" t="s">
        <v>120</v>
      </c>
      <c r="C442" s="438">
        <v>960</v>
      </c>
      <c r="D442" s="438">
        <v>1024</v>
      </c>
      <c r="E442" s="443">
        <v>941</v>
      </c>
      <c r="F442" s="444">
        <f>E442/D442</f>
        <v>0.9189453125</v>
      </c>
      <c r="G442" s="52">
        <v>45244</v>
      </c>
      <c r="H442" s="87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9"/>
      <c r="T442" s="405"/>
      <c r="U442" s="121"/>
      <c r="V442" s="89"/>
      <c r="W442" s="91" t="s">
        <v>78</v>
      </c>
      <c r="X442" s="275">
        <v>578.5</v>
      </c>
      <c r="Y442" s="493" t="s">
        <v>293</v>
      </c>
    </row>
    <row r="443" spans="1:25" ht="16.5" thickBot="1" x14ac:dyDescent="0.25">
      <c r="A443" s="92"/>
      <c r="B443" s="93"/>
      <c r="C443" s="93"/>
      <c r="D443" s="93"/>
      <c r="E443" s="93"/>
      <c r="F443" s="93"/>
      <c r="G443" s="94"/>
      <c r="H443" s="95">
        <v>12</v>
      </c>
      <c r="I443" s="96"/>
      <c r="J443" s="96">
        <v>1</v>
      </c>
      <c r="K443" s="96"/>
      <c r="L443" s="96"/>
      <c r="M443" s="96"/>
      <c r="N443" s="96"/>
      <c r="O443" s="96"/>
      <c r="P443" s="96"/>
      <c r="Q443" s="96"/>
      <c r="R443" s="96"/>
      <c r="S443" s="321"/>
      <c r="T443" s="320">
        <f>SUM(H443,J443,L443,N443,P443,R443,S443)</f>
        <v>13</v>
      </c>
      <c r="U443" s="485">
        <f>($T443)/$D$442</f>
        <v>1.26953125E-2</v>
      </c>
      <c r="V443" s="99">
        <f>D442</f>
        <v>1024</v>
      </c>
      <c r="W443" s="267" t="s">
        <v>16</v>
      </c>
      <c r="X443" s="93">
        <f>T443</f>
        <v>13</v>
      </c>
      <c r="Y443" s="276" t="s">
        <v>131</v>
      </c>
    </row>
    <row r="444" spans="1:25" ht="16.5" thickBot="1" x14ac:dyDescent="0.25">
      <c r="A444" s="102"/>
      <c r="B444" s="103"/>
      <c r="C444" s="103"/>
      <c r="D444" s="103"/>
      <c r="E444" s="103"/>
      <c r="F444" s="103"/>
      <c r="G444" s="104"/>
      <c r="H444" s="484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324"/>
      <c r="T444" s="320">
        <f>SUM(H444,J444,L444,N444,P444,R444,S444)</f>
        <v>0</v>
      </c>
      <c r="U444" s="409">
        <f t="shared" ref="U444:U482" si="50">($T444)/$D$442</f>
        <v>0</v>
      </c>
      <c r="V444" s="99"/>
      <c r="W444" s="271" t="s">
        <v>44</v>
      </c>
      <c r="X444" s="93"/>
      <c r="Y444" s="276" t="s">
        <v>167</v>
      </c>
    </row>
    <row r="445" spans="1:25" ht="16.5" thickBot="1" x14ac:dyDescent="0.25">
      <c r="A445" s="102"/>
      <c r="B445" s="103"/>
      <c r="C445" s="103"/>
      <c r="D445" s="103"/>
      <c r="E445" s="103"/>
      <c r="F445" s="103"/>
      <c r="G445" s="104"/>
      <c r="H445" s="105">
        <v>3</v>
      </c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322"/>
      <c r="T445" s="318">
        <f t="shared" ref="T445:T471" si="51">SUM(H445,J445,L445,N445,P445,R445,S445)</f>
        <v>3</v>
      </c>
      <c r="U445" s="98">
        <f t="shared" si="50"/>
        <v>2.9296875E-3</v>
      </c>
      <c r="V445" s="99">
        <f>D442</f>
        <v>1024</v>
      </c>
      <c r="W445" s="268" t="s">
        <v>6</v>
      </c>
      <c r="X445" s="93">
        <f t="shared" ref="X445:X480" si="52">T445</f>
        <v>3</v>
      </c>
      <c r="Y445" s="489"/>
    </row>
    <row r="446" spans="1:25" ht="16.5" thickBot="1" x14ac:dyDescent="0.25">
      <c r="A446" s="102"/>
      <c r="B446" s="103"/>
      <c r="C446" s="103"/>
      <c r="D446" s="103"/>
      <c r="E446" s="110"/>
      <c r="F446" s="110"/>
      <c r="G446" s="104"/>
      <c r="H446" s="105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322"/>
      <c r="T446" s="318">
        <f t="shared" si="51"/>
        <v>0</v>
      </c>
      <c r="U446" s="98">
        <f t="shared" si="50"/>
        <v>0</v>
      </c>
      <c r="V446" s="99">
        <f>D442</f>
        <v>1024</v>
      </c>
      <c r="W446" s="268" t="s">
        <v>14</v>
      </c>
      <c r="X446" s="93">
        <f t="shared" si="52"/>
        <v>0</v>
      </c>
      <c r="Y446" s="314"/>
    </row>
    <row r="447" spans="1:25" ht="16.5" thickBot="1" x14ac:dyDescent="0.25">
      <c r="A447" s="102"/>
      <c r="B447" s="103"/>
      <c r="C447" s="103"/>
      <c r="D447" s="103"/>
      <c r="E447" s="110"/>
      <c r="F447" s="110"/>
      <c r="G447" s="104"/>
      <c r="H447" s="105">
        <v>35</v>
      </c>
      <c r="I447" s="67"/>
      <c r="J447" s="67">
        <v>1</v>
      </c>
      <c r="K447" s="67"/>
      <c r="L447" s="67"/>
      <c r="M447" s="67"/>
      <c r="N447" s="67"/>
      <c r="O447" s="67"/>
      <c r="P447" s="67"/>
      <c r="Q447" s="67"/>
      <c r="R447" s="67"/>
      <c r="S447" s="322"/>
      <c r="T447" s="318">
        <f t="shared" si="51"/>
        <v>36</v>
      </c>
      <c r="U447" s="98">
        <f t="shared" si="50"/>
        <v>3.515625E-2</v>
      </c>
      <c r="V447" s="99">
        <f>D442</f>
        <v>1024</v>
      </c>
      <c r="W447" s="268" t="s">
        <v>15</v>
      </c>
      <c r="X447" s="93">
        <f t="shared" si="52"/>
        <v>36</v>
      </c>
      <c r="Y447" s="431"/>
    </row>
    <row r="448" spans="1:25" ht="16.5" thickBot="1" x14ac:dyDescent="0.25">
      <c r="A448" s="102"/>
      <c r="B448" s="103"/>
      <c r="C448" s="103"/>
      <c r="D448" s="103"/>
      <c r="E448" s="110"/>
      <c r="F448" s="110"/>
      <c r="G448" s="104"/>
      <c r="H448" s="105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322"/>
      <c r="T448" s="318">
        <f t="shared" si="51"/>
        <v>0</v>
      </c>
      <c r="U448" s="98">
        <f t="shared" si="50"/>
        <v>0</v>
      </c>
      <c r="V448" s="99">
        <f>D442</f>
        <v>1024</v>
      </c>
      <c r="W448" s="268" t="s">
        <v>31</v>
      </c>
      <c r="X448" s="93">
        <f t="shared" si="52"/>
        <v>0</v>
      </c>
      <c r="Y448" s="431"/>
    </row>
    <row r="449" spans="1:25" ht="16.5" thickBot="1" x14ac:dyDescent="0.25">
      <c r="A449" s="102"/>
      <c r="B449" s="103"/>
      <c r="C449" s="103"/>
      <c r="D449" s="103"/>
      <c r="E449" s="110"/>
      <c r="F449" s="110"/>
      <c r="G449" s="104"/>
      <c r="H449" s="105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322"/>
      <c r="T449" s="318">
        <f t="shared" si="51"/>
        <v>0</v>
      </c>
      <c r="U449" s="98">
        <f t="shared" si="50"/>
        <v>0</v>
      </c>
      <c r="V449" s="99">
        <f>D442</f>
        <v>1024</v>
      </c>
      <c r="W449" s="268" t="s">
        <v>32</v>
      </c>
      <c r="X449" s="93">
        <f t="shared" si="52"/>
        <v>0</v>
      </c>
      <c r="Y449" s="111"/>
    </row>
    <row r="450" spans="1:25" ht="16.5" thickBot="1" x14ac:dyDescent="0.25">
      <c r="A450" s="102"/>
      <c r="B450" s="103"/>
      <c r="C450" s="103"/>
      <c r="D450" s="103"/>
      <c r="E450" s="110"/>
      <c r="F450" s="110"/>
      <c r="G450" s="104"/>
      <c r="H450" s="105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322"/>
      <c r="T450" s="318">
        <f t="shared" si="51"/>
        <v>0</v>
      </c>
      <c r="U450" s="98">
        <f t="shared" si="50"/>
        <v>0</v>
      </c>
      <c r="V450" s="99">
        <f>D442</f>
        <v>1024</v>
      </c>
      <c r="W450" s="268" t="s">
        <v>187</v>
      </c>
      <c r="X450" s="93">
        <f t="shared" si="52"/>
        <v>0</v>
      </c>
      <c r="Y450" s="446"/>
    </row>
    <row r="451" spans="1:25" ht="16.5" thickBot="1" x14ac:dyDescent="0.25">
      <c r="A451" s="102"/>
      <c r="B451" s="103"/>
      <c r="C451" s="103"/>
      <c r="D451" s="103"/>
      <c r="E451" s="110"/>
      <c r="F451" s="110"/>
      <c r="G451" s="104"/>
      <c r="H451" s="105">
        <v>1</v>
      </c>
      <c r="I451" s="67"/>
      <c r="J451" s="67">
        <v>1</v>
      </c>
      <c r="K451" s="67"/>
      <c r="L451" s="67"/>
      <c r="M451" s="67"/>
      <c r="N451" s="67"/>
      <c r="O451" s="67"/>
      <c r="P451" s="67"/>
      <c r="Q451" s="67"/>
      <c r="R451" s="67"/>
      <c r="S451" s="322"/>
      <c r="T451" s="318">
        <f t="shared" si="51"/>
        <v>2</v>
      </c>
      <c r="U451" s="98">
        <f t="shared" si="50"/>
        <v>1.953125E-3</v>
      </c>
      <c r="V451" s="99">
        <f>D442</f>
        <v>1024</v>
      </c>
      <c r="W451" s="268" t="s">
        <v>30</v>
      </c>
      <c r="X451" s="93">
        <f t="shared" si="52"/>
        <v>2</v>
      </c>
      <c r="Y451" s="111"/>
    </row>
    <row r="452" spans="1:25" ht="16.5" thickBot="1" x14ac:dyDescent="0.25">
      <c r="A452" s="102"/>
      <c r="B452" s="103"/>
      <c r="C452" s="103"/>
      <c r="D452" s="103"/>
      <c r="E452" s="110"/>
      <c r="F452" s="110"/>
      <c r="G452" s="104"/>
      <c r="H452" s="105">
        <v>3</v>
      </c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322">
        <v>5</v>
      </c>
      <c r="T452" s="318">
        <f t="shared" si="51"/>
        <v>8</v>
      </c>
      <c r="U452" s="98">
        <f t="shared" si="50"/>
        <v>7.8125E-3</v>
      </c>
      <c r="V452" s="99">
        <f>D442</f>
        <v>1024</v>
      </c>
      <c r="W452" s="268" t="s">
        <v>0</v>
      </c>
      <c r="X452" s="93">
        <f t="shared" si="52"/>
        <v>8</v>
      </c>
      <c r="Y452" s="314"/>
    </row>
    <row r="453" spans="1:25" ht="16.5" thickBot="1" x14ac:dyDescent="0.25">
      <c r="A453" s="102"/>
      <c r="B453" s="103"/>
      <c r="C453" s="103"/>
      <c r="D453" s="103"/>
      <c r="E453" s="110"/>
      <c r="F453" s="110"/>
      <c r="G453" s="104"/>
      <c r="H453" s="105">
        <v>2</v>
      </c>
      <c r="I453" s="67"/>
      <c r="J453" s="67">
        <v>3</v>
      </c>
      <c r="K453" s="67"/>
      <c r="L453" s="67"/>
      <c r="M453" s="67"/>
      <c r="N453" s="67"/>
      <c r="O453" s="67"/>
      <c r="P453" s="67"/>
      <c r="Q453" s="67"/>
      <c r="R453" s="67"/>
      <c r="S453" s="322"/>
      <c r="T453" s="318">
        <f t="shared" si="51"/>
        <v>5</v>
      </c>
      <c r="U453" s="98">
        <f t="shared" si="50"/>
        <v>4.8828125E-3</v>
      </c>
      <c r="V453" s="99">
        <f>D442</f>
        <v>1024</v>
      </c>
      <c r="W453" s="268" t="s">
        <v>12</v>
      </c>
      <c r="X453" s="93">
        <f t="shared" si="52"/>
        <v>5</v>
      </c>
      <c r="Y453" s="112"/>
    </row>
    <row r="454" spans="1:25" ht="16.5" thickBot="1" x14ac:dyDescent="0.25">
      <c r="A454" s="102"/>
      <c r="B454" s="103"/>
      <c r="C454" s="103"/>
      <c r="D454" s="103"/>
      <c r="E454" s="110"/>
      <c r="F454" s="110" t="s">
        <v>108</v>
      </c>
      <c r="G454" s="104"/>
      <c r="H454" s="105">
        <v>1</v>
      </c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322"/>
      <c r="T454" s="318">
        <f t="shared" si="51"/>
        <v>1</v>
      </c>
      <c r="U454" s="98">
        <f t="shared" si="50"/>
        <v>9.765625E-4</v>
      </c>
      <c r="V454" s="99">
        <f>D442</f>
        <v>1024</v>
      </c>
      <c r="W454" s="268" t="s">
        <v>34</v>
      </c>
      <c r="X454" s="93">
        <f t="shared" si="52"/>
        <v>1</v>
      </c>
      <c r="Y454" s="112"/>
    </row>
    <row r="455" spans="1:25" ht="16.5" thickBot="1" x14ac:dyDescent="0.25">
      <c r="A455" s="102"/>
      <c r="B455" s="103"/>
      <c r="C455" s="103"/>
      <c r="D455" s="103"/>
      <c r="E455" s="110"/>
      <c r="F455" s="110"/>
      <c r="G455" s="104"/>
      <c r="H455" s="105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322"/>
      <c r="T455" s="318">
        <f t="shared" si="51"/>
        <v>0</v>
      </c>
      <c r="U455" s="98">
        <f t="shared" si="50"/>
        <v>0</v>
      </c>
      <c r="V455" s="99">
        <f>D442</f>
        <v>1024</v>
      </c>
      <c r="W455" s="269" t="s">
        <v>28</v>
      </c>
      <c r="X455" s="93">
        <f t="shared" si="52"/>
        <v>0</v>
      </c>
      <c r="Y455" s="494"/>
    </row>
    <row r="456" spans="1:25" ht="16.5" thickBot="1" x14ac:dyDescent="0.25">
      <c r="A456" s="102"/>
      <c r="B456" s="103"/>
      <c r="C456" s="103"/>
      <c r="D456" s="103"/>
      <c r="E456" s="110"/>
      <c r="F456" s="110"/>
      <c r="G456" s="115"/>
      <c r="H456" s="116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322"/>
      <c r="T456" s="318">
        <f t="shared" si="51"/>
        <v>0</v>
      </c>
      <c r="U456" s="98">
        <f t="shared" si="50"/>
        <v>0</v>
      </c>
      <c r="V456" s="99">
        <f>D442</f>
        <v>1024</v>
      </c>
      <c r="W456" s="269" t="s">
        <v>27</v>
      </c>
      <c r="X456" s="93">
        <f t="shared" si="52"/>
        <v>0</v>
      </c>
      <c r="Y456" s="278"/>
    </row>
    <row r="457" spans="1:25" ht="16.5" thickBot="1" x14ac:dyDescent="0.25">
      <c r="A457" s="102"/>
      <c r="B457" s="103"/>
      <c r="C457" s="103"/>
      <c r="D457" s="103"/>
      <c r="E457" s="110"/>
      <c r="F457" s="110"/>
      <c r="G457" s="115"/>
      <c r="H457" s="116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322"/>
      <c r="T457" s="318">
        <f t="shared" si="51"/>
        <v>0</v>
      </c>
      <c r="U457" s="98">
        <f t="shared" si="50"/>
        <v>0</v>
      </c>
      <c r="V457" s="99">
        <f>D442</f>
        <v>1024</v>
      </c>
      <c r="W457" s="269" t="s">
        <v>183</v>
      </c>
      <c r="X457" s="93">
        <f t="shared" si="52"/>
        <v>0</v>
      </c>
      <c r="Y457" s="109"/>
    </row>
    <row r="458" spans="1:25" ht="16.5" thickBot="1" x14ac:dyDescent="0.25">
      <c r="A458" s="102"/>
      <c r="B458" s="103"/>
      <c r="C458" s="103"/>
      <c r="D458" s="103"/>
      <c r="E458" s="110"/>
      <c r="F458" s="110"/>
      <c r="G458" s="115"/>
      <c r="H458" s="217"/>
      <c r="I458" s="218"/>
      <c r="J458" s="218">
        <v>1</v>
      </c>
      <c r="K458" s="218"/>
      <c r="L458" s="218"/>
      <c r="M458" s="218"/>
      <c r="N458" s="218"/>
      <c r="O458" s="218"/>
      <c r="P458" s="218"/>
      <c r="Q458" s="218"/>
      <c r="R458" s="218"/>
      <c r="S458" s="323"/>
      <c r="T458" s="319">
        <f t="shared" si="51"/>
        <v>1</v>
      </c>
      <c r="U458" s="316">
        <f t="shared" si="50"/>
        <v>9.765625E-4</v>
      </c>
      <c r="V458" s="307">
        <f>D442</f>
        <v>1024</v>
      </c>
      <c r="W458" s="270" t="s">
        <v>403</v>
      </c>
      <c r="X458" s="93">
        <f t="shared" si="52"/>
        <v>1</v>
      </c>
      <c r="Y458" s="278"/>
    </row>
    <row r="459" spans="1:25" ht="16.5" thickBot="1" x14ac:dyDescent="0.25">
      <c r="A459" s="102"/>
      <c r="B459" s="103"/>
      <c r="C459" s="103"/>
      <c r="D459" s="103"/>
      <c r="E459" s="110"/>
      <c r="F459" s="110"/>
      <c r="G459" s="104"/>
      <c r="H459" s="95"/>
      <c r="I459" s="117">
        <v>2</v>
      </c>
      <c r="J459" s="117"/>
      <c r="K459" s="117"/>
      <c r="L459" s="117"/>
      <c r="M459" s="117"/>
      <c r="N459" s="117"/>
      <c r="O459" s="117"/>
      <c r="P459" s="117"/>
      <c r="Q459" s="117"/>
      <c r="R459" s="117"/>
      <c r="S459" s="324"/>
      <c r="T459" s="320">
        <f t="shared" si="51"/>
        <v>0</v>
      </c>
      <c r="U459" s="214">
        <f t="shared" si="50"/>
        <v>0</v>
      </c>
      <c r="V459" s="99">
        <f>D442</f>
        <v>1024</v>
      </c>
      <c r="W459" s="271" t="s">
        <v>11</v>
      </c>
      <c r="X459" s="93">
        <f t="shared" si="52"/>
        <v>0</v>
      </c>
      <c r="Y459" s="112"/>
    </row>
    <row r="460" spans="1:25" ht="16.5" thickBot="1" x14ac:dyDescent="0.25">
      <c r="A460" s="102"/>
      <c r="B460" s="103"/>
      <c r="C460" s="103"/>
      <c r="D460" s="103"/>
      <c r="E460" s="110"/>
      <c r="F460" s="110"/>
      <c r="G460" s="104"/>
      <c r="H460" s="105"/>
      <c r="I460" s="279">
        <v>3</v>
      </c>
      <c r="J460" s="67"/>
      <c r="K460" s="67"/>
      <c r="L460" s="67"/>
      <c r="M460" s="67"/>
      <c r="N460" s="67"/>
      <c r="O460" s="67"/>
      <c r="P460" s="67"/>
      <c r="Q460" s="67"/>
      <c r="R460" s="67"/>
      <c r="S460" s="322"/>
      <c r="T460" s="318">
        <f t="shared" si="51"/>
        <v>0</v>
      </c>
      <c r="U460" s="98">
        <f t="shared" si="50"/>
        <v>0</v>
      </c>
      <c r="V460" s="99">
        <f>D442</f>
        <v>1024</v>
      </c>
      <c r="W460" s="462" t="s">
        <v>101</v>
      </c>
      <c r="X460" s="93">
        <f t="shared" si="52"/>
        <v>0</v>
      </c>
      <c r="Y460" s="112"/>
    </row>
    <row r="461" spans="1:25" ht="16.5" thickBot="1" x14ac:dyDescent="0.25">
      <c r="A461" s="102"/>
      <c r="B461" s="103"/>
      <c r="C461" s="103"/>
      <c r="D461" s="103"/>
      <c r="E461" s="110"/>
      <c r="F461" s="110"/>
      <c r="G461" s="104"/>
      <c r="H461" s="105"/>
      <c r="I461" s="280">
        <v>2</v>
      </c>
      <c r="J461" s="67">
        <v>1</v>
      </c>
      <c r="K461" s="67"/>
      <c r="L461" s="67"/>
      <c r="M461" s="67"/>
      <c r="N461" s="67"/>
      <c r="O461" s="67"/>
      <c r="P461" s="67"/>
      <c r="Q461" s="67"/>
      <c r="R461" s="67"/>
      <c r="S461" s="322">
        <v>1</v>
      </c>
      <c r="T461" s="318">
        <f t="shared" si="51"/>
        <v>2</v>
      </c>
      <c r="U461" s="98">
        <f t="shared" si="50"/>
        <v>1.953125E-3</v>
      </c>
      <c r="V461" s="99">
        <f>D442</f>
        <v>1024</v>
      </c>
      <c r="W461" s="268" t="s">
        <v>3</v>
      </c>
      <c r="X461" s="93">
        <f t="shared" si="52"/>
        <v>2</v>
      </c>
      <c r="Y461" s="111"/>
    </row>
    <row r="462" spans="1:25" ht="16.5" thickBot="1" x14ac:dyDescent="0.25">
      <c r="A462" s="102"/>
      <c r="B462" s="103"/>
      <c r="C462" s="103"/>
      <c r="D462" s="103"/>
      <c r="E462" s="103"/>
      <c r="F462" s="110"/>
      <c r="G462" s="104"/>
      <c r="H462" s="105"/>
      <c r="I462" s="280">
        <v>10</v>
      </c>
      <c r="J462" s="67"/>
      <c r="K462" s="67"/>
      <c r="L462" s="67"/>
      <c r="M462" s="67"/>
      <c r="N462" s="67"/>
      <c r="O462" s="67"/>
      <c r="P462" s="67"/>
      <c r="Q462" s="67"/>
      <c r="R462" s="67"/>
      <c r="S462" s="322"/>
      <c r="T462" s="318">
        <f t="shared" si="51"/>
        <v>0</v>
      </c>
      <c r="U462" s="98">
        <f t="shared" si="50"/>
        <v>0</v>
      </c>
      <c r="V462" s="99">
        <f>D442</f>
        <v>1024</v>
      </c>
      <c r="W462" s="268" t="s">
        <v>8</v>
      </c>
      <c r="X462" s="93">
        <f t="shared" si="52"/>
        <v>0</v>
      </c>
      <c r="Y462" s="112"/>
    </row>
    <row r="463" spans="1:25" ht="16.5" thickBot="1" x14ac:dyDescent="0.25">
      <c r="A463" s="102"/>
      <c r="B463" s="103"/>
      <c r="C463" s="103"/>
      <c r="D463" s="103"/>
      <c r="E463" s="103"/>
      <c r="F463" s="110"/>
      <c r="G463" s="104"/>
      <c r="H463" s="105"/>
      <c r="I463" s="280">
        <v>1</v>
      </c>
      <c r="J463" s="67">
        <v>1</v>
      </c>
      <c r="K463" s="67"/>
      <c r="L463" s="67"/>
      <c r="M463" s="67"/>
      <c r="N463" s="67"/>
      <c r="O463" s="67"/>
      <c r="P463" s="67"/>
      <c r="Q463" s="67"/>
      <c r="R463" s="67"/>
      <c r="S463" s="322"/>
      <c r="T463" s="318">
        <f t="shared" si="51"/>
        <v>1</v>
      </c>
      <c r="U463" s="98">
        <f t="shared" si="50"/>
        <v>9.765625E-4</v>
      </c>
      <c r="V463" s="99">
        <f>D442</f>
        <v>1024</v>
      </c>
      <c r="W463" s="268" t="s">
        <v>9</v>
      </c>
      <c r="X463" s="93">
        <f t="shared" si="52"/>
        <v>1</v>
      </c>
      <c r="Y463" s="494"/>
    </row>
    <row r="464" spans="1:25" ht="16.5" thickBot="1" x14ac:dyDescent="0.25">
      <c r="A464" s="102"/>
      <c r="B464" s="103"/>
      <c r="C464" s="103"/>
      <c r="D464" s="103"/>
      <c r="E464" s="103"/>
      <c r="F464" s="110"/>
      <c r="G464" s="104"/>
      <c r="H464" s="105"/>
      <c r="I464" s="280"/>
      <c r="J464" s="67"/>
      <c r="K464" s="67"/>
      <c r="L464" s="67"/>
      <c r="M464" s="67"/>
      <c r="N464" s="67"/>
      <c r="O464" s="67"/>
      <c r="P464" s="67"/>
      <c r="Q464" s="67"/>
      <c r="R464" s="67"/>
      <c r="S464" s="322"/>
      <c r="T464" s="318">
        <f t="shared" si="51"/>
        <v>0</v>
      </c>
      <c r="U464" s="98">
        <f t="shared" si="50"/>
        <v>0</v>
      </c>
      <c r="V464" s="99">
        <f>D442</f>
        <v>1024</v>
      </c>
      <c r="W464" s="268" t="s">
        <v>80</v>
      </c>
      <c r="X464" s="93">
        <f t="shared" si="52"/>
        <v>0</v>
      </c>
      <c r="Y464" s="112"/>
    </row>
    <row r="465" spans="1:25" ht="16.5" thickBot="1" x14ac:dyDescent="0.25">
      <c r="A465" s="102"/>
      <c r="B465" s="103"/>
      <c r="C465" s="103"/>
      <c r="D465" s="103"/>
      <c r="E465" s="103"/>
      <c r="F465" s="110"/>
      <c r="G465" s="104"/>
      <c r="H465" s="105"/>
      <c r="I465" s="280"/>
      <c r="J465" s="67"/>
      <c r="K465" s="67"/>
      <c r="L465" s="67"/>
      <c r="M465" s="67"/>
      <c r="N465" s="67"/>
      <c r="O465" s="67"/>
      <c r="P465" s="67"/>
      <c r="Q465" s="67"/>
      <c r="R465" s="67"/>
      <c r="S465" s="322"/>
      <c r="T465" s="318">
        <f t="shared" si="51"/>
        <v>0</v>
      </c>
      <c r="U465" s="98">
        <f t="shared" si="50"/>
        <v>0</v>
      </c>
      <c r="V465" s="99">
        <f>D442</f>
        <v>1024</v>
      </c>
      <c r="W465" s="268" t="s">
        <v>20</v>
      </c>
      <c r="X465" s="93">
        <f t="shared" si="52"/>
        <v>0</v>
      </c>
      <c r="Y465" s="112"/>
    </row>
    <row r="466" spans="1:25" ht="16.5" thickBot="1" x14ac:dyDescent="0.25">
      <c r="A466" s="102"/>
      <c r="B466" s="103"/>
      <c r="C466" s="103"/>
      <c r="D466" s="103"/>
      <c r="E466" s="103"/>
      <c r="F466" s="110"/>
      <c r="G466" s="104"/>
      <c r="H466" s="105"/>
      <c r="I466" s="280"/>
      <c r="J466" s="67"/>
      <c r="K466" s="67"/>
      <c r="L466" s="67"/>
      <c r="M466" s="67"/>
      <c r="N466" s="67"/>
      <c r="O466" s="67"/>
      <c r="P466" s="67"/>
      <c r="Q466" s="67"/>
      <c r="R466" s="67"/>
      <c r="S466" s="322"/>
      <c r="T466" s="318">
        <f t="shared" si="51"/>
        <v>0</v>
      </c>
      <c r="U466" s="98">
        <f t="shared" si="50"/>
        <v>0</v>
      </c>
      <c r="V466" s="99">
        <f>D442</f>
        <v>1024</v>
      </c>
      <c r="W466" s="268" t="s">
        <v>81</v>
      </c>
      <c r="X466" s="93">
        <f t="shared" si="52"/>
        <v>0</v>
      </c>
      <c r="Y466" s="494" t="s">
        <v>206</v>
      </c>
    </row>
    <row r="467" spans="1:25" ht="16.5" thickBot="1" x14ac:dyDescent="0.25">
      <c r="A467" s="102"/>
      <c r="B467" s="103"/>
      <c r="C467" s="103"/>
      <c r="D467" s="103"/>
      <c r="E467" s="103"/>
      <c r="F467" s="110"/>
      <c r="G467" s="104"/>
      <c r="H467" s="105"/>
      <c r="I467" s="280"/>
      <c r="J467" s="67"/>
      <c r="K467" s="67"/>
      <c r="L467" s="67"/>
      <c r="M467" s="67"/>
      <c r="N467" s="67"/>
      <c r="O467" s="67"/>
      <c r="P467" s="67"/>
      <c r="Q467" s="67"/>
      <c r="R467" s="67"/>
      <c r="S467" s="322"/>
      <c r="T467" s="318">
        <f t="shared" si="51"/>
        <v>0</v>
      </c>
      <c r="U467" s="98">
        <f t="shared" si="50"/>
        <v>0</v>
      </c>
      <c r="V467" s="99">
        <f>D442</f>
        <v>1024</v>
      </c>
      <c r="W467" s="463" t="s">
        <v>190</v>
      </c>
      <c r="X467" s="93">
        <f t="shared" si="52"/>
        <v>0</v>
      </c>
      <c r="Y467" s="494" t="s">
        <v>402</v>
      </c>
    </row>
    <row r="468" spans="1:25" ht="16.5" thickBot="1" x14ac:dyDescent="0.25">
      <c r="A468" s="102"/>
      <c r="B468" s="103"/>
      <c r="C468" s="103"/>
      <c r="D468" s="103"/>
      <c r="E468" s="110"/>
      <c r="F468" s="110"/>
      <c r="G468" s="104"/>
      <c r="H468" s="105"/>
      <c r="I468" s="280">
        <v>8</v>
      </c>
      <c r="J468" s="67">
        <v>2</v>
      </c>
      <c r="K468" s="67"/>
      <c r="L468" s="67"/>
      <c r="M468" s="67"/>
      <c r="N468" s="67"/>
      <c r="O468" s="67"/>
      <c r="P468" s="67"/>
      <c r="Q468" s="67"/>
      <c r="R468" s="67"/>
      <c r="S468" s="322"/>
      <c r="T468" s="318">
        <f t="shared" si="51"/>
        <v>2</v>
      </c>
      <c r="U468" s="98">
        <f t="shared" si="50"/>
        <v>1.953125E-3</v>
      </c>
      <c r="V468" s="99">
        <f>D442</f>
        <v>1024</v>
      </c>
      <c r="W468" s="268" t="s">
        <v>13</v>
      </c>
      <c r="X468" s="93">
        <f t="shared" si="52"/>
        <v>2</v>
      </c>
      <c r="Y468" s="452" t="s">
        <v>400</v>
      </c>
    </row>
    <row r="469" spans="1:25" ht="16.5" thickBot="1" x14ac:dyDescent="0.25">
      <c r="A469" s="102"/>
      <c r="B469" s="103"/>
      <c r="C469" s="103"/>
      <c r="D469" s="103"/>
      <c r="E469" s="110"/>
      <c r="F469" s="110"/>
      <c r="G469" s="104"/>
      <c r="H469" s="105"/>
      <c r="I469" s="67">
        <v>3</v>
      </c>
      <c r="J469" s="67">
        <v>2</v>
      </c>
      <c r="K469" s="67"/>
      <c r="L469" s="67"/>
      <c r="M469" s="67"/>
      <c r="N469" s="67"/>
      <c r="O469" s="67"/>
      <c r="P469" s="67"/>
      <c r="Q469" s="67"/>
      <c r="R469" s="67"/>
      <c r="S469" s="322"/>
      <c r="T469" s="318">
        <f t="shared" si="51"/>
        <v>2</v>
      </c>
      <c r="U469" s="98">
        <f t="shared" si="50"/>
        <v>1.953125E-3</v>
      </c>
      <c r="V469" s="99">
        <f>D442</f>
        <v>1024</v>
      </c>
      <c r="W469" s="269" t="s">
        <v>181</v>
      </c>
      <c r="X469" s="93">
        <f t="shared" si="52"/>
        <v>2</v>
      </c>
      <c r="Y469" s="452"/>
    </row>
    <row r="470" spans="1:25" ht="16.5" thickBot="1" x14ac:dyDescent="0.25">
      <c r="A470" s="102"/>
      <c r="B470" s="103"/>
      <c r="C470" s="103"/>
      <c r="D470" s="103"/>
      <c r="E470" s="110"/>
      <c r="F470" s="110"/>
      <c r="G470" s="104"/>
      <c r="H470" s="105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322"/>
      <c r="T470" s="318">
        <f t="shared" si="51"/>
        <v>0</v>
      </c>
      <c r="U470" s="98">
        <f t="shared" si="50"/>
        <v>0</v>
      </c>
      <c r="V470" s="99">
        <f>D442</f>
        <v>1024</v>
      </c>
      <c r="W470" s="269" t="s">
        <v>99</v>
      </c>
      <c r="X470" s="93">
        <f t="shared" si="52"/>
        <v>0</v>
      </c>
      <c r="Y470" s="452"/>
    </row>
    <row r="471" spans="1:25" ht="16.5" thickBot="1" x14ac:dyDescent="0.25">
      <c r="A471" s="102"/>
      <c r="B471" s="103"/>
      <c r="C471" s="103"/>
      <c r="D471" s="103"/>
      <c r="E471" s="110"/>
      <c r="F471" s="110"/>
      <c r="G471" s="104"/>
      <c r="H471" s="113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325"/>
      <c r="T471" s="319">
        <f t="shared" si="51"/>
        <v>0</v>
      </c>
      <c r="U471" s="409">
        <f t="shared" si="50"/>
        <v>0</v>
      </c>
      <c r="V471" s="99">
        <f>D442</f>
        <v>1024</v>
      </c>
      <c r="W471" s="272" t="s">
        <v>28</v>
      </c>
      <c r="X471" s="93">
        <f t="shared" si="52"/>
        <v>0</v>
      </c>
      <c r="Y471" s="278"/>
    </row>
    <row r="472" spans="1:25" ht="16.5" thickBot="1" x14ac:dyDescent="0.3">
      <c r="A472" s="102"/>
      <c r="B472" s="103"/>
      <c r="C472" s="103"/>
      <c r="D472" s="103"/>
      <c r="E472" s="110"/>
      <c r="F472" s="110"/>
      <c r="G472" s="104"/>
      <c r="H472" s="87"/>
      <c r="I472" s="88"/>
      <c r="J472" s="310"/>
      <c r="K472" s="88"/>
      <c r="L472" s="88"/>
      <c r="M472" s="88"/>
      <c r="N472" s="88"/>
      <c r="O472" s="88"/>
      <c r="P472" s="88"/>
      <c r="Q472" s="88"/>
      <c r="R472" s="88"/>
      <c r="S472" s="88"/>
      <c r="T472" s="317"/>
      <c r="U472" s="317"/>
      <c r="V472" s="121"/>
      <c r="W472" s="273" t="s">
        <v>166</v>
      </c>
      <c r="X472" s="93">
        <f t="shared" si="52"/>
        <v>0</v>
      </c>
      <c r="Y472" s="494"/>
    </row>
    <row r="473" spans="1:25" ht="16.5" thickBot="1" x14ac:dyDescent="0.25">
      <c r="A473" s="102"/>
      <c r="B473" s="103"/>
      <c r="C473" s="103"/>
      <c r="D473" s="103"/>
      <c r="E473" s="110"/>
      <c r="F473" s="110"/>
      <c r="G473" s="115"/>
      <c r="H473" s="95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321"/>
      <c r="T473" s="320">
        <f t="shared" ref="T473:T481" si="53">SUM(H473,J473,L473,N473,P473,R473,S473)</f>
        <v>0</v>
      </c>
      <c r="U473" s="214">
        <f t="shared" si="50"/>
        <v>0</v>
      </c>
      <c r="V473" s="99">
        <f>D442</f>
        <v>1024</v>
      </c>
      <c r="W473" s="267" t="s">
        <v>88</v>
      </c>
      <c r="X473" s="93">
        <f t="shared" si="52"/>
        <v>0</v>
      </c>
      <c r="Y473" s="494"/>
    </row>
    <row r="474" spans="1:25" ht="16.5" thickBot="1" x14ac:dyDescent="0.25">
      <c r="A474" s="102"/>
      <c r="B474" s="103"/>
      <c r="C474" s="103"/>
      <c r="D474" s="103"/>
      <c r="E474" s="110"/>
      <c r="F474" s="110"/>
      <c r="G474" s="115"/>
      <c r="H474" s="105">
        <v>2</v>
      </c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322"/>
      <c r="T474" s="318">
        <f t="shared" si="53"/>
        <v>2</v>
      </c>
      <c r="U474" s="214">
        <f t="shared" si="50"/>
        <v>1.953125E-3</v>
      </c>
      <c r="V474" s="99">
        <f>D442</f>
        <v>1024</v>
      </c>
      <c r="W474" s="268" t="s">
        <v>86</v>
      </c>
      <c r="X474" s="93">
        <f t="shared" si="52"/>
        <v>2</v>
      </c>
      <c r="Y474" s="494"/>
    </row>
    <row r="475" spans="1:25" ht="15.75" thickBot="1" x14ac:dyDescent="0.25">
      <c r="A475" s="102"/>
      <c r="B475" s="103"/>
      <c r="C475" s="103"/>
      <c r="D475" s="103"/>
      <c r="E475" s="110"/>
      <c r="F475" s="110"/>
      <c r="G475" s="115"/>
      <c r="H475" s="105">
        <v>3</v>
      </c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322"/>
      <c r="T475" s="318">
        <f t="shared" si="53"/>
        <v>3</v>
      </c>
      <c r="U475" s="214">
        <f t="shared" si="50"/>
        <v>2.9296875E-3</v>
      </c>
      <c r="V475" s="99">
        <f>D442</f>
        <v>1024</v>
      </c>
      <c r="W475" s="503" t="s">
        <v>185</v>
      </c>
      <c r="X475" s="93">
        <f t="shared" si="52"/>
        <v>3</v>
      </c>
      <c r="Y475" s="494"/>
    </row>
    <row r="476" spans="1:25" ht="16.5" thickBot="1" x14ac:dyDescent="0.25">
      <c r="A476" s="102"/>
      <c r="B476" s="103"/>
      <c r="C476" s="103"/>
      <c r="D476" s="103"/>
      <c r="E476" s="110"/>
      <c r="F476" s="110"/>
      <c r="G476" s="115"/>
      <c r="H476" s="105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322"/>
      <c r="T476" s="318">
        <f t="shared" si="53"/>
        <v>0</v>
      </c>
      <c r="U476" s="214">
        <f t="shared" si="50"/>
        <v>0</v>
      </c>
      <c r="V476" s="99">
        <f>D442</f>
        <v>1024</v>
      </c>
      <c r="W476" s="268" t="s">
        <v>74</v>
      </c>
      <c r="X476" s="93">
        <f t="shared" si="52"/>
        <v>0</v>
      </c>
      <c r="Y476" s="494" t="s">
        <v>245</v>
      </c>
    </row>
    <row r="477" spans="1:25" ht="16.5" thickBot="1" x14ac:dyDescent="0.25">
      <c r="A477" s="102"/>
      <c r="B477" s="103"/>
      <c r="C477" s="103"/>
      <c r="D477" s="103"/>
      <c r="E477" s="110"/>
      <c r="F477" s="110"/>
      <c r="G477" s="115"/>
      <c r="H477" s="105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322"/>
      <c r="T477" s="318">
        <f t="shared" si="53"/>
        <v>0</v>
      </c>
      <c r="U477" s="214">
        <f t="shared" si="50"/>
        <v>0</v>
      </c>
      <c r="V477" s="99">
        <f>D442</f>
        <v>1024</v>
      </c>
      <c r="W477" s="269" t="s">
        <v>197</v>
      </c>
      <c r="X477" s="93">
        <f t="shared" si="52"/>
        <v>0</v>
      </c>
      <c r="Y477" s="494" t="s">
        <v>401</v>
      </c>
    </row>
    <row r="478" spans="1:25" ht="16.5" thickBot="1" x14ac:dyDescent="0.25">
      <c r="A478" s="102"/>
      <c r="B478" s="103"/>
      <c r="C478" s="103"/>
      <c r="D478" s="103"/>
      <c r="E478" s="110"/>
      <c r="F478" s="110"/>
      <c r="G478" s="115"/>
      <c r="H478" s="105">
        <v>1</v>
      </c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322"/>
      <c r="T478" s="318">
        <f t="shared" si="53"/>
        <v>1</v>
      </c>
      <c r="U478" s="214">
        <f t="shared" si="50"/>
        <v>9.765625E-4</v>
      </c>
      <c r="V478" s="99">
        <f>D442</f>
        <v>1024</v>
      </c>
      <c r="W478" s="269" t="s">
        <v>27</v>
      </c>
      <c r="X478" s="93">
        <f t="shared" si="52"/>
        <v>1</v>
      </c>
      <c r="Y478" s="452" t="s">
        <v>418</v>
      </c>
    </row>
    <row r="479" spans="1:25" ht="16.5" thickBot="1" x14ac:dyDescent="0.25">
      <c r="A479" s="102"/>
      <c r="B479" s="103"/>
      <c r="C479" s="103"/>
      <c r="D479" s="103"/>
      <c r="E479" s="110"/>
      <c r="F479" s="110"/>
      <c r="G479" s="115"/>
      <c r="H479" s="113">
        <v>1</v>
      </c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325"/>
      <c r="T479" s="318">
        <f t="shared" si="53"/>
        <v>1</v>
      </c>
      <c r="U479" s="214">
        <f t="shared" si="50"/>
        <v>9.765625E-4</v>
      </c>
      <c r="V479" s="99">
        <f>D442</f>
        <v>1024</v>
      </c>
      <c r="W479" s="272" t="s">
        <v>173</v>
      </c>
      <c r="X479" s="93">
        <f t="shared" si="52"/>
        <v>1</v>
      </c>
      <c r="Y479" s="452" t="s">
        <v>419</v>
      </c>
    </row>
    <row r="480" spans="1:25" ht="16.5" thickBot="1" x14ac:dyDescent="0.25">
      <c r="A480" s="102"/>
      <c r="B480" s="103"/>
      <c r="C480" s="103"/>
      <c r="D480" s="103"/>
      <c r="E480" s="110"/>
      <c r="F480" s="110"/>
      <c r="G480" s="115"/>
      <c r="H480" s="113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325"/>
      <c r="T480" s="318">
        <f t="shared" si="53"/>
        <v>0</v>
      </c>
      <c r="U480" s="214">
        <f t="shared" si="50"/>
        <v>0</v>
      </c>
      <c r="V480" s="99">
        <f>D442</f>
        <v>1024</v>
      </c>
      <c r="W480" s="268" t="s">
        <v>16</v>
      </c>
      <c r="X480" s="93">
        <f t="shared" si="52"/>
        <v>0</v>
      </c>
      <c r="Y480" s="494"/>
    </row>
    <row r="481" spans="1:25" ht="16.5" thickBot="1" x14ac:dyDescent="0.25">
      <c r="A481" s="123"/>
      <c r="B481" s="124"/>
      <c r="C481" s="124"/>
      <c r="D481" s="124"/>
      <c r="E481" s="125"/>
      <c r="F481" s="125"/>
      <c r="G481" s="126"/>
      <c r="H481" s="113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325"/>
      <c r="T481" s="318">
        <f t="shared" si="53"/>
        <v>0</v>
      </c>
      <c r="U481" s="409">
        <f t="shared" si="50"/>
        <v>0</v>
      </c>
      <c r="V481" s="99">
        <f>D442</f>
        <v>1024</v>
      </c>
      <c r="W481" s="270" t="s">
        <v>159</v>
      </c>
      <c r="X481" s="275">
        <f>T481</f>
        <v>0</v>
      </c>
      <c r="Y481" s="492"/>
    </row>
    <row r="482" spans="1:25" ht="15.75" thickBot="1" x14ac:dyDescent="0.25">
      <c r="A482" s="128"/>
      <c r="B482" s="128"/>
      <c r="C482" s="128"/>
      <c r="D482" s="128"/>
      <c r="E482" s="128"/>
      <c r="F482" s="128"/>
      <c r="G482" s="51" t="s">
        <v>5</v>
      </c>
      <c r="H482" s="129">
        <f t="shared" ref="H482:S482" si="54">SUM(H443:H481)</f>
        <v>64</v>
      </c>
      <c r="I482" s="129">
        <f t="shared" si="54"/>
        <v>29</v>
      </c>
      <c r="J482" s="129">
        <f t="shared" si="54"/>
        <v>13</v>
      </c>
      <c r="K482" s="129">
        <f t="shared" si="54"/>
        <v>0</v>
      </c>
      <c r="L482" s="129">
        <f t="shared" si="54"/>
        <v>0</v>
      </c>
      <c r="M482" s="129">
        <f t="shared" si="54"/>
        <v>0</v>
      </c>
      <c r="N482" s="129">
        <f t="shared" si="54"/>
        <v>0</v>
      </c>
      <c r="O482" s="129">
        <f t="shared" si="54"/>
        <v>0</v>
      </c>
      <c r="P482" s="129">
        <f t="shared" si="54"/>
        <v>0</v>
      </c>
      <c r="Q482" s="129">
        <f t="shared" si="54"/>
        <v>0</v>
      </c>
      <c r="R482" s="129">
        <f t="shared" si="54"/>
        <v>0</v>
      </c>
      <c r="S482" s="129">
        <f t="shared" si="54"/>
        <v>6</v>
      </c>
      <c r="T482" s="258">
        <f>SUM(H482,J482,L482,N482,P482,R482,S482)</f>
        <v>83</v>
      </c>
      <c r="U482" s="465">
        <f t="shared" si="50"/>
        <v>8.10546875E-2</v>
      </c>
      <c r="V482" s="99">
        <f>D442</f>
        <v>1024</v>
      </c>
      <c r="W482" s="44"/>
    </row>
    <row r="485" spans="1:25" ht="75.75" thickBot="1" x14ac:dyDescent="0.3">
      <c r="A485" s="46" t="s">
        <v>23</v>
      </c>
      <c r="B485" s="46" t="s">
        <v>49</v>
      </c>
      <c r="C485" s="47" t="s">
        <v>54</v>
      </c>
      <c r="D485" s="47" t="s">
        <v>18</v>
      </c>
      <c r="E485" s="46" t="s">
        <v>17</v>
      </c>
      <c r="F485" s="48" t="s">
        <v>1</v>
      </c>
      <c r="G485" s="49" t="s">
        <v>24</v>
      </c>
      <c r="H485" s="50" t="s">
        <v>75</v>
      </c>
      <c r="I485" s="50" t="s">
        <v>76</v>
      </c>
      <c r="J485" s="50" t="s">
        <v>55</v>
      </c>
      <c r="K485" s="50" t="s">
        <v>60</v>
      </c>
      <c r="L485" s="50" t="s">
        <v>56</v>
      </c>
      <c r="M485" s="50" t="s">
        <v>61</v>
      </c>
      <c r="N485" s="50" t="s">
        <v>57</v>
      </c>
      <c r="O485" s="50" t="s">
        <v>62</v>
      </c>
      <c r="P485" s="50" t="s">
        <v>58</v>
      </c>
      <c r="Q485" s="50" t="s">
        <v>77</v>
      </c>
      <c r="R485" s="50" t="s">
        <v>126</v>
      </c>
      <c r="S485" s="50" t="s">
        <v>42</v>
      </c>
      <c r="T485" s="50" t="s">
        <v>5</v>
      </c>
      <c r="U485" s="46" t="s">
        <v>2</v>
      </c>
      <c r="V485" s="84" t="s">
        <v>72</v>
      </c>
      <c r="W485" s="85" t="s">
        <v>21</v>
      </c>
      <c r="X485" s="47" t="s">
        <v>18</v>
      </c>
      <c r="Y485" s="86" t="s">
        <v>7</v>
      </c>
    </row>
    <row r="486" spans="1:25" ht="15.75" thickBot="1" x14ac:dyDescent="0.3">
      <c r="A486" s="438">
        <v>1508005</v>
      </c>
      <c r="B486" s="274" t="s">
        <v>120</v>
      </c>
      <c r="C486" s="438">
        <v>1920</v>
      </c>
      <c r="D486" s="438">
        <v>2022</v>
      </c>
      <c r="E486" s="443">
        <v>1890</v>
      </c>
      <c r="F486" s="444">
        <f>E486/D486</f>
        <v>0.93471810089020768</v>
      </c>
      <c r="G486" s="52">
        <v>45246</v>
      </c>
      <c r="H486" s="87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9"/>
      <c r="T486" s="405"/>
      <c r="U486" s="121"/>
      <c r="V486" s="89"/>
      <c r="W486" s="91" t="s">
        <v>78</v>
      </c>
      <c r="X486" s="275">
        <v>578.5</v>
      </c>
      <c r="Y486" s="493" t="s">
        <v>293</v>
      </c>
    </row>
    <row r="487" spans="1:25" ht="16.5" thickBot="1" x14ac:dyDescent="0.25">
      <c r="A487" s="92"/>
      <c r="B487" s="93"/>
      <c r="C487" s="93"/>
      <c r="D487" s="93"/>
      <c r="E487" s="93"/>
      <c r="F487" s="93"/>
      <c r="G487" s="94"/>
      <c r="H487" s="95">
        <v>21</v>
      </c>
      <c r="I487" s="96"/>
      <c r="J487" s="96">
        <v>2</v>
      </c>
      <c r="K487" s="96"/>
      <c r="L487" s="96"/>
      <c r="M487" s="96"/>
      <c r="N487" s="96"/>
      <c r="O487" s="96"/>
      <c r="P487" s="96"/>
      <c r="Q487" s="96"/>
      <c r="R487" s="96"/>
      <c r="S487" s="321"/>
      <c r="T487" s="320">
        <f>SUM(H487,J487,L487,N487,P487,R487,S487)</f>
        <v>23</v>
      </c>
      <c r="U487" s="485">
        <f>($T487)/$D$486</f>
        <v>1.1374876360039565E-2</v>
      </c>
      <c r="V487" s="99">
        <f>D486</f>
        <v>2022</v>
      </c>
      <c r="W487" s="267" t="s">
        <v>16</v>
      </c>
      <c r="X487" s="93">
        <f>T487</f>
        <v>23</v>
      </c>
      <c r="Y487" s="276" t="s">
        <v>131</v>
      </c>
    </row>
    <row r="488" spans="1:25" ht="16.5" thickBot="1" x14ac:dyDescent="0.25">
      <c r="A488" s="102"/>
      <c r="B488" s="103"/>
      <c r="C488" s="103"/>
      <c r="D488" s="103"/>
      <c r="E488" s="103"/>
      <c r="F488" s="103"/>
      <c r="G488" s="104"/>
      <c r="H488" s="484">
        <v>4</v>
      </c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324"/>
      <c r="T488" s="320">
        <f>SUM(H488,J488,L488,N488,P488,R488,S488)</f>
        <v>4</v>
      </c>
      <c r="U488" s="409">
        <f t="shared" ref="U488:U526" si="55">($T488)/$D$486</f>
        <v>1.9782393669634025E-3</v>
      </c>
      <c r="V488" s="99"/>
      <c r="W488" s="271" t="s">
        <v>44</v>
      </c>
      <c r="X488" s="93"/>
      <c r="Y488" s="276" t="s">
        <v>167</v>
      </c>
    </row>
    <row r="489" spans="1:25" ht="16.5" thickBot="1" x14ac:dyDescent="0.25">
      <c r="A489" s="102"/>
      <c r="B489" s="103"/>
      <c r="C489" s="103"/>
      <c r="D489" s="103"/>
      <c r="E489" s="103"/>
      <c r="F489" s="103"/>
      <c r="G489" s="104"/>
      <c r="H489" s="105">
        <v>10</v>
      </c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322"/>
      <c r="T489" s="318">
        <f t="shared" ref="T489:T515" si="56">SUM(H489,J489,L489,N489,P489,R489,S489)</f>
        <v>10</v>
      </c>
      <c r="U489" s="98">
        <f t="shared" si="55"/>
        <v>4.945598417408506E-3</v>
      </c>
      <c r="V489" s="99">
        <f>D486</f>
        <v>2022</v>
      </c>
      <c r="W489" s="268" t="s">
        <v>6</v>
      </c>
      <c r="X489" s="93">
        <f t="shared" ref="X489:X524" si="57">T489</f>
        <v>10</v>
      </c>
      <c r="Y489" s="489"/>
    </row>
    <row r="490" spans="1:25" ht="16.5" thickBot="1" x14ac:dyDescent="0.25">
      <c r="A490" s="102"/>
      <c r="B490" s="103"/>
      <c r="C490" s="103"/>
      <c r="D490" s="103"/>
      <c r="E490" s="110"/>
      <c r="F490" s="110"/>
      <c r="G490" s="104"/>
      <c r="H490" s="105"/>
      <c r="I490" s="67"/>
      <c r="J490" s="67">
        <v>1</v>
      </c>
      <c r="K490" s="67"/>
      <c r="L490" s="67"/>
      <c r="M490" s="67"/>
      <c r="N490" s="67"/>
      <c r="O490" s="67"/>
      <c r="P490" s="67"/>
      <c r="Q490" s="67"/>
      <c r="R490" s="67"/>
      <c r="S490" s="322"/>
      <c r="T490" s="318">
        <f t="shared" si="56"/>
        <v>1</v>
      </c>
      <c r="U490" s="98">
        <f t="shared" si="55"/>
        <v>4.9455984174085062E-4</v>
      </c>
      <c r="V490" s="99">
        <f>D486</f>
        <v>2022</v>
      </c>
      <c r="W490" s="268" t="s">
        <v>14</v>
      </c>
      <c r="X490" s="93">
        <f t="shared" si="57"/>
        <v>1</v>
      </c>
      <c r="Y490" s="314"/>
    </row>
    <row r="491" spans="1:25" ht="16.5" thickBot="1" x14ac:dyDescent="0.25">
      <c r="A491" s="102"/>
      <c r="B491" s="103"/>
      <c r="C491" s="103"/>
      <c r="D491" s="103"/>
      <c r="E491" s="110"/>
      <c r="F491" s="110"/>
      <c r="G491" s="104"/>
      <c r="H491" s="105">
        <v>40</v>
      </c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322"/>
      <c r="T491" s="318">
        <f t="shared" si="56"/>
        <v>40</v>
      </c>
      <c r="U491" s="98">
        <f t="shared" si="55"/>
        <v>1.9782393669634024E-2</v>
      </c>
      <c r="V491" s="99">
        <f>D486</f>
        <v>2022</v>
      </c>
      <c r="W491" s="268" t="s">
        <v>15</v>
      </c>
      <c r="X491" s="93">
        <f t="shared" si="57"/>
        <v>40</v>
      </c>
      <c r="Y491" s="431"/>
    </row>
    <row r="492" spans="1:25" ht="16.5" thickBot="1" x14ac:dyDescent="0.25">
      <c r="A492" s="102"/>
      <c r="B492" s="103"/>
      <c r="C492" s="103"/>
      <c r="D492" s="103"/>
      <c r="E492" s="110"/>
      <c r="F492" s="110"/>
      <c r="G492" s="104"/>
      <c r="H492" s="105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322"/>
      <c r="T492" s="318">
        <f t="shared" si="56"/>
        <v>0</v>
      </c>
      <c r="U492" s="98">
        <f t="shared" si="55"/>
        <v>0</v>
      </c>
      <c r="V492" s="99">
        <f>D486</f>
        <v>2022</v>
      </c>
      <c r="W492" s="268" t="s">
        <v>31</v>
      </c>
      <c r="X492" s="93">
        <f t="shared" si="57"/>
        <v>0</v>
      </c>
      <c r="Y492" s="431"/>
    </row>
    <row r="493" spans="1:25" ht="16.5" thickBot="1" x14ac:dyDescent="0.25">
      <c r="A493" s="102"/>
      <c r="B493" s="103"/>
      <c r="C493" s="103"/>
      <c r="D493" s="103"/>
      <c r="E493" s="110"/>
      <c r="F493" s="110"/>
      <c r="G493" s="104"/>
      <c r="H493" s="105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322"/>
      <c r="T493" s="318">
        <f t="shared" si="56"/>
        <v>0</v>
      </c>
      <c r="U493" s="98">
        <f t="shared" si="55"/>
        <v>0</v>
      </c>
      <c r="V493" s="99">
        <f>D486</f>
        <v>2022</v>
      </c>
      <c r="W493" s="268" t="s">
        <v>32</v>
      </c>
      <c r="X493" s="93">
        <f t="shared" si="57"/>
        <v>0</v>
      </c>
      <c r="Y493" s="111"/>
    </row>
    <row r="494" spans="1:25" ht="16.5" thickBot="1" x14ac:dyDescent="0.25">
      <c r="A494" s="102"/>
      <c r="B494" s="103"/>
      <c r="C494" s="103"/>
      <c r="D494" s="103"/>
      <c r="E494" s="110"/>
      <c r="F494" s="110"/>
      <c r="G494" s="104"/>
      <c r="H494" s="105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322"/>
      <c r="T494" s="318">
        <f t="shared" si="56"/>
        <v>0</v>
      </c>
      <c r="U494" s="98">
        <f t="shared" si="55"/>
        <v>0</v>
      </c>
      <c r="V494" s="99">
        <f>D486</f>
        <v>2022</v>
      </c>
      <c r="W494" s="268" t="s">
        <v>187</v>
      </c>
      <c r="X494" s="93">
        <f t="shared" si="57"/>
        <v>0</v>
      </c>
      <c r="Y494" s="446"/>
    </row>
    <row r="495" spans="1:25" ht="16.5" thickBot="1" x14ac:dyDescent="0.25">
      <c r="A495" s="102"/>
      <c r="B495" s="103"/>
      <c r="C495" s="103"/>
      <c r="D495" s="103"/>
      <c r="E495" s="110"/>
      <c r="F495" s="110"/>
      <c r="G495" s="104"/>
      <c r="H495" s="105">
        <v>1</v>
      </c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322"/>
      <c r="T495" s="318">
        <f t="shared" si="56"/>
        <v>1</v>
      </c>
      <c r="U495" s="98">
        <f t="shared" si="55"/>
        <v>4.9455984174085062E-4</v>
      </c>
      <c r="V495" s="99">
        <f>D486</f>
        <v>2022</v>
      </c>
      <c r="W495" s="268" t="s">
        <v>30</v>
      </c>
      <c r="X495" s="93">
        <f t="shared" si="57"/>
        <v>1</v>
      </c>
      <c r="Y495" s="111"/>
    </row>
    <row r="496" spans="1:25" ht="16.5" thickBot="1" x14ac:dyDescent="0.25">
      <c r="A496" s="102"/>
      <c r="B496" s="103"/>
      <c r="C496" s="103"/>
      <c r="D496" s="103"/>
      <c r="E496" s="110"/>
      <c r="F496" s="110"/>
      <c r="G496" s="104"/>
      <c r="H496" s="105">
        <v>4</v>
      </c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322">
        <v>8</v>
      </c>
      <c r="T496" s="318">
        <f t="shared" si="56"/>
        <v>12</v>
      </c>
      <c r="U496" s="98">
        <f t="shared" si="55"/>
        <v>5.9347181008902079E-3</v>
      </c>
      <c r="V496" s="99">
        <f>D486</f>
        <v>2022</v>
      </c>
      <c r="W496" s="268" t="s">
        <v>0</v>
      </c>
      <c r="X496" s="93">
        <f t="shared" si="57"/>
        <v>12</v>
      </c>
      <c r="Y496" s="314"/>
    </row>
    <row r="497" spans="1:25" ht="16.5" thickBot="1" x14ac:dyDescent="0.25">
      <c r="A497" s="102"/>
      <c r="B497" s="103"/>
      <c r="C497" s="103"/>
      <c r="D497" s="103"/>
      <c r="E497" s="110"/>
      <c r="F497" s="110"/>
      <c r="G497" s="104"/>
      <c r="H497" s="105">
        <v>17</v>
      </c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322"/>
      <c r="T497" s="318">
        <f t="shared" si="56"/>
        <v>17</v>
      </c>
      <c r="U497" s="98">
        <f t="shared" si="55"/>
        <v>8.4075173095944609E-3</v>
      </c>
      <c r="V497" s="99">
        <f>D486</f>
        <v>2022</v>
      </c>
      <c r="W497" s="268" t="s">
        <v>12</v>
      </c>
      <c r="X497" s="93">
        <f t="shared" si="57"/>
        <v>17</v>
      </c>
      <c r="Y497" s="112"/>
    </row>
    <row r="498" spans="1:25" ht="16.5" thickBot="1" x14ac:dyDescent="0.25">
      <c r="A498" s="102"/>
      <c r="B498" s="103"/>
      <c r="C498" s="103"/>
      <c r="D498" s="103"/>
      <c r="E498" s="110"/>
      <c r="F498" s="110" t="s">
        <v>108</v>
      </c>
      <c r="G498" s="104"/>
      <c r="H498" s="105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322"/>
      <c r="T498" s="318">
        <f t="shared" si="56"/>
        <v>0</v>
      </c>
      <c r="U498" s="98">
        <f t="shared" si="55"/>
        <v>0</v>
      </c>
      <c r="V498" s="99">
        <f>D486</f>
        <v>2022</v>
      </c>
      <c r="W498" s="268" t="s">
        <v>34</v>
      </c>
      <c r="X498" s="93">
        <f t="shared" si="57"/>
        <v>0</v>
      </c>
      <c r="Y498" s="112"/>
    </row>
    <row r="499" spans="1:25" ht="16.5" thickBot="1" x14ac:dyDescent="0.25">
      <c r="A499" s="102"/>
      <c r="B499" s="103"/>
      <c r="C499" s="103"/>
      <c r="D499" s="103"/>
      <c r="E499" s="110"/>
      <c r="F499" s="110"/>
      <c r="G499" s="104"/>
      <c r="H499" s="105"/>
      <c r="I499" s="67"/>
      <c r="J499" s="67">
        <v>1</v>
      </c>
      <c r="K499" s="67"/>
      <c r="L499" s="67"/>
      <c r="M499" s="67"/>
      <c r="N499" s="67"/>
      <c r="O499" s="67"/>
      <c r="P499" s="67"/>
      <c r="Q499" s="67"/>
      <c r="R499" s="67"/>
      <c r="S499" s="322"/>
      <c r="T499" s="318">
        <f t="shared" si="56"/>
        <v>1</v>
      </c>
      <c r="U499" s="98">
        <f t="shared" si="55"/>
        <v>4.9455984174085062E-4</v>
      </c>
      <c r="V499" s="99">
        <f>D486</f>
        <v>2022</v>
      </c>
      <c r="W499" s="269" t="s">
        <v>28</v>
      </c>
      <c r="X499" s="93">
        <f t="shared" si="57"/>
        <v>1</v>
      </c>
      <c r="Y499" s="494"/>
    </row>
    <row r="500" spans="1:25" ht="16.5" thickBot="1" x14ac:dyDescent="0.25">
      <c r="A500" s="102"/>
      <c r="B500" s="103"/>
      <c r="C500" s="103"/>
      <c r="D500" s="103"/>
      <c r="E500" s="110"/>
      <c r="F500" s="110"/>
      <c r="G500" s="115"/>
      <c r="H500" s="116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322"/>
      <c r="T500" s="318">
        <f t="shared" si="56"/>
        <v>0</v>
      </c>
      <c r="U500" s="98">
        <f t="shared" si="55"/>
        <v>0</v>
      </c>
      <c r="V500" s="99">
        <f>D486</f>
        <v>2022</v>
      </c>
      <c r="W500" s="269" t="s">
        <v>27</v>
      </c>
      <c r="X500" s="93">
        <f t="shared" si="57"/>
        <v>0</v>
      </c>
      <c r="Y500" s="278"/>
    </row>
    <row r="501" spans="1:25" ht="16.5" thickBot="1" x14ac:dyDescent="0.25">
      <c r="A501" s="102"/>
      <c r="B501" s="103"/>
      <c r="C501" s="103"/>
      <c r="D501" s="103"/>
      <c r="E501" s="110"/>
      <c r="F501" s="110"/>
      <c r="G501" s="115"/>
      <c r="H501" s="116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322"/>
      <c r="T501" s="318">
        <f t="shared" si="56"/>
        <v>0</v>
      </c>
      <c r="U501" s="98">
        <f t="shared" si="55"/>
        <v>0</v>
      </c>
      <c r="V501" s="99">
        <f>D486</f>
        <v>2022</v>
      </c>
      <c r="W501" s="269" t="s">
        <v>183</v>
      </c>
      <c r="X501" s="93">
        <f t="shared" si="57"/>
        <v>0</v>
      </c>
      <c r="Y501" s="109"/>
    </row>
    <row r="502" spans="1:25" ht="16.5" thickBot="1" x14ac:dyDescent="0.25">
      <c r="A502" s="102"/>
      <c r="B502" s="103"/>
      <c r="C502" s="103"/>
      <c r="D502" s="103"/>
      <c r="E502" s="110"/>
      <c r="F502" s="110"/>
      <c r="G502" s="115"/>
      <c r="H502" s="217"/>
      <c r="I502" s="218"/>
      <c r="J502" s="218">
        <v>1</v>
      </c>
      <c r="K502" s="218"/>
      <c r="L502" s="218"/>
      <c r="M502" s="218"/>
      <c r="N502" s="218"/>
      <c r="O502" s="218"/>
      <c r="P502" s="218"/>
      <c r="Q502" s="218"/>
      <c r="R502" s="218"/>
      <c r="S502" s="323"/>
      <c r="T502" s="319">
        <f t="shared" si="56"/>
        <v>1</v>
      </c>
      <c r="U502" s="316">
        <f t="shared" si="55"/>
        <v>4.9455984174085062E-4</v>
      </c>
      <c r="V502" s="307">
        <f>D486</f>
        <v>2022</v>
      </c>
      <c r="W502" s="270" t="s">
        <v>88</v>
      </c>
      <c r="X502" s="93">
        <f t="shared" si="57"/>
        <v>1</v>
      </c>
      <c r="Y502" s="278"/>
    </row>
    <row r="503" spans="1:25" ht="16.5" thickBot="1" x14ac:dyDescent="0.25">
      <c r="A503" s="102"/>
      <c r="B503" s="103"/>
      <c r="C503" s="103"/>
      <c r="D503" s="103"/>
      <c r="E503" s="110"/>
      <c r="F503" s="110"/>
      <c r="G503" s="104"/>
      <c r="H503" s="95"/>
      <c r="I503" s="117">
        <v>1</v>
      </c>
      <c r="J503" s="117"/>
      <c r="K503" s="117"/>
      <c r="L503" s="117"/>
      <c r="M503" s="117"/>
      <c r="N503" s="117"/>
      <c r="O503" s="117"/>
      <c r="P503" s="117"/>
      <c r="Q503" s="117"/>
      <c r="R503" s="117"/>
      <c r="S503" s="324"/>
      <c r="T503" s="320">
        <f t="shared" si="56"/>
        <v>0</v>
      </c>
      <c r="U503" s="214">
        <f t="shared" si="55"/>
        <v>0</v>
      </c>
      <c r="V503" s="99">
        <f>D486</f>
        <v>2022</v>
      </c>
      <c r="W503" s="271" t="s">
        <v>11</v>
      </c>
      <c r="X503" s="93">
        <f t="shared" si="57"/>
        <v>0</v>
      </c>
      <c r="Y503" s="112"/>
    </row>
    <row r="504" spans="1:25" ht="16.5" thickBot="1" x14ac:dyDescent="0.25">
      <c r="A504" s="102"/>
      <c r="B504" s="103"/>
      <c r="C504" s="103"/>
      <c r="D504" s="103"/>
      <c r="E504" s="110"/>
      <c r="F504" s="110"/>
      <c r="G504" s="104"/>
      <c r="H504" s="105"/>
      <c r="I504" s="279">
        <v>4</v>
      </c>
      <c r="J504" s="67"/>
      <c r="K504" s="67"/>
      <c r="L504" s="67"/>
      <c r="M504" s="67"/>
      <c r="N504" s="67"/>
      <c r="O504" s="67"/>
      <c r="P504" s="67"/>
      <c r="Q504" s="67"/>
      <c r="R504" s="67"/>
      <c r="S504" s="322"/>
      <c r="T504" s="318">
        <f t="shared" si="56"/>
        <v>0</v>
      </c>
      <c r="U504" s="98">
        <f t="shared" si="55"/>
        <v>0</v>
      </c>
      <c r="V504" s="99">
        <f>D486</f>
        <v>2022</v>
      </c>
      <c r="W504" s="462" t="s">
        <v>101</v>
      </c>
      <c r="X504" s="93">
        <f t="shared" si="57"/>
        <v>0</v>
      </c>
      <c r="Y504" s="112"/>
    </row>
    <row r="505" spans="1:25" ht="16.5" thickBot="1" x14ac:dyDescent="0.25">
      <c r="A505" s="102"/>
      <c r="B505" s="103"/>
      <c r="C505" s="103"/>
      <c r="D505" s="103"/>
      <c r="E505" s="110"/>
      <c r="F505" s="110"/>
      <c r="G505" s="104"/>
      <c r="H505" s="105"/>
      <c r="I505" s="280">
        <v>5</v>
      </c>
      <c r="J505" s="67">
        <v>3</v>
      </c>
      <c r="K505" s="67"/>
      <c r="L505" s="67"/>
      <c r="M505" s="67"/>
      <c r="N505" s="67"/>
      <c r="O505" s="67"/>
      <c r="P505" s="67"/>
      <c r="Q505" s="67"/>
      <c r="R505" s="67"/>
      <c r="S505" s="322">
        <v>4</v>
      </c>
      <c r="T505" s="318">
        <f t="shared" si="56"/>
        <v>7</v>
      </c>
      <c r="U505" s="98">
        <f t="shared" si="55"/>
        <v>3.4619188921859545E-3</v>
      </c>
      <c r="V505" s="99">
        <f>D486</f>
        <v>2022</v>
      </c>
      <c r="W505" s="268" t="s">
        <v>3</v>
      </c>
      <c r="X505" s="93">
        <f t="shared" si="57"/>
        <v>7</v>
      </c>
      <c r="Y505" s="111"/>
    </row>
    <row r="506" spans="1:25" ht="16.5" thickBot="1" x14ac:dyDescent="0.25">
      <c r="A506" s="102"/>
      <c r="B506" s="103"/>
      <c r="C506" s="103"/>
      <c r="D506" s="103"/>
      <c r="E506" s="103"/>
      <c r="F506" s="110"/>
      <c r="G506" s="104"/>
      <c r="H506" s="105"/>
      <c r="I506" s="280">
        <v>22</v>
      </c>
      <c r="J506" s="67">
        <v>3</v>
      </c>
      <c r="K506" s="67"/>
      <c r="L506" s="67"/>
      <c r="M506" s="67"/>
      <c r="N506" s="67"/>
      <c r="O506" s="67"/>
      <c r="P506" s="67"/>
      <c r="Q506" s="67"/>
      <c r="R506" s="67"/>
      <c r="S506" s="322"/>
      <c r="T506" s="318">
        <f t="shared" si="56"/>
        <v>3</v>
      </c>
      <c r="U506" s="98">
        <f t="shared" si="55"/>
        <v>1.483679525222552E-3</v>
      </c>
      <c r="V506" s="99">
        <f>D486</f>
        <v>2022</v>
      </c>
      <c r="W506" s="268" t="s">
        <v>8</v>
      </c>
      <c r="X506" s="93">
        <f t="shared" si="57"/>
        <v>3</v>
      </c>
      <c r="Y506" s="112"/>
    </row>
    <row r="507" spans="1:25" ht="16.5" thickBot="1" x14ac:dyDescent="0.25">
      <c r="A507" s="102"/>
      <c r="B507" s="103"/>
      <c r="C507" s="103"/>
      <c r="D507" s="103"/>
      <c r="E507" s="103"/>
      <c r="F507" s="110"/>
      <c r="G507" s="104"/>
      <c r="H507" s="105"/>
      <c r="I507" s="280">
        <v>1</v>
      </c>
      <c r="J507" s="67">
        <v>1</v>
      </c>
      <c r="K507" s="67"/>
      <c r="L507" s="67"/>
      <c r="M507" s="67"/>
      <c r="N507" s="67"/>
      <c r="O507" s="67"/>
      <c r="P507" s="67"/>
      <c r="Q507" s="67"/>
      <c r="R507" s="67"/>
      <c r="S507" s="322"/>
      <c r="T507" s="318">
        <f t="shared" si="56"/>
        <v>1</v>
      </c>
      <c r="U507" s="98">
        <f t="shared" si="55"/>
        <v>4.9455984174085062E-4</v>
      </c>
      <c r="V507" s="99">
        <f>D486</f>
        <v>2022</v>
      </c>
      <c r="W507" s="268" t="s">
        <v>9</v>
      </c>
      <c r="X507" s="93">
        <f t="shared" si="57"/>
        <v>1</v>
      </c>
      <c r="Y507" s="494"/>
    </row>
    <row r="508" spans="1:25" ht="16.5" thickBot="1" x14ac:dyDescent="0.25">
      <c r="A508" s="102"/>
      <c r="B508" s="103"/>
      <c r="C508" s="103"/>
      <c r="D508" s="103"/>
      <c r="E508" s="103"/>
      <c r="F508" s="110"/>
      <c r="G508" s="104"/>
      <c r="H508" s="105"/>
      <c r="I508" s="280"/>
      <c r="J508" s="67"/>
      <c r="K508" s="67"/>
      <c r="L508" s="67"/>
      <c r="M508" s="67"/>
      <c r="N508" s="67"/>
      <c r="O508" s="67"/>
      <c r="P508" s="67"/>
      <c r="Q508" s="67"/>
      <c r="R508" s="67"/>
      <c r="S508" s="322"/>
      <c r="T508" s="318">
        <f t="shared" si="56"/>
        <v>0</v>
      </c>
      <c r="U508" s="98">
        <f t="shared" si="55"/>
        <v>0</v>
      </c>
      <c r="V508" s="99">
        <f>D486</f>
        <v>2022</v>
      </c>
      <c r="W508" s="268" t="s">
        <v>80</v>
      </c>
      <c r="X508" s="93">
        <f t="shared" si="57"/>
        <v>0</v>
      </c>
      <c r="Y508" s="112"/>
    </row>
    <row r="509" spans="1:25" ht="16.5" thickBot="1" x14ac:dyDescent="0.25">
      <c r="A509" s="102"/>
      <c r="B509" s="103"/>
      <c r="C509" s="103"/>
      <c r="D509" s="103"/>
      <c r="E509" s="103"/>
      <c r="F509" s="110"/>
      <c r="G509" s="104"/>
      <c r="H509" s="105"/>
      <c r="I509" s="280">
        <v>5</v>
      </c>
      <c r="J509" s="67">
        <v>1</v>
      </c>
      <c r="K509" s="67"/>
      <c r="L509" s="67"/>
      <c r="M509" s="67"/>
      <c r="N509" s="67"/>
      <c r="O509" s="67"/>
      <c r="P509" s="67"/>
      <c r="Q509" s="67"/>
      <c r="R509" s="67"/>
      <c r="S509" s="322">
        <v>1</v>
      </c>
      <c r="T509" s="318">
        <f t="shared" si="56"/>
        <v>2</v>
      </c>
      <c r="U509" s="98">
        <f t="shared" si="55"/>
        <v>9.8911968348170125E-4</v>
      </c>
      <c r="V509" s="99">
        <f>D486</f>
        <v>2022</v>
      </c>
      <c r="W509" s="268" t="s">
        <v>20</v>
      </c>
      <c r="X509" s="93">
        <f t="shared" si="57"/>
        <v>2</v>
      </c>
      <c r="Y509" s="112"/>
    </row>
    <row r="510" spans="1:25" ht="16.5" thickBot="1" x14ac:dyDescent="0.25">
      <c r="A510" s="102"/>
      <c r="B510" s="103"/>
      <c r="C510" s="103"/>
      <c r="D510" s="103"/>
      <c r="E510" s="103"/>
      <c r="F510" s="110"/>
      <c r="G510" s="104"/>
      <c r="H510" s="105"/>
      <c r="I510" s="280"/>
      <c r="J510" s="67"/>
      <c r="K510" s="67"/>
      <c r="L510" s="67"/>
      <c r="M510" s="67"/>
      <c r="N510" s="67"/>
      <c r="O510" s="67"/>
      <c r="P510" s="67"/>
      <c r="Q510" s="67"/>
      <c r="R510" s="67"/>
      <c r="S510" s="322"/>
      <c r="T510" s="318">
        <f t="shared" si="56"/>
        <v>0</v>
      </c>
      <c r="U510" s="98">
        <f t="shared" si="55"/>
        <v>0</v>
      </c>
      <c r="V510" s="99">
        <f>D486</f>
        <v>2022</v>
      </c>
      <c r="W510" s="268" t="s">
        <v>81</v>
      </c>
      <c r="X510" s="93">
        <f t="shared" si="57"/>
        <v>0</v>
      </c>
      <c r="Y510" s="494" t="s">
        <v>389</v>
      </c>
    </row>
    <row r="511" spans="1:25" ht="16.5" thickBot="1" x14ac:dyDescent="0.25">
      <c r="A511" s="102"/>
      <c r="B511" s="103"/>
      <c r="C511" s="103"/>
      <c r="D511" s="103"/>
      <c r="E511" s="103"/>
      <c r="F511" s="110"/>
      <c r="G511" s="104"/>
      <c r="H511" s="105"/>
      <c r="I511" s="280"/>
      <c r="J511" s="67"/>
      <c r="K511" s="67"/>
      <c r="L511" s="67"/>
      <c r="M511" s="67"/>
      <c r="N511" s="67"/>
      <c r="O511" s="67"/>
      <c r="P511" s="67"/>
      <c r="Q511" s="67"/>
      <c r="R511" s="67"/>
      <c r="S511" s="322"/>
      <c r="T511" s="318">
        <f t="shared" si="56"/>
        <v>0</v>
      </c>
      <c r="U511" s="98">
        <f t="shared" si="55"/>
        <v>0</v>
      </c>
      <c r="V511" s="99">
        <f>D486</f>
        <v>2022</v>
      </c>
      <c r="W511" s="463" t="s">
        <v>190</v>
      </c>
      <c r="X511" s="93">
        <f t="shared" si="57"/>
        <v>0</v>
      </c>
      <c r="Y511" s="494" t="s">
        <v>421</v>
      </c>
    </row>
    <row r="512" spans="1:25" ht="16.5" thickBot="1" x14ac:dyDescent="0.25">
      <c r="A512" s="102"/>
      <c r="B512" s="103"/>
      <c r="C512" s="103"/>
      <c r="D512" s="103"/>
      <c r="E512" s="110"/>
      <c r="F512" s="110"/>
      <c r="G512" s="104"/>
      <c r="H512" s="105"/>
      <c r="I512" s="280">
        <v>22</v>
      </c>
      <c r="J512" s="67">
        <v>4</v>
      </c>
      <c r="K512" s="67"/>
      <c r="L512" s="67"/>
      <c r="M512" s="67"/>
      <c r="N512" s="67"/>
      <c r="O512" s="67"/>
      <c r="P512" s="67"/>
      <c r="Q512" s="67"/>
      <c r="R512" s="67"/>
      <c r="S512" s="322"/>
      <c r="T512" s="318">
        <f t="shared" si="56"/>
        <v>4</v>
      </c>
      <c r="U512" s="98">
        <f t="shared" si="55"/>
        <v>1.9782393669634025E-3</v>
      </c>
      <c r="V512" s="99">
        <f>D486</f>
        <v>2022</v>
      </c>
      <c r="W512" s="268" t="s">
        <v>13</v>
      </c>
      <c r="X512" s="93">
        <f t="shared" si="57"/>
        <v>4</v>
      </c>
      <c r="Y512" s="452"/>
    </row>
    <row r="513" spans="1:25" ht="16.5" thickBot="1" x14ac:dyDescent="0.25">
      <c r="A513" s="102"/>
      <c r="B513" s="103"/>
      <c r="C513" s="103"/>
      <c r="D513" s="103"/>
      <c r="E513" s="110"/>
      <c r="F513" s="110"/>
      <c r="G513" s="104"/>
      <c r="H513" s="105"/>
      <c r="I513" s="67">
        <v>4</v>
      </c>
      <c r="J513" s="67"/>
      <c r="K513" s="67"/>
      <c r="L513" s="67"/>
      <c r="M513" s="67"/>
      <c r="N513" s="67"/>
      <c r="O513" s="67"/>
      <c r="P513" s="67"/>
      <c r="Q513" s="67"/>
      <c r="R513" s="67"/>
      <c r="S513" s="322"/>
      <c r="T513" s="318">
        <f t="shared" si="56"/>
        <v>0</v>
      </c>
      <c r="U513" s="98">
        <f t="shared" si="55"/>
        <v>0</v>
      </c>
      <c r="V513" s="99">
        <f>D486</f>
        <v>2022</v>
      </c>
      <c r="W513" s="269" t="s">
        <v>181</v>
      </c>
      <c r="X513" s="93">
        <f t="shared" si="57"/>
        <v>0</v>
      </c>
      <c r="Y513" s="494"/>
    </row>
    <row r="514" spans="1:25" ht="16.5" thickBot="1" x14ac:dyDescent="0.25">
      <c r="A514" s="102"/>
      <c r="B514" s="103"/>
      <c r="C514" s="103"/>
      <c r="D514" s="103"/>
      <c r="E514" s="110"/>
      <c r="F514" s="110"/>
      <c r="G514" s="104"/>
      <c r="H514" s="105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322"/>
      <c r="T514" s="318">
        <f t="shared" si="56"/>
        <v>0</v>
      </c>
      <c r="U514" s="98">
        <f t="shared" si="55"/>
        <v>0</v>
      </c>
      <c r="V514" s="99">
        <f>D486</f>
        <v>2022</v>
      </c>
      <c r="W514" s="269" t="s">
        <v>99</v>
      </c>
      <c r="X514" s="93">
        <f t="shared" si="57"/>
        <v>0</v>
      </c>
      <c r="Y514" s="452"/>
    </row>
    <row r="515" spans="1:25" ht="16.5" thickBot="1" x14ac:dyDescent="0.25">
      <c r="A515" s="102"/>
      <c r="B515" s="103"/>
      <c r="C515" s="103"/>
      <c r="D515" s="103"/>
      <c r="E515" s="110"/>
      <c r="F515" s="110"/>
      <c r="G515" s="104"/>
      <c r="H515" s="113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325"/>
      <c r="T515" s="319">
        <f t="shared" si="56"/>
        <v>0</v>
      </c>
      <c r="U515" s="409">
        <f t="shared" si="55"/>
        <v>0</v>
      </c>
      <c r="V515" s="99">
        <f>D486</f>
        <v>2022</v>
      </c>
      <c r="W515" s="272" t="s">
        <v>28</v>
      </c>
      <c r="X515" s="93">
        <f t="shared" si="57"/>
        <v>0</v>
      </c>
      <c r="Y515" s="452"/>
    </row>
    <row r="516" spans="1:25" ht="16.5" thickBot="1" x14ac:dyDescent="0.3">
      <c r="A516" s="102"/>
      <c r="B516" s="103"/>
      <c r="C516" s="103"/>
      <c r="D516" s="103"/>
      <c r="E516" s="110"/>
      <c r="F516" s="110"/>
      <c r="G516" s="104"/>
      <c r="H516" s="87"/>
      <c r="I516" s="88"/>
      <c r="J516" s="310"/>
      <c r="K516" s="88"/>
      <c r="L516" s="88"/>
      <c r="M516" s="88"/>
      <c r="N516" s="88"/>
      <c r="O516" s="88"/>
      <c r="P516" s="88"/>
      <c r="Q516" s="88"/>
      <c r="R516" s="88"/>
      <c r="S516" s="88"/>
      <c r="T516" s="317"/>
      <c r="U516" s="317"/>
      <c r="V516" s="121"/>
      <c r="W516" s="273" t="s">
        <v>166</v>
      </c>
      <c r="X516" s="93">
        <f t="shared" si="57"/>
        <v>0</v>
      </c>
      <c r="Y516" s="494"/>
    </row>
    <row r="517" spans="1:25" ht="16.5" thickBot="1" x14ac:dyDescent="0.25">
      <c r="A517" s="102"/>
      <c r="B517" s="103"/>
      <c r="C517" s="103"/>
      <c r="D517" s="103"/>
      <c r="E517" s="110"/>
      <c r="F517" s="110"/>
      <c r="G517" s="115"/>
      <c r="H517" s="95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321"/>
      <c r="T517" s="320">
        <f t="shared" ref="T517:T525" si="58">SUM(H517,J517,L517,N517,P517,R517,S517)</f>
        <v>0</v>
      </c>
      <c r="U517" s="214">
        <f t="shared" si="55"/>
        <v>0</v>
      </c>
      <c r="V517" s="99">
        <f>D486</f>
        <v>2022</v>
      </c>
      <c r="W517" s="267" t="s">
        <v>88</v>
      </c>
      <c r="X517" s="93">
        <f t="shared" si="57"/>
        <v>0</v>
      </c>
      <c r="Y517" s="494"/>
    </row>
    <row r="518" spans="1:25" ht="16.5" thickBot="1" x14ac:dyDescent="0.25">
      <c r="A518" s="102"/>
      <c r="B518" s="103"/>
      <c r="C518" s="103"/>
      <c r="D518" s="103"/>
      <c r="E518" s="110"/>
      <c r="F518" s="110"/>
      <c r="G518" s="115"/>
      <c r="H518" s="105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322"/>
      <c r="T518" s="318">
        <f t="shared" si="58"/>
        <v>0</v>
      </c>
      <c r="U518" s="214">
        <f t="shared" si="55"/>
        <v>0</v>
      </c>
      <c r="V518" s="99">
        <f>D486</f>
        <v>2022</v>
      </c>
      <c r="W518" s="268" t="s">
        <v>86</v>
      </c>
      <c r="X518" s="93">
        <f t="shared" si="57"/>
        <v>0</v>
      </c>
      <c r="Y518" s="452"/>
    </row>
    <row r="519" spans="1:25" ht="15.75" thickBot="1" x14ac:dyDescent="0.25">
      <c r="A519" s="102"/>
      <c r="B519" s="103"/>
      <c r="C519" s="103"/>
      <c r="D519" s="103"/>
      <c r="E519" s="110"/>
      <c r="F519" s="110"/>
      <c r="G519" s="115"/>
      <c r="H519" s="105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322"/>
      <c r="T519" s="318">
        <v>0</v>
      </c>
      <c r="U519" s="214">
        <f t="shared" si="55"/>
        <v>0</v>
      </c>
      <c r="V519" s="99">
        <f>D486</f>
        <v>2022</v>
      </c>
      <c r="W519" s="503" t="s">
        <v>185</v>
      </c>
      <c r="X519" s="93">
        <f t="shared" si="57"/>
        <v>0</v>
      </c>
      <c r="Y519" s="494"/>
    </row>
    <row r="520" spans="1:25" ht="16.5" thickBot="1" x14ac:dyDescent="0.25">
      <c r="A520" s="102"/>
      <c r="B520" s="103"/>
      <c r="C520" s="103"/>
      <c r="D520" s="103"/>
      <c r="E520" s="110"/>
      <c r="F520" s="110"/>
      <c r="G520" s="115"/>
      <c r="H520" s="105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322"/>
      <c r="T520" s="318">
        <f t="shared" si="58"/>
        <v>0</v>
      </c>
      <c r="U520" s="214">
        <f t="shared" si="55"/>
        <v>0</v>
      </c>
      <c r="V520" s="99">
        <f>D486</f>
        <v>2022</v>
      </c>
      <c r="W520" s="268" t="s">
        <v>74</v>
      </c>
      <c r="X520" s="93">
        <f t="shared" si="57"/>
        <v>0</v>
      </c>
      <c r="Y520" s="494" t="s">
        <v>420</v>
      </c>
    </row>
    <row r="521" spans="1:25" ht="16.5" thickBot="1" x14ac:dyDescent="0.25">
      <c r="A521" s="102"/>
      <c r="B521" s="103"/>
      <c r="C521" s="103"/>
      <c r="D521" s="103"/>
      <c r="E521" s="110"/>
      <c r="F521" s="110"/>
      <c r="G521" s="115"/>
      <c r="H521" s="105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322"/>
      <c r="T521" s="318">
        <f t="shared" si="58"/>
        <v>0</v>
      </c>
      <c r="U521" s="214">
        <f t="shared" si="55"/>
        <v>0</v>
      </c>
      <c r="V521" s="99">
        <f>D486</f>
        <v>2022</v>
      </c>
      <c r="W521" s="269" t="s">
        <v>197</v>
      </c>
      <c r="X521" s="93">
        <f t="shared" si="57"/>
        <v>0</v>
      </c>
      <c r="Y521" s="494" t="s">
        <v>364</v>
      </c>
    </row>
    <row r="522" spans="1:25" ht="16.5" thickBot="1" x14ac:dyDescent="0.25">
      <c r="A522" s="102"/>
      <c r="B522" s="103"/>
      <c r="C522" s="103"/>
      <c r="D522" s="103"/>
      <c r="E522" s="110"/>
      <c r="F522" s="110"/>
      <c r="G522" s="115"/>
      <c r="H522" s="105">
        <v>2</v>
      </c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322"/>
      <c r="T522" s="318">
        <f t="shared" si="58"/>
        <v>2</v>
      </c>
      <c r="U522" s="214">
        <f t="shared" si="55"/>
        <v>9.8911968348170125E-4</v>
      </c>
      <c r="V522" s="99">
        <f>D486</f>
        <v>2022</v>
      </c>
      <c r="W522" s="269" t="s">
        <v>27</v>
      </c>
      <c r="X522" s="93">
        <f t="shared" si="57"/>
        <v>2</v>
      </c>
      <c r="Y522" s="494"/>
    </row>
    <row r="523" spans="1:25" ht="16.5" thickBot="1" x14ac:dyDescent="0.25">
      <c r="A523" s="102"/>
      <c r="B523" s="103"/>
      <c r="C523" s="103"/>
      <c r="D523" s="103"/>
      <c r="E523" s="110"/>
      <c r="F523" s="110"/>
      <c r="G523" s="115"/>
      <c r="H523" s="113">
        <v>2</v>
      </c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325"/>
      <c r="T523" s="318">
        <f t="shared" si="58"/>
        <v>2</v>
      </c>
      <c r="U523" s="214">
        <f t="shared" si="55"/>
        <v>9.8911968348170125E-4</v>
      </c>
      <c r="V523" s="99">
        <f>D486</f>
        <v>2022</v>
      </c>
      <c r="W523" s="272" t="s">
        <v>173</v>
      </c>
      <c r="X523" s="93">
        <f t="shared" si="57"/>
        <v>2</v>
      </c>
      <c r="Y523" s="506"/>
    </row>
    <row r="524" spans="1:25" ht="16.5" thickBot="1" x14ac:dyDescent="0.25">
      <c r="A524" s="102"/>
      <c r="B524" s="103"/>
      <c r="C524" s="103"/>
      <c r="D524" s="103"/>
      <c r="E524" s="110"/>
      <c r="F524" s="110"/>
      <c r="G524" s="115"/>
      <c r="H524" s="113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325"/>
      <c r="T524" s="318">
        <f t="shared" si="58"/>
        <v>0</v>
      </c>
      <c r="U524" s="214">
        <f t="shared" si="55"/>
        <v>0</v>
      </c>
      <c r="V524" s="99">
        <f>D486</f>
        <v>2022</v>
      </c>
      <c r="W524" s="268" t="s">
        <v>16</v>
      </c>
      <c r="X524" s="93">
        <f t="shared" si="57"/>
        <v>0</v>
      </c>
      <c r="Y524" s="494"/>
    </row>
    <row r="525" spans="1:25" ht="16.5" thickBot="1" x14ac:dyDescent="0.25">
      <c r="A525" s="123"/>
      <c r="B525" s="124"/>
      <c r="C525" s="124"/>
      <c r="D525" s="124"/>
      <c r="E525" s="125"/>
      <c r="F525" s="125"/>
      <c r="G525" s="126"/>
      <c r="H525" s="113">
        <v>1</v>
      </c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325"/>
      <c r="T525" s="318">
        <f t="shared" si="58"/>
        <v>1</v>
      </c>
      <c r="U525" s="409">
        <f t="shared" si="55"/>
        <v>4.9455984174085062E-4</v>
      </c>
      <c r="V525" s="99">
        <f>D486</f>
        <v>2022</v>
      </c>
      <c r="W525" s="270" t="s">
        <v>159</v>
      </c>
      <c r="X525" s="275">
        <f>T525</f>
        <v>1</v>
      </c>
      <c r="Y525" s="492"/>
    </row>
    <row r="526" spans="1:25" ht="15.75" thickBot="1" x14ac:dyDescent="0.25">
      <c r="A526" s="128"/>
      <c r="B526" s="128"/>
      <c r="C526" s="128"/>
      <c r="D526" s="128"/>
      <c r="E526" s="128"/>
      <c r="F526" s="128"/>
      <c r="G526" s="51" t="s">
        <v>5</v>
      </c>
      <c r="H526" s="129">
        <f t="shared" ref="H526:S526" si="59">SUM(H487:H525)</f>
        <v>102</v>
      </c>
      <c r="I526" s="129">
        <f t="shared" si="59"/>
        <v>64</v>
      </c>
      <c r="J526" s="129">
        <f t="shared" si="59"/>
        <v>17</v>
      </c>
      <c r="K526" s="129">
        <f t="shared" si="59"/>
        <v>0</v>
      </c>
      <c r="L526" s="129">
        <f t="shared" si="59"/>
        <v>0</v>
      </c>
      <c r="M526" s="129">
        <f t="shared" si="59"/>
        <v>0</v>
      </c>
      <c r="N526" s="129">
        <f t="shared" si="59"/>
        <v>0</v>
      </c>
      <c r="O526" s="129">
        <f t="shared" si="59"/>
        <v>0</v>
      </c>
      <c r="P526" s="129">
        <f t="shared" si="59"/>
        <v>0</v>
      </c>
      <c r="Q526" s="129">
        <f t="shared" si="59"/>
        <v>0</v>
      </c>
      <c r="R526" s="129">
        <f t="shared" si="59"/>
        <v>0</v>
      </c>
      <c r="S526" s="129">
        <f t="shared" si="59"/>
        <v>13</v>
      </c>
      <c r="T526" s="258">
        <f>SUM(H526,J526,L526,N526,P526,R526,S526)</f>
        <v>132</v>
      </c>
      <c r="U526" s="465">
        <f t="shared" si="55"/>
        <v>6.5281899109792291E-2</v>
      </c>
      <c r="V526" s="99">
        <f>D486</f>
        <v>2022</v>
      </c>
      <c r="W526" s="44"/>
    </row>
    <row r="528" spans="1:25" ht="15.75" thickBot="1" x14ac:dyDescent="0.3"/>
    <row r="529" spans="1:25" ht="75.75" thickBot="1" x14ac:dyDescent="0.3">
      <c r="A529" s="46" t="s">
        <v>23</v>
      </c>
      <c r="B529" s="46" t="s">
        <v>49</v>
      </c>
      <c r="C529" s="47" t="s">
        <v>54</v>
      </c>
      <c r="D529" s="47" t="s">
        <v>18</v>
      </c>
      <c r="E529" s="46" t="s">
        <v>17</v>
      </c>
      <c r="F529" s="48" t="s">
        <v>1</v>
      </c>
      <c r="G529" s="49" t="s">
        <v>24</v>
      </c>
      <c r="H529" s="50" t="s">
        <v>75</v>
      </c>
      <c r="I529" s="50" t="s">
        <v>76</v>
      </c>
      <c r="J529" s="50" t="s">
        <v>55</v>
      </c>
      <c r="K529" s="50" t="s">
        <v>60</v>
      </c>
      <c r="L529" s="50" t="s">
        <v>56</v>
      </c>
      <c r="M529" s="50" t="s">
        <v>61</v>
      </c>
      <c r="N529" s="50" t="s">
        <v>57</v>
      </c>
      <c r="O529" s="50" t="s">
        <v>62</v>
      </c>
      <c r="P529" s="50" t="s">
        <v>58</v>
      </c>
      <c r="Q529" s="50" t="s">
        <v>77</v>
      </c>
      <c r="R529" s="50" t="s">
        <v>126</v>
      </c>
      <c r="S529" s="50" t="s">
        <v>42</v>
      </c>
      <c r="T529" s="50" t="s">
        <v>5</v>
      </c>
      <c r="U529" s="46" t="s">
        <v>2</v>
      </c>
      <c r="V529" s="84" t="s">
        <v>72</v>
      </c>
      <c r="W529" s="85" t="s">
        <v>21</v>
      </c>
      <c r="X529" s="47" t="s">
        <v>18</v>
      </c>
      <c r="Y529" s="86" t="s">
        <v>7</v>
      </c>
    </row>
    <row r="530" spans="1:25" ht="15.75" thickBot="1" x14ac:dyDescent="0.3">
      <c r="A530" s="438">
        <v>1507996</v>
      </c>
      <c r="B530" s="274" t="s">
        <v>120</v>
      </c>
      <c r="C530" s="438">
        <v>1920</v>
      </c>
      <c r="D530" s="438">
        <v>2137</v>
      </c>
      <c r="E530" s="443">
        <v>1879</v>
      </c>
      <c r="F530" s="444">
        <f>E530/D530</f>
        <v>0.87927000467945715</v>
      </c>
      <c r="G530" s="52">
        <v>45251</v>
      </c>
      <c r="H530" s="87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9"/>
      <c r="T530" s="405"/>
      <c r="U530" s="121"/>
      <c r="V530" s="89"/>
      <c r="W530" s="91" t="s">
        <v>78</v>
      </c>
      <c r="X530" s="275">
        <v>578.5</v>
      </c>
      <c r="Y530" s="493" t="s">
        <v>293</v>
      </c>
    </row>
    <row r="531" spans="1:25" ht="16.5" thickBot="1" x14ac:dyDescent="0.25">
      <c r="A531" s="92"/>
      <c r="B531" s="93"/>
      <c r="C531" s="93"/>
      <c r="D531" s="93"/>
      <c r="E531" s="93"/>
      <c r="F531" s="93"/>
      <c r="G531" s="94"/>
      <c r="H531" s="95">
        <v>31</v>
      </c>
      <c r="I531" s="96"/>
      <c r="J531" s="96">
        <v>1</v>
      </c>
      <c r="K531" s="96"/>
      <c r="L531" s="96"/>
      <c r="M531" s="96"/>
      <c r="N531" s="96"/>
      <c r="O531" s="96"/>
      <c r="P531" s="96"/>
      <c r="Q531" s="96"/>
      <c r="R531" s="96"/>
      <c r="S531" s="321"/>
      <c r="T531" s="320">
        <f>SUM(H531,J531,L531,N531,P531,R531,S531)</f>
        <v>32</v>
      </c>
      <c r="U531" s="485">
        <f>($T531)/$D$486</f>
        <v>1.582591493570722E-2</v>
      </c>
      <c r="V531" s="99">
        <f>D530</f>
        <v>2137</v>
      </c>
      <c r="W531" s="267" t="s">
        <v>16</v>
      </c>
      <c r="X531" s="93">
        <f>T531</f>
        <v>32</v>
      </c>
      <c r="Y531" s="276" t="s">
        <v>131</v>
      </c>
    </row>
    <row r="532" spans="1:25" ht="16.5" thickBot="1" x14ac:dyDescent="0.25">
      <c r="A532" s="102"/>
      <c r="B532" s="103"/>
      <c r="C532" s="103"/>
      <c r="D532" s="103"/>
      <c r="E532" s="103"/>
      <c r="F532" s="103"/>
      <c r="G532" s="104"/>
      <c r="H532" s="484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324">
        <v>21</v>
      </c>
      <c r="T532" s="320">
        <f>SUM(H532,J532,L532,N532,P532,R532,S532)</f>
        <v>21</v>
      </c>
      <c r="U532" s="409">
        <f t="shared" ref="U532:U570" si="60">($T532)/$D$486</f>
        <v>1.0385756676557863E-2</v>
      </c>
      <c r="V532" s="99"/>
      <c r="W532" s="271" t="s">
        <v>44</v>
      </c>
      <c r="X532" s="93"/>
      <c r="Y532" s="276" t="s">
        <v>167</v>
      </c>
    </row>
    <row r="533" spans="1:25" ht="16.5" thickBot="1" x14ac:dyDescent="0.25">
      <c r="A533" s="102"/>
      <c r="B533" s="103"/>
      <c r="C533" s="103"/>
      <c r="D533" s="103"/>
      <c r="E533" s="103"/>
      <c r="F533" s="103"/>
      <c r="G533" s="104"/>
      <c r="H533" s="105">
        <v>17</v>
      </c>
      <c r="I533" s="67"/>
      <c r="J533" s="67">
        <v>2</v>
      </c>
      <c r="K533" s="67"/>
      <c r="L533" s="67"/>
      <c r="M533" s="67"/>
      <c r="N533" s="67"/>
      <c r="O533" s="67"/>
      <c r="P533" s="67"/>
      <c r="Q533" s="67"/>
      <c r="R533" s="67"/>
      <c r="S533" s="322"/>
      <c r="T533" s="318">
        <f t="shared" ref="T533:T559" si="61">SUM(H533,J533,L533,N533,P533,R533,S533)</f>
        <v>19</v>
      </c>
      <c r="U533" s="98">
        <f t="shared" si="60"/>
        <v>9.3966369930761628E-3</v>
      </c>
      <c r="V533" s="99">
        <f>D530</f>
        <v>2137</v>
      </c>
      <c r="W533" s="268" t="s">
        <v>6</v>
      </c>
      <c r="X533" s="93">
        <f t="shared" ref="X533:X568" si="62">T533</f>
        <v>19</v>
      </c>
      <c r="Y533" s="489"/>
    </row>
    <row r="534" spans="1:25" ht="16.5" thickBot="1" x14ac:dyDescent="0.25">
      <c r="A534" s="102"/>
      <c r="B534" s="103"/>
      <c r="C534" s="103"/>
      <c r="D534" s="103"/>
      <c r="E534" s="110"/>
      <c r="F534" s="110"/>
      <c r="G534" s="104"/>
      <c r="H534" s="105">
        <v>47</v>
      </c>
      <c r="I534" s="67"/>
      <c r="J534" s="67">
        <v>9</v>
      </c>
      <c r="K534" s="67"/>
      <c r="L534" s="67"/>
      <c r="M534" s="67"/>
      <c r="N534" s="67"/>
      <c r="O534" s="67"/>
      <c r="P534" s="67"/>
      <c r="Q534" s="67"/>
      <c r="R534" s="67"/>
      <c r="S534" s="322"/>
      <c r="T534" s="318">
        <f t="shared" si="61"/>
        <v>56</v>
      </c>
      <c r="U534" s="98">
        <f t="shared" si="60"/>
        <v>2.7695351137487636E-2</v>
      </c>
      <c r="V534" s="99">
        <f>D530</f>
        <v>2137</v>
      </c>
      <c r="W534" s="268" t="s">
        <v>14</v>
      </c>
      <c r="X534" s="93">
        <f t="shared" si="62"/>
        <v>56</v>
      </c>
      <c r="Y534" s="314"/>
    </row>
    <row r="535" spans="1:25" ht="16.5" thickBot="1" x14ac:dyDescent="0.25">
      <c r="A535" s="102"/>
      <c r="B535" s="103"/>
      <c r="C535" s="103"/>
      <c r="D535" s="103"/>
      <c r="E535" s="110"/>
      <c r="F535" s="110"/>
      <c r="G535" s="104"/>
      <c r="H535" s="105">
        <v>16</v>
      </c>
      <c r="I535" s="67"/>
      <c r="J535" s="67">
        <v>8</v>
      </c>
      <c r="K535" s="67"/>
      <c r="L535" s="67"/>
      <c r="M535" s="67"/>
      <c r="N535" s="67"/>
      <c r="O535" s="67"/>
      <c r="P535" s="67"/>
      <c r="Q535" s="67"/>
      <c r="R535" s="67"/>
      <c r="S535" s="322">
        <v>7</v>
      </c>
      <c r="T535" s="318">
        <f t="shared" si="61"/>
        <v>31</v>
      </c>
      <c r="U535" s="98">
        <f t="shared" si="60"/>
        <v>1.5331355093966371E-2</v>
      </c>
      <c r="V535" s="99">
        <f>D530</f>
        <v>2137</v>
      </c>
      <c r="W535" s="268" t="s">
        <v>15</v>
      </c>
      <c r="X535" s="93">
        <f t="shared" si="62"/>
        <v>31</v>
      </c>
      <c r="Y535" s="431"/>
    </row>
    <row r="536" spans="1:25" ht="16.5" thickBot="1" x14ac:dyDescent="0.25">
      <c r="A536" s="102"/>
      <c r="B536" s="103"/>
      <c r="C536" s="103"/>
      <c r="D536" s="103"/>
      <c r="E536" s="110"/>
      <c r="F536" s="110"/>
      <c r="G536" s="104"/>
      <c r="H536" s="105">
        <v>3</v>
      </c>
      <c r="I536" s="67"/>
      <c r="J536" s="67">
        <v>3</v>
      </c>
      <c r="K536" s="67"/>
      <c r="L536" s="67"/>
      <c r="M536" s="67"/>
      <c r="N536" s="67"/>
      <c r="O536" s="67"/>
      <c r="P536" s="67"/>
      <c r="Q536" s="67"/>
      <c r="R536" s="67"/>
      <c r="S536" s="322"/>
      <c r="T536" s="318">
        <f t="shared" si="61"/>
        <v>6</v>
      </c>
      <c r="U536" s="98">
        <f t="shared" si="60"/>
        <v>2.967359050445104E-3</v>
      </c>
      <c r="V536" s="99">
        <f>D530</f>
        <v>2137</v>
      </c>
      <c r="W536" s="268" t="s">
        <v>31</v>
      </c>
      <c r="X536" s="93">
        <f t="shared" si="62"/>
        <v>6</v>
      </c>
      <c r="Y536" s="431"/>
    </row>
    <row r="537" spans="1:25" ht="16.5" thickBot="1" x14ac:dyDescent="0.25">
      <c r="A537" s="102"/>
      <c r="B537" s="103"/>
      <c r="C537" s="103"/>
      <c r="D537" s="103"/>
      <c r="E537" s="110"/>
      <c r="F537" s="110"/>
      <c r="G537" s="104"/>
      <c r="H537" s="105"/>
      <c r="I537" s="67"/>
      <c r="J537" s="67"/>
      <c r="K537" s="67"/>
      <c r="L537" s="67"/>
      <c r="M537" s="67"/>
      <c r="N537" s="67"/>
      <c r="O537" s="67"/>
      <c r="P537" s="67"/>
      <c r="Q537" s="67"/>
      <c r="R537" s="67">
        <v>2</v>
      </c>
      <c r="S537" s="322">
        <v>2</v>
      </c>
      <c r="T537" s="318">
        <f t="shared" si="61"/>
        <v>4</v>
      </c>
      <c r="U537" s="98">
        <f t="shared" si="60"/>
        <v>1.9782393669634025E-3</v>
      </c>
      <c r="V537" s="99">
        <f>D530</f>
        <v>2137</v>
      </c>
      <c r="W537" s="462" t="s">
        <v>101</v>
      </c>
      <c r="X537" s="93">
        <f t="shared" si="62"/>
        <v>4</v>
      </c>
      <c r="Y537" s="111"/>
    </row>
    <row r="538" spans="1:25" ht="16.5" thickBot="1" x14ac:dyDescent="0.25">
      <c r="A538" s="102"/>
      <c r="B538" s="103"/>
      <c r="C538" s="103"/>
      <c r="D538" s="103"/>
      <c r="E538" s="110"/>
      <c r="F538" s="110"/>
      <c r="G538" s="104"/>
      <c r="H538" s="105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322"/>
      <c r="T538" s="318">
        <f t="shared" si="61"/>
        <v>0</v>
      </c>
      <c r="U538" s="98">
        <f t="shared" si="60"/>
        <v>0</v>
      </c>
      <c r="V538" s="99">
        <f>D530</f>
        <v>2137</v>
      </c>
      <c r="W538" s="268" t="s">
        <v>187</v>
      </c>
      <c r="X538" s="93">
        <f t="shared" si="62"/>
        <v>0</v>
      </c>
      <c r="Y538" s="446"/>
    </row>
    <row r="539" spans="1:25" ht="16.5" thickBot="1" x14ac:dyDescent="0.25">
      <c r="A539" s="102"/>
      <c r="B539" s="103"/>
      <c r="C539" s="103"/>
      <c r="D539" s="103"/>
      <c r="E539" s="110"/>
      <c r="F539" s="110"/>
      <c r="G539" s="104"/>
      <c r="H539" s="105"/>
      <c r="I539" s="67"/>
      <c r="J539" s="67">
        <v>8</v>
      </c>
      <c r="K539" s="67"/>
      <c r="L539" s="67"/>
      <c r="M539" s="67"/>
      <c r="N539" s="67"/>
      <c r="O539" s="67"/>
      <c r="P539" s="67"/>
      <c r="Q539" s="67"/>
      <c r="R539" s="67"/>
      <c r="S539" s="322"/>
      <c r="T539" s="318">
        <f t="shared" si="61"/>
        <v>8</v>
      </c>
      <c r="U539" s="98">
        <f t="shared" si="60"/>
        <v>3.956478733926805E-3</v>
      </c>
      <c r="V539" s="99">
        <f>D530</f>
        <v>2137</v>
      </c>
      <c r="W539" s="269" t="s">
        <v>177</v>
      </c>
      <c r="X539" s="93">
        <f t="shared" si="62"/>
        <v>8</v>
      </c>
      <c r="Y539" s="111"/>
    </row>
    <row r="540" spans="1:25" ht="16.5" thickBot="1" x14ac:dyDescent="0.25">
      <c r="A540" s="102"/>
      <c r="B540" s="103"/>
      <c r="C540" s="103"/>
      <c r="D540" s="103"/>
      <c r="E540" s="110"/>
      <c r="F540" s="110"/>
      <c r="G540" s="104"/>
      <c r="H540" s="105">
        <v>12</v>
      </c>
      <c r="I540" s="67"/>
      <c r="J540" s="67">
        <v>2</v>
      </c>
      <c r="K540" s="67"/>
      <c r="L540" s="67"/>
      <c r="M540" s="67"/>
      <c r="N540" s="67"/>
      <c r="O540" s="67"/>
      <c r="P540" s="67"/>
      <c r="Q540" s="67"/>
      <c r="R540" s="67"/>
      <c r="S540" s="322">
        <v>8</v>
      </c>
      <c r="T540" s="318">
        <f t="shared" si="61"/>
        <v>22</v>
      </c>
      <c r="U540" s="98">
        <f t="shared" si="60"/>
        <v>1.0880316518298714E-2</v>
      </c>
      <c r="V540" s="99">
        <f>D530</f>
        <v>2137</v>
      </c>
      <c r="W540" s="268" t="s">
        <v>0</v>
      </c>
      <c r="X540" s="93">
        <f t="shared" si="62"/>
        <v>22</v>
      </c>
      <c r="Y540" s="314"/>
    </row>
    <row r="541" spans="1:25" ht="16.5" thickBot="1" x14ac:dyDescent="0.25">
      <c r="A541" s="102"/>
      <c r="B541" s="103"/>
      <c r="C541" s="103"/>
      <c r="D541" s="103"/>
      <c r="E541" s="110"/>
      <c r="F541" s="110"/>
      <c r="G541" s="104"/>
      <c r="H541" s="105">
        <v>19</v>
      </c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322">
        <v>10</v>
      </c>
      <c r="T541" s="318">
        <f t="shared" si="61"/>
        <v>29</v>
      </c>
      <c r="U541" s="98">
        <f t="shared" si="60"/>
        <v>1.4342235410484669E-2</v>
      </c>
      <c r="V541" s="99">
        <f>D530</f>
        <v>2137</v>
      </c>
      <c r="W541" s="268" t="s">
        <v>12</v>
      </c>
      <c r="X541" s="93">
        <f t="shared" si="62"/>
        <v>29</v>
      </c>
      <c r="Y541" s="112"/>
    </row>
    <row r="542" spans="1:25" ht="16.5" thickBot="1" x14ac:dyDescent="0.25">
      <c r="A542" s="102"/>
      <c r="B542" s="103"/>
      <c r="C542" s="103"/>
      <c r="D542" s="103"/>
      <c r="E542" s="110"/>
      <c r="F542" s="110" t="s">
        <v>108</v>
      </c>
      <c r="G542" s="104"/>
      <c r="H542" s="105">
        <v>19</v>
      </c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322"/>
      <c r="T542" s="318">
        <f t="shared" si="61"/>
        <v>19</v>
      </c>
      <c r="U542" s="98">
        <f t="shared" si="60"/>
        <v>9.3966369930761628E-3</v>
      </c>
      <c r="V542" s="99">
        <f>D530</f>
        <v>2137</v>
      </c>
      <c r="W542" s="268" t="s">
        <v>34</v>
      </c>
      <c r="X542" s="93">
        <f t="shared" si="62"/>
        <v>19</v>
      </c>
      <c r="Y542" s="112"/>
    </row>
    <row r="543" spans="1:25" ht="16.5" thickBot="1" x14ac:dyDescent="0.25">
      <c r="A543" s="102"/>
      <c r="B543" s="103"/>
      <c r="C543" s="103"/>
      <c r="D543" s="103"/>
      <c r="E543" s="110"/>
      <c r="F543" s="110"/>
      <c r="G543" s="104"/>
      <c r="H543" s="105"/>
      <c r="I543" s="67"/>
      <c r="J543" s="67">
        <v>2</v>
      </c>
      <c r="K543" s="67"/>
      <c r="L543" s="67"/>
      <c r="M543" s="67"/>
      <c r="N543" s="67"/>
      <c r="O543" s="67"/>
      <c r="P543" s="67"/>
      <c r="Q543" s="67"/>
      <c r="R543" s="67"/>
      <c r="S543" s="322"/>
      <c r="T543" s="318">
        <f t="shared" si="61"/>
        <v>2</v>
      </c>
      <c r="U543" s="98">
        <f t="shared" si="60"/>
        <v>9.8911968348170125E-4</v>
      </c>
      <c r="V543" s="99">
        <f>D530</f>
        <v>2137</v>
      </c>
      <c r="W543" s="269" t="s">
        <v>28</v>
      </c>
      <c r="X543" s="93">
        <f t="shared" si="62"/>
        <v>2</v>
      </c>
      <c r="Y543" s="494"/>
    </row>
    <row r="544" spans="1:25" ht="16.5" thickBot="1" x14ac:dyDescent="0.25">
      <c r="A544" s="102"/>
      <c r="B544" s="103"/>
      <c r="C544" s="103"/>
      <c r="D544" s="103"/>
      <c r="E544" s="110"/>
      <c r="F544" s="110"/>
      <c r="G544" s="115"/>
      <c r="H544" s="116">
        <v>4</v>
      </c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322"/>
      <c r="T544" s="318">
        <f t="shared" si="61"/>
        <v>4</v>
      </c>
      <c r="U544" s="98">
        <f t="shared" si="60"/>
        <v>1.9782393669634025E-3</v>
      </c>
      <c r="V544" s="99">
        <f>D530</f>
        <v>2137</v>
      </c>
      <c r="W544" s="269" t="s">
        <v>27</v>
      </c>
      <c r="X544" s="93">
        <f t="shared" si="62"/>
        <v>4</v>
      </c>
      <c r="Y544" s="278"/>
    </row>
    <row r="545" spans="1:25" ht="16.5" thickBot="1" x14ac:dyDescent="0.25">
      <c r="A545" s="102"/>
      <c r="B545" s="103"/>
      <c r="C545" s="103"/>
      <c r="D545" s="103"/>
      <c r="E545" s="110"/>
      <c r="F545" s="110"/>
      <c r="G545" s="115"/>
      <c r="H545" s="116">
        <v>1</v>
      </c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322"/>
      <c r="T545" s="318">
        <f t="shared" si="61"/>
        <v>1</v>
      </c>
      <c r="U545" s="98">
        <f t="shared" si="60"/>
        <v>4.9455984174085062E-4</v>
      </c>
      <c r="V545" s="99">
        <f>D530</f>
        <v>2137</v>
      </c>
      <c r="W545" s="269" t="s">
        <v>183</v>
      </c>
      <c r="X545" s="93">
        <f t="shared" si="62"/>
        <v>1</v>
      </c>
      <c r="Y545" s="109"/>
    </row>
    <row r="546" spans="1:25" ht="16.5" thickBot="1" x14ac:dyDescent="0.25">
      <c r="A546" s="102"/>
      <c r="B546" s="103"/>
      <c r="C546" s="103"/>
      <c r="D546" s="103"/>
      <c r="E546" s="110"/>
      <c r="F546" s="110"/>
      <c r="G546" s="115"/>
      <c r="H546" s="217">
        <v>1</v>
      </c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323"/>
      <c r="T546" s="319">
        <f t="shared" si="61"/>
        <v>1</v>
      </c>
      <c r="U546" s="316">
        <f t="shared" si="60"/>
        <v>4.9455984174085062E-4</v>
      </c>
      <c r="V546" s="307">
        <f>D530</f>
        <v>2137</v>
      </c>
      <c r="W546" s="270" t="s">
        <v>88</v>
      </c>
      <c r="X546" s="93">
        <f t="shared" si="62"/>
        <v>1</v>
      </c>
      <c r="Y546" s="278"/>
    </row>
    <row r="547" spans="1:25" ht="16.5" thickBot="1" x14ac:dyDescent="0.25">
      <c r="A547" s="102"/>
      <c r="B547" s="103"/>
      <c r="C547" s="103"/>
      <c r="D547" s="103"/>
      <c r="E547" s="110"/>
      <c r="F547" s="110"/>
      <c r="G547" s="104"/>
      <c r="H547" s="95"/>
      <c r="I547" s="117">
        <v>1</v>
      </c>
      <c r="J547" s="117"/>
      <c r="K547" s="117"/>
      <c r="L547" s="117"/>
      <c r="M547" s="117"/>
      <c r="N547" s="117"/>
      <c r="O547" s="117"/>
      <c r="P547" s="117"/>
      <c r="Q547" s="117"/>
      <c r="R547" s="117"/>
      <c r="S547" s="324"/>
      <c r="T547" s="320">
        <f t="shared" si="61"/>
        <v>0</v>
      </c>
      <c r="U547" s="214">
        <f t="shared" si="60"/>
        <v>0</v>
      </c>
      <c r="V547" s="99">
        <f>D530</f>
        <v>2137</v>
      </c>
      <c r="W547" s="271" t="s">
        <v>11</v>
      </c>
      <c r="X547" s="93">
        <f t="shared" si="62"/>
        <v>0</v>
      </c>
      <c r="Y547" s="112"/>
    </row>
    <row r="548" spans="1:25" ht="16.5" thickBot="1" x14ac:dyDescent="0.25">
      <c r="A548" s="102"/>
      <c r="B548" s="103"/>
      <c r="C548" s="103"/>
      <c r="D548" s="103"/>
      <c r="E548" s="110"/>
      <c r="F548" s="110"/>
      <c r="G548" s="104"/>
      <c r="H548" s="105"/>
      <c r="I548" s="279">
        <v>2</v>
      </c>
      <c r="J548" s="67"/>
      <c r="K548" s="67"/>
      <c r="L548" s="67"/>
      <c r="M548" s="67"/>
      <c r="N548" s="67"/>
      <c r="O548" s="67"/>
      <c r="P548" s="67"/>
      <c r="Q548" s="67"/>
      <c r="R548" s="67"/>
      <c r="S548" s="322"/>
      <c r="T548" s="318">
        <f t="shared" si="61"/>
        <v>0</v>
      </c>
      <c r="U548" s="98">
        <f t="shared" si="60"/>
        <v>0</v>
      </c>
      <c r="V548" s="99">
        <f>D530</f>
        <v>2137</v>
      </c>
      <c r="W548" s="462" t="s">
        <v>101</v>
      </c>
      <c r="X548" s="93">
        <f t="shared" si="62"/>
        <v>0</v>
      </c>
      <c r="Y548" s="112"/>
    </row>
    <row r="549" spans="1:25" ht="16.5" thickBot="1" x14ac:dyDescent="0.25">
      <c r="A549" s="102"/>
      <c r="B549" s="103"/>
      <c r="C549" s="103"/>
      <c r="D549" s="103"/>
      <c r="E549" s="110"/>
      <c r="F549" s="110"/>
      <c r="G549" s="104"/>
      <c r="H549" s="105"/>
      <c r="I549" s="280">
        <v>3</v>
      </c>
      <c r="J549" s="67">
        <v>2</v>
      </c>
      <c r="K549" s="67"/>
      <c r="L549" s="67"/>
      <c r="M549" s="67"/>
      <c r="N549" s="67"/>
      <c r="O549" s="67"/>
      <c r="P549" s="67"/>
      <c r="Q549" s="67"/>
      <c r="R549" s="67"/>
      <c r="S549" s="322">
        <v>2</v>
      </c>
      <c r="T549" s="318">
        <f t="shared" si="61"/>
        <v>4</v>
      </c>
      <c r="U549" s="98">
        <f t="shared" si="60"/>
        <v>1.9782393669634025E-3</v>
      </c>
      <c r="V549" s="99">
        <f>D530</f>
        <v>2137</v>
      </c>
      <c r="W549" s="268" t="s">
        <v>3</v>
      </c>
      <c r="X549" s="93">
        <f t="shared" si="62"/>
        <v>4</v>
      </c>
      <c r="Y549" s="111"/>
    </row>
    <row r="550" spans="1:25" ht="16.5" thickBot="1" x14ac:dyDescent="0.25">
      <c r="A550" s="102"/>
      <c r="B550" s="103"/>
      <c r="C550" s="103"/>
      <c r="D550" s="103"/>
      <c r="E550" s="103"/>
      <c r="F550" s="110"/>
      <c r="G550" s="104"/>
      <c r="H550" s="105"/>
      <c r="I550" s="280">
        <v>8</v>
      </c>
      <c r="J550" s="67"/>
      <c r="K550" s="67"/>
      <c r="L550" s="67"/>
      <c r="M550" s="67"/>
      <c r="N550" s="67"/>
      <c r="O550" s="67"/>
      <c r="P550" s="67"/>
      <c r="Q550" s="67"/>
      <c r="R550" s="67"/>
      <c r="S550" s="322"/>
      <c r="T550" s="318">
        <f t="shared" si="61"/>
        <v>0</v>
      </c>
      <c r="U550" s="98">
        <f t="shared" si="60"/>
        <v>0</v>
      </c>
      <c r="V550" s="99">
        <f>D530</f>
        <v>2137</v>
      </c>
      <c r="W550" s="268" t="s">
        <v>8</v>
      </c>
      <c r="X550" s="93">
        <f t="shared" si="62"/>
        <v>0</v>
      </c>
      <c r="Y550" s="112"/>
    </row>
    <row r="551" spans="1:25" ht="16.5" thickBot="1" x14ac:dyDescent="0.25">
      <c r="A551" s="102"/>
      <c r="B551" s="103"/>
      <c r="C551" s="103"/>
      <c r="D551" s="103"/>
      <c r="E551" s="103"/>
      <c r="F551" s="110"/>
      <c r="G551" s="104"/>
      <c r="H551" s="105"/>
      <c r="I551" s="280">
        <v>5</v>
      </c>
      <c r="J551" s="67">
        <v>4</v>
      </c>
      <c r="K551" s="67"/>
      <c r="L551" s="67"/>
      <c r="M551" s="67"/>
      <c r="N551" s="67"/>
      <c r="O551" s="67"/>
      <c r="P551" s="67"/>
      <c r="Q551" s="67"/>
      <c r="R551" s="67"/>
      <c r="S551" s="322"/>
      <c r="T551" s="318">
        <f t="shared" si="61"/>
        <v>4</v>
      </c>
      <c r="U551" s="98">
        <f t="shared" si="60"/>
        <v>1.9782393669634025E-3</v>
      </c>
      <c r="V551" s="99">
        <f>D530</f>
        <v>2137</v>
      </c>
      <c r="W551" s="268" t="s">
        <v>9</v>
      </c>
      <c r="X551" s="93">
        <f t="shared" si="62"/>
        <v>4</v>
      </c>
      <c r="Y551" s="494"/>
    </row>
    <row r="552" spans="1:25" ht="16.5" thickBot="1" x14ac:dyDescent="0.25">
      <c r="A552" s="102"/>
      <c r="B552" s="103"/>
      <c r="C552" s="103"/>
      <c r="D552" s="103"/>
      <c r="E552" s="103"/>
      <c r="F552" s="110"/>
      <c r="G552" s="104"/>
      <c r="H552" s="105"/>
      <c r="I552" s="280"/>
      <c r="J552" s="67"/>
      <c r="K552" s="67"/>
      <c r="L552" s="67"/>
      <c r="M552" s="67"/>
      <c r="N552" s="67"/>
      <c r="O552" s="67"/>
      <c r="P552" s="67"/>
      <c r="Q552" s="67"/>
      <c r="R552" s="67"/>
      <c r="S552" s="322"/>
      <c r="T552" s="318">
        <f t="shared" si="61"/>
        <v>0</v>
      </c>
      <c r="U552" s="98">
        <f t="shared" si="60"/>
        <v>0</v>
      </c>
      <c r="V552" s="99">
        <f>D530</f>
        <v>2137</v>
      </c>
      <c r="W552" s="268" t="s">
        <v>80</v>
      </c>
      <c r="X552" s="93">
        <f t="shared" si="62"/>
        <v>0</v>
      </c>
      <c r="Y552" s="112"/>
    </row>
    <row r="553" spans="1:25" ht="16.5" thickBot="1" x14ac:dyDescent="0.25">
      <c r="A553" s="102"/>
      <c r="B553" s="103"/>
      <c r="C553" s="103"/>
      <c r="D553" s="103"/>
      <c r="E553" s="103"/>
      <c r="F553" s="110"/>
      <c r="G553" s="104"/>
      <c r="H553" s="105"/>
      <c r="I553" s="280">
        <v>1</v>
      </c>
      <c r="J553" s="67"/>
      <c r="K553" s="67"/>
      <c r="L553" s="67"/>
      <c r="M553" s="67"/>
      <c r="N553" s="67"/>
      <c r="O553" s="67"/>
      <c r="P553" s="67"/>
      <c r="Q553" s="67"/>
      <c r="R553" s="67"/>
      <c r="S553" s="322"/>
      <c r="T553" s="318">
        <f t="shared" si="61"/>
        <v>0</v>
      </c>
      <c r="U553" s="98">
        <f t="shared" si="60"/>
        <v>0</v>
      </c>
      <c r="V553" s="99">
        <f>D530</f>
        <v>2137</v>
      </c>
      <c r="W553" s="268" t="s">
        <v>20</v>
      </c>
      <c r="X553" s="93">
        <f t="shared" si="62"/>
        <v>0</v>
      </c>
      <c r="Y553" s="112"/>
    </row>
    <row r="554" spans="1:25" ht="16.5" thickBot="1" x14ac:dyDescent="0.25">
      <c r="A554" s="102"/>
      <c r="B554" s="103"/>
      <c r="C554" s="103"/>
      <c r="D554" s="103"/>
      <c r="E554" s="103"/>
      <c r="F554" s="110"/>
      <c r="G554" s="104"/>
      <c r="H554" s="105"/>
      <c r="I554" s="280"/>
      <c r="J554" s="67"/>
      <c r="K554" s="67"/>
      <c r="L554" s="67"/>
      <c r="M554" s="67"/>
      <c r="N554" s="67"/>
      <c r="O554" s="67"/>
      <c r="P554" s="67"/>
      <c r="Q554" s="67"/>
      <c r="R554" s="67"/>
      <c r="S554" s="322"/>
      <c r="T554" s="318">
        <f t="shared" si="61"/>
        <v>0</v>
      </c>
      <c r="U554" s="98">
        <f t="shared" si="60"/>
        <v>0</v>
      </c>
      <c r="V554" s="99">
        <f>D530</f>
        <v>2137</v>
      </c>
      <c r="W554" s="268" t="s">
        <v>81</v>
      </c>
      <c r="X554" s="93">
        <f t="shared" si="62"/>
        <v>0</v>
      </c>
      <c r="Y554" s="494" t="s">
        <v>389</v>
      </c>
    </row>
    <row r="555" spans="1:25" ht="16.5" thickBot="1" x14ac:dyDescent="0.25">
      <c r="A555" s="102"/>
      <c r="B555" s="103"/>
      <c r="C555" s="103"/>
      <c r="D555" s="103"/>
      <c r="E555" s="103"/>
      <c r="F555" s="110"/>
      <c r="G555" s="104"/>
      <c r="H555" s="105"/>
      <c r="I555" s="280"/>
      <c r="J555" s="67"/>
      <c r="K555" s="67"/>
      <c r="L555" s="67"/>
      <c r="M555" s="67"/>
      <c r="N555" s="67"/>
      <c r="O555" s="67"/>
      <c r="P555" s="67"/>
      <c r="Q555" s="67"/>
      <c r="R555" s="67"/>
      <c r="S555" s="322"/>
      <c r="T555" s="318">
        <f t="shared" si="61"/>
        <v>0</v>
      </c>
      <c r="U555" s="98">
        <f t="shared" si="60"/>
        <v>0</v>
      </c>
      <c r="V555" s="99">
        <f>D530</f>
        <v>2137</v>
      </c>
      <c r="W555" s="463" t="s">
        <v>190</v>
      </c>
      <c r="X555" s="93">
        <f t="shared" si="62"/>
        <v>0</v>
      </c>
      <c r="Y555" s="494" t="s">
        <v>432</v>
      </c>
    </row>
    <row r="556" spans="1:25" ht="16.5" thickBot="1" x14ac:dyDescent="0.25">
      <c r="A556" s="102"/>
      <c r="B556" s="103"/>
      <c r="C556" s="103"/>
      <c r="D556" s="103"/>
      <c r="E556" s="110"/>
      <c r="F556" s="110"/>
      <c r="G556" s="104"/>
      <c r="H556" s="105"/>
      <c r="I556" s="280">
        <v>14</v>
      </c>
      <c r="J556" s="67"/>
      <c r="K556" s="67"/>
      <c r="L556" s="67"/>
      <c r="M556" s="67"/>
      <c r="N556" s="67"/>
      <c r="O556" s="67"/>
      <c r="P556" s="67"/>
      <c r="Q556" s="67"/>
      <c r="R556" s="67"/>
      <c r="S556" s="322"/>
      <c r="T556" s="318">
        <f t="shared" si="61"/>
        <v>0</v>
      </c>
      <c r="U556" s="98">
        <f t="shared" si="60"/>
        <v>0</v>
      </c>
      <c r="V556" s="99">
        <f>D530</f>
        <v>2137</v>
      </c>
      <c r="W556" s="268" t="s">
        <v>13</v>
      </c>
      <c r="X556" s="93">
        <f t="shared" si="62"/>
        <v>0</v>
      </c>
      <c r="Y556" s="452" t="s">
        <v>433</v>
      </c>
    </row>
    <row r="557" spans="1:25" ht="16.5" thickBot="1" x14ac:dyDescent="0.25">
      <c r="A557" s="102"/>
      <c r="B557" s="103"/>
      <c r="C557" s="103"/>
      <c r="D557" s="103"/>
      <c r="E557" s="110"/>
      <c r="F557" s="110"/>
      <c r="G557" s="104"/>
      <c r="H557" s="105"/>
      <c r="I557" s="67">
        <v>7</v>
      </c>
      <c r="J557" s="67"/>
      <c r="K557" s="67"/>
      <c r="L557" s="67"/>
      <c r="M557" s="67"/>
      <c r="N557" s="67"/>
      <c r="O557" s="67"/>
      <c r="P557" s="67"/>
      <c r="Q557" s="67"/>
      <c r="R557" s="67"/>
      <c r="S557" s="322"/>
      <c r="T557" s="318">
        <f t="shared" si="61"/>
        <v>0</v>
      </c>
      <c r="U557" s="98">
        <f t="shared" si="60"/>
        <v>0</v>
      </c>
      <c r="V557" s="99">
        <f>D530</f>
        <v>2137</v>
      </c>
      <c r="W557" s="269" t="s">
        <v>181</v>
      </c>
      <c r="X557" s="93">
        <f t="shared" si="62"/>
        <v>0</v>
      </c>
      <c r="Y557" s="494"/>
    </row>
    <row r="558" spans="1:25" ht="16.5" thickBot="1" x14ac:dyDescent="0.25">
      <c r="A558" s="102"/>
      <c r="B558" s="103"/>
      <c r="C558" s="103"/>
      <c r="D558" s="103"/>
      <c r="E558" s="110"/>
      <c r="F558" s="110"/>
      <c r="G558" s="104"/>
      <c r="H558" s="105"/>
      <c r="I558" s="67">
        <v>3</v>
      </c>
      <c r="J558" s="67"/>
      <c r="K558" s="67"/>
      <c r="L558" s="67"/>
      <c r="M558" s="67"/>
      <c r="N558" s="67"/>
      <c r="O558" s="67"/>
      <c r="P558" s="67"/>
      <c r="Q558" s="67"/>
      <c r="R558" s="67"/>
      <c r="S558" s="322"/>
      <c r="T558" s="318">
        <f t="shared" si="61"/>
        <v>0</v>
      </c>
      <c r="U558" s="98">
        <f t="shared" si="60"/>
        <v>0</v>
      </c>
      <c r="V558" s="99">
        <f>D530</f>
        <v>2137</v>
      </c>
      <c r="W558" s="269" t="s">
        <v>99</v>
      </c>
      <c r="X558" s="93">
        <f t="shared" si="62"/>
        <v>0</v>
      </c>
      <c r="Y558" s="452"/>
    </row>
    <row r="559" spans="1:25" ht="15.75" thickBot="1" x14ac:dyDescent="0.25">
      <c r="A559" s="102"/>
      <c r="B559" s="103"/>
      <c r="C559" s="103"/>
      <c r="D559" s="103"/>
      <c r="E559" s="110"/>
      <c r="F559" s="110"/>
      <c r="G559" s="104"/>
      <c r="H559" s="113"/>
      <c r="I559" s="106">
        <v>1</v>
      </c>
      <c r="J559" s="106"/>
      <c r="K559" s="106"/>
      <c r="L559" s="106"/>
      <c r="M559" s="106"/>
      <c r="N559" s="106"/>
      <c r="O559" s="106"/>
      <c r="P559" s="106"/>
      <c r="Q559" s="106"/>
      <c r="R559" s="106"/>
      <c r="S559" s="325"/>
      <c r="T559" s="319">
        <f t="shared" si="61"/>
        <v>0</v>
      </c>
      <c r="U559" s="409">
        <f t="shared" si="60"/>
        <v>0</v>
      </c>
      <c r="V559" s="99">
        <f>D530</f>
        <v>2137</v>
      </c>
      <c r="W559" s="508" t="s">
        <v>440</v>
      </c>
      <c r="X559" s="93">
        <f t="shared" si="62"/>
        <v>0</v>
      </c>
      <c r="Y559" s="452"/>
    </row>
    <row r="560" spans="1:25" ht="16.5" thickBot="1" x14ac:dyDescent="0.3">
      <c r="A560" s="102"/>
      <c r="B560" s="103"/>
      <c r="C560" s="103"/>
      <c r="D560" s="103"/>
      <c r="E560" s="110"/>
      <c r="F560" s="110"/>
      <c r="G560" s="104"/>
      <c r="H560" s="87"/>
      <c r="I560" s="88"/>
      <c r="J560" s="310"/>
      <c r="K560" s="88"/>
      <c r="L560" s="88"/>
      <c r="M560" s="88"/>
      <c r="N560" s="88"/>
      <c r="O560" s="88"/>
      <c r="P560" s="88"/>
      <c r="Q560" s="88"/>
      <c r="R560" s="88"/>
      <c r="S560" s="88"/>
      <c r="T560" s="317"/>
      <c r="U560" s="317"/>
      <c r="V560" s="121"/>
      <c r="W560" s="273" t="s">
        <v>166</v>
      </c>
      <c r="X560" s="93">
        <f t="shared" si="62"/>
        <v>0</v>
      </c>
      <c r="Y560" s="494"/>
    </row>
    <row r="561" spans="1:25" ht="16.5" thickBot="1" x14ac:dyDescent="0.25">
      <c r="A561" s="102"/>
      <c r="B561" s="103"/>
      <c r="C561" s="103"/>
      <c r="D561" s="103"/>
      <c r="E561" s="110"/>
      <c r="F561" s="110"/>
      <c r="G561" s="115"/>
      <c r="H561" s="95">
        <v>1</v>
      </c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321"/>
      <c r="T561" s="320">
        <f t="shared" ref="T561:T562" si="63">SUM(H561,J561,L561,N561,P561,R561,S561)</f>
        <v>1</v>
      </c>
      <c r="U561" s="214">
        <f t="shared" si="60"/>
        <v>4.9455984174085062E-4</v>
      </c>
      <c r="V561" s="99">
        <f>D530</f>
        <v>2137</v>
      </c>
      <c r="W561" s="267" t="s">
        <v>88</v>
      </c>
      <c r="X561" s="93">
        <f t="shared" si="62"/>
        <v>1</v>
      </c>
      <c r="Y561" s="494" t="s">
        <v>426</v>
      </c>
    </row>
    <row r="562" spans="1:25" ht="16.5" thickBot="1" x14ac:dyDescent="0.25">
      <c r="A562" s="102"/>
      <c r="B562" s="103"/>
      <c r="C562" s="103"/>
      <c r="D562" s="103"/>
      <c r="E562" s="110"/>
      <c r="F562" s="110"/>
      <c r="G562" s="115"/>
      <c r="H562" s="105">
        <v>2</v>
      </c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322"/>
      <c r="T562" s="318">
        <f t="shared" si="63"/>
        <v>2</v>
      </c>
      <c r="U562" s="214">
        <f t="shared" si="60"/>
        <v>9.8911968348170125E-4</v>
      </c>
      <c r="V562" s="99">
        <f>D530</f>
        <v>2137</v>
      </c>
      <c r="W562" s="268" t="s">
        <v>86</v>
      </c>
      <c r="X562" s="93">
        <f t="shared" si="62"/>
        <v>2</v>
      </c>
      <c r="Y562" s="452" t="s">
        <v>427</v>
      </c>
    </row>
    <row r="563" spans="1:25" ht="15.75" thickBot="1" x14ac:dyDescent="0.25">
      <c r="A563" s="102"/>
      <c r="B563" s="103"/>
      <c r="C563" s="103"/>
      <c r="D563" s="103"/>
      <c r="E563" s="110"/>
      <c r="F563" s="110"/>
      <c r="G563" s="115"/>
      <c r="H563" s="105">
        <v>1</v>
      </c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322"/>
      <c r="T563" s="318">
        <v>0</v>
      </c>
      <c r="U563" s="214">
        <f t="shared" si="60"/>
        <v>0</v>
      </c>
      <c r="V563" s="99">
        <f>D530</f>
        <v>2137</v>
      </c>
      <c r="W563" s="503" t="s">
        <v>185</v>
      </c>
      <c r="X563" s="93">
        <f t="shared" si="62"/>
        <v>0</v>
      </c>
      <c r="Y563" s="494" t="s">
        <v>425</v>
      </c>
    </row>
    <row r="564" spans="1:25" ht="16.5" thickBot="1" x14ac:dyDescent="0.25">
      <c r="A564" s="102"/>
      <c r="B564" s="103"/>
      <c r="C564" s="103"/>
      <c r="D564" s="103"/>
      <c r="E564" s="110"/>
      <c r="F564" s="110"/>
      <c r="G564" s="115"/>
      <c r="H564" s="105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322"/>
      <c r="T564" s="318">
        <f t="shared" ref="T564:T569" si="64">SUM(H564,J564,L564,N564,P564,R564,S564)</f>
        <v>0</v>
      </c>
      <c r="U564" s="214">
        <f t="shared" si="60"/>
        <v>0</v>
      </c>
      <c r="V564" s="99">
        <f>D530</f>
        <v>2137</v>
      </c>
      <c r="W564" s="268" t="s">
        <v>74</v>
      </c>
      <c r="X564" s="93">
        <f t="shared" si="62"/>
        <v>0</v>
      </c>
      <c r="Y564" s="494" t="s">
        <v>434</v>
      </c>
    </row>
    <row r="565" spans="1:25" ht="16.5" thickBot="1" x14ac:dyDescent="0.25">
      <c r="A565" s="102"/>
      <c r="B565" s="103"/>
      <c r="C565" s="103"/>
      <c r="D565" s="103"/>
      <c r="E565" s="110"/>
      <c r="F565" s="110"/>
      <c r="G565" s="115"/>
      <c r="H565" s="105">
        <v>2</v>
      </c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322"/>
      <c r="T565" s="318">
        <f t="shared" si="64"/>
        <v>2</v>
      </c>
      <c r="U565" s="214">
        <f t="shared" si="60"/>
        <v>9.8911968348170125E-4</v>
      </c>
      <c r="V565" s="99">
        <f>D530</f>
        <v>2137</v>
      </c>
      <c r="W565" s="269" t="s">
        <v>197</v>
      </c>
      <c r="X565" s="93">
        <f t="shared" si="62"/>
        <v>2</v>
      </c>
      <c r="Y565" s="494" t="s">
        <v>431</v>
      </c>
    </row>
    <row r="566" spans="1:25" ht="16.5" thickBot="1" x14ac:dyDescent="0.25">
      <c r="A566" s="102"/>
      <c r="B566" s="103"/>
      <c r="C566" s="103"/>
      <c r="D566" s="103"/>
      <c r="E566" s="110"/>
      <c r="F566" s="110"/>
      <c r="G566" s="115"/>
      <c r="H566" s="105">
        <v>1</v>
      </c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322"/>
      <c r="T566" s="318">
        <f t="shared" si="64"/>
        <v>1</v>
      </c>
      <c r="U566" s="214">
        <f t="shared" si="60"/>
        <v>4.9455984174085062E-4</v>
      </c>
      <c r="V566" s="99">
        <f>D530</f>
        <v>2137</v>
      </c>
      <c r="W566" s="269" t="s">
        <v>27</v>
      </c>
      <c r="X566" s="93">
        <f t="shared" si="62"/>
        <v>1</v>
      </c>
      <c r="Y566" s="507" t="s">
        <v>428</v>
      </c>
    </row>
    <row r="567" spans="1:25" ht="16.5" thickBot="1" x14ac:dyDescent="0.25">
      <c r="A567" s="102"/>
      <c r="B567" s="103"/>
      <c r="C567" s="103"/>
      <c r="D567" s="103"/>
      <c r="E567" s="110"/>
      <c r="F567" s="110"/>
      <c r="G567" s="115"/>
      <c r="H567" s="113">
        <v>2</v>
      </c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325"/>
      <c r="T567" s="318">
        <f t="shared" si="64"/>
        <v>2</v>
      </c>
      <c r="U567" s="214">
        <f t="shared" si="60"/>
        <v>9.8911968348170125E-4</v>
      </c>
      <c r="V567" s="99">
        <f>D530</f>
        <v>2137</v>
      </c>
      <c r="W567" s="272" t="s">
        <v>173</v>
      </c>
      <c r="X567" s="93">
        <f t="shared" si="62"/>
        <v>2</v>
      </c>
      <c r="Y567" s="507" t="s">
        <v>429</v>
      </c>
    </row>
    <row r="568" spans="1:25" ht="16.5" thickBot="1" x14ac:dyDescent="0.25">
      <c r="A568" s="102"/>
      <c r="B568" s="103"/>
      <c r="C568" s="103"/>
      <c r="D568" s="103"/>
      <c r="E568" s="110"/>
      <c r="F568" s="110"/>
      <c r="G568" s="115"/>
      <c r="H568" s="113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325"/>
      <c r="T568" s="318">
        <f t="shared" si="64"/>
        <v>0</v>
      </c>
      <c r="U568" s="214">
        <f t="shared" si="60"/>
        <v>0</v>
      </c>
      <c r="V568" s="99">
        <f>D530</f>
        <v>2137</v>
      </c>
      <c r="W568" s="268" t="s">
        <v>16</v>
      </c>
      <c r="X568" s="93">
        <f t="shared" si="62"/>
        <v>0</v>
      </c>
      <c r="Y568" s="452" t="s">
        <v>430</v>
      </c>
    </row>
    <row r="569" spans="1:25" ht="16.5" thickBot="1" x14ac:dyDescent="0.25">
      <c r="A569" s="123"/>
      <c r="B569" s="124"/>
      <c r="C569" s="124"/>
      <c r="D569" s="124"/>
      <c r="E569" s="125"/>
      <c r="F569" s="125"/>
      <c r="G569" s="126"/>
      <c r="H569" s="113">
        <v>38</v>
      </c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325"/>
      <c r="T569" s="318">
        <f t="shared" si="64"/>
        <v>38</v>
      </c>
      <c r="U569" s="409">
        <f t="shared" si="60"/>
        <v>1.8793273986152326E-2</v>
      </c>
      <c r="V569" s="99">
        <f>D530</f>
        <v>2137</v>
      </c>
      <c r="W569" s="270" t="s">
        <v>159</v>
      </c>
      <c r="X569" s="275">
        <f>T569</f>
        <v>38</v>
      </c>
      <c r="Y569" s="492"/>
    </row>
    <row r="570" spans="1:25" ht="15.75" thickBot="1" x14ac:dyDescent="0.25">
      <c r="A570" s="128"/>
      <c r="B570" s="128"/>
      <c r="C570" s="128"/>
      <c r="D570" s="128"/>
      <c r="E570" s="128"/>
      <c r="F570" s="128"/>
      <c r="G570" s="51" t="s">
        <v>5</v>
      </c>
      <c r="H570" s="129">
        <f t="shared" ref="H570:S570" si="65">SUM(H531:H569)</f>
        <v>217</v>
      </c>
      <c r="I570" s="129">
        <f t="shared" si="65"/>
        <v>45</v>
      </c>
      <c r="J570" s="129">
        <f t="shared" si="65"/>
        <v>41</v>
      </c>
      <c r="K570" s="129">
        <f t="shared" si="65"/>
        <v>0</v>
      </c>
      <c r="L570" s="129">
        <f t="shared" si="65"/>
        <v>0</v>
      </c>
      <c r="M570" s="129">
        <f t="shared" si="65"/>
        <v>0</v>
      </c>
      <c r="N570" s="129">
        <f t="shared" si="65"/>
        <v>0</v>
      </c>
      <c r="O570" s="129">
        <f t="shared" si="65"/>
        <v>0</v>
      </c>
      <c r="P570" s="129">
        <f t="shared" si="65"/>
        <v>0</v>
      </c>
      <c r="Q570" s="129">
        <f t="shared" si="65"/>
        <v>0</v>
      </c>
      <c r="R570" s="129">
        <f t="shared" si="65"/>
        <v>2</v>
      </c>
      <c r="S570" s="129">
        <f t="shared" si="65"/>
        <v>50</v>
      </c>
      <c r="T570" s="258">
        <f>SUM(H570,J570,L570,N570,P570,R570,S570)</f>
        <v>310</v>
      </c>
      <c r="U570" s="465">
        <f t="shared" si="60"/>
        <v>0.1533135509396637</v>
      </c>
      <c r="V570" s="99">
        <f>D530</f>
        <v>2137</v>
      </c>
      <c r="W570" s="44"/>
    </row>
    <row r="572" spans="1:25" ht="15.75" thickBot="1" x14ac:dyDescent="0.3"/>
    <row r="573" spans="1:25" s="45" customFormat="1" ht="75.75" thickBot="1" x14ac:dyDescent="0.3">
      <c r="A573" s="46" t="s">
        <v>23</v>
      </c>
      <c r="B573" s="46" t="s">
        <v>49</v>
      </c>
      <c r="C573" s="47" t="s">
        <v>54</v>
      </c>
      <c r="D573" s="47" t="s">
        <v>18</v>
      </c>
      <c r="E573" s="46" t="s">
        <v>17</v>
      </c>
      <c r="F573" s="48" t="s">
        <v>1</v>
      </c>
      <c r="G573" s="49" t="s">
        <v>24</v>
      </c>
      <c r="H573" s="50" t="s">
        <v>75</v>
      </c>
      <c r="I573" s="50" t="s">
        <v>76</v>
      </c>
      <c r="J573" s="50" t="s">
        <v>55</v>
      </c>
      <c r="K573" s="50" t="s">
        <v>60</v>
      </c>
      <c r="L573" s="50" t="s">
        <v>56</v>
      </c>
      <c r="M573" s="50" t="s">
        <v>61</v>
      </c>
      <c r="N573" s="50" t="s">
        <v>57</v>
      </c>
      <c r="O573" s="50" t="s">
        <v>62</v>
      </c>
      <c r="P573" s="50" t="s">
        <v>58</v>
      </c>
      <c r="Q573" s="50" t="s">
        <v>77</v>
      </c>
      <c r="R573" s="50" t="s">
        <v>126</v>
      </c>
      <c r="S573" s="50" t="s">
        <v>42</v>
      </c>
      <c r="T573" s="50" t="s">
        <v>5</v>
      </c>
      <c r="U573" s="46" t="s">
        <v>2</v>
      </c>
      <c r="V573" s="84" t="s">
        <v>72</v>
      </c>
      <c r="W573" s="85" t="s">
        <v>21</v>
      </c>
      <c r="X573" s="47" t="s">
        <v>18</v>
      </c>
      <c r="Y573" s="86" t="s">
        <v>7</v>
      </c>
    </row>
    <row r="574" spans="1:25" s="45" customFormat="1" ht="15.75" thickBot="1" x14ac:dyDescent="0.3">
      <c r="A574" s="438">
        <v>1507997</v>
      </c>
      <c r="B574" s="274" t="s">
        <v>120</v>
      </c>
      <c r="C574" s="438">
        <v>1920</v>
      </c>
      <c r="D574" s="438">
        <v>2095</v>
      </c>
      <c r="E574" s="443">
        <v>1845</v>
      </c>
      <c r="F574" s="444">
        <f>E574/D574</f>
        <v>0.88066825775656321</v>
      </c>
      <c r="G574" s="52">
        <v>45257</v>
      </c>
      <c r="H574" s="87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9"/>
      <c r="T574" s="405"/>
      <c r="U574" s="121"/>
      <c r="V574" s="89"/>
      <c r="W574" s="91" t="s">
        <v>78</v>
      </c>
      <c r="X574" s="275">
        <v>578.5</v>
      </c>
      <c r="Y574" s="493" t="s">
        <v>293</v>
      </c>
    </row>
    <row r="575" spans="1:25" s="45" customFormat="1" ht="16.5" thickBot="1" x14ac:dyDescent="0.25">
      <c r="A575" s="92"/>
      <c r="B575" s="93"/>
      <c r="C575" s="93"/>
      <c r="D575" s="93"/>
      <c r="E575" s="93"/>
      <c r="F575" s="93"/>
      <c r="G575" s="94"/>
      <c r="H575" s="95">
        <v>18</v>
      </c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321">
        <v>15</v>
      </c>
      <c r="T575" s="320">
        <f>SUM(H575,J575,L575,N575,P575,R575,S575)</f>
        <v>33</v>
      </c>
      <c r="U575" s="485">
        <f>($T575)/$D$486</f>
        <v>1.6320474777448073E-2</v>
      </c>
      <c r="V575" s="99">
        <f>D574</f>
        <v>2095</v>
      </c>
      <c r="W575" s="267" t="s">
        <v>16</v>
      </c>
      <c r="X575" s="93">
        <f>T575</f>
        <v>33</v>
      </c>
      <c r="Y575" s="276" t="s">
        <v>131</v>
      </c>
    </row>
    <row r="576" spans="1:25" s="45" customFormat="1" ht="16.5" thickBot="1" x14ac:dyDescent="0.25">
      <c r="A576" s="102"/>
      <c r="B576" s="103"/>
      <c r="C576" s="103"/>
      <c r="D576" s="103"/>
      <c r="E576" s="103"/>
      <c r="F576" s="103"/>
      <c r="G576" s="104"/>
      <c r="H576" s="484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324"/>
      <c r="T576" s="320">
        <f>SUM(H576,J576,L576,N576,P576,R576,S576)</f>
        <v>0</v>
      </c>
      <c r="U576" s="409">
        <f t="shared" ref="U576:U614" si="66">($T576)/$D$486</f>
        <v>0</v>
      </c>
      <c r="V576" s="99"/>
      <c r="W576" s="271" t="s">
        <v>44</v>
      </c>
      <c r="X576" s="93"/>
      <c r="Y576" s="276" t="s">
        <v>167</v>
      </c>
    </row>
    <row r="577" spans="1:25" s="45" customFormat="1" ht="16.5" thickBot="1" x14ac:dyDescent="0.25">
      <c r="A577" s="102"/>
      <c r="B577" s="103"/>
      <c r="C577" s="103"/>
      <c r="D577" s="103"/>
      <c r="E577" s="103"/>
      <c r="F577" s="103"/>
      <c r="G577" s="104"/>
      <c r="H577" s="105">
        <v>22</v>
      </c>
      <c r="I577" s="67"/>
      <c r="J577" s="67">
        <v>1</v>
      </c>
      <c r="K577" s="67"/>
      <c r="L577" s="67"/>
      <c r="M577" s="67"/>
      <c r="N577" s="67"/>
      <c r="O577" s="67"/>
      <c r="P577" s="67"/>
      <c r="Q577" s="67"/>
      <c r="R577" s="67"/>
      <c r="S577" s="322">
        <v>2</v>
      </c>
      <c r="T577" s="318">
        <f t="shared" ref="T577:T603" si="67">SUM(H577,J577,L577,N577,P577,R577,S577)</f>
        <v>25</v>
      </c>
      <c r="U577" s="98">
        <f t="shared" si="66"/>
        <v>1.2363996043521267E-2</v>
      </c>
      <c r="V577" s="99">
        <f>D574</f>
        <v>2095</v>
      </c>
      <c r="W577" s="268" t="s">
        <v>6</v>
      </c>
      <c r="X577" s="93">
        <f t="shared" ref="X577:X612" si="68">T577</f>
        <v>25</v>
      </c>
      <c r="Y577" s="489"/>
    </row>
    <row r="578" spans="1:25" s="45" customFormat="1" ht="16.5" thickBot="1" x14ac:dyDescent="0.25">
      <c r="A578" s="102"/>
      <c r="B578" s="103"/>
      <c r="C578" s="103"/>
      <c r="D578" s="103"/>
      <c r="E578" s="110"/>
      <c r="F578" s="110"/>
      <c r="G578" s="104"/>
      <c r="H578" s="105">
        <v>58</v>
      </c>
      <c r="I578" s="67"/>
      <c r="J578" s="67">
        <v>11</v>
      </c>
      <c r="K578" s="67"/>
      <c r="L578" s="67"/>
      <c r="M578" s="67"/>
      <c r="N578" s="67"/>
      <c r="O578" s="67"/>
      <c r="P578" s="67"/>
      <c r="Q578" s="67"/>
      <c r="R578" s="67"/>
      <c r="S578" s="322">
        <v>3</v>
      </c>
      <c r="T578" s="318">
        <f t="shared" si="67"/>
        <v>72</v>
      </c>
      <c r="U578" s="98">
        <f t="shared" si="66"/>
        <v>3.5608308605341248E-2</v>
      </c>
      <c r="V578" s="99">
        <f>D574</f>
        <v>2095</v>
      </c>
      <c r="W578" s="268" t="s">
        <v>14</v>
      </c>
      <c r="X578" s="93">
        <f t="shared" si="68"/>
        <v>72</v>
      </c>
      <c r="Y578" s="314"/>
    </row>
    <row r="579" spans="1:25" s="45" customFormat="1" ht="16.5" thickBot="1" x14ac:dyDescent="0.25">
      <c r="A579" s="102"/>
      <c r="B579" s="103"/>
      <c r="C579" s="103"/>
      <c r="D579" s="103"/>
      <c r="E579" s="110"/>
      <c r="F579" s="110"/>
      <c r="G579" s="104"/>
      <c r="H579" s="105">
        <v>4</v>
      </c>
      <c r="I579" s="67"/>
      <c r="J579" s="67">
        <v>4</v>
      </c>
      <c r="K579" s="67"/>
      <c r="L579" s="67"/>
      <c r="M579" s="67"/>
      <c r="N579" s="67"/>
      <c r="O579" s="67"/>
      <c r="P579" s="67"/>
      <c r="Q579" s="67"/>
      <c r="R579" s="67"/>
      <c r="S579" s="322">
        <v>4</v>
      </c>
      <c r="T579" s="318">
        <f t="shared" si="67"/>
        <v>12</v>
      </c>
      <c r="U579" s="98">
        <f t="shared" si="66"/>
        <v>5.9347181008902079E-3</v>
      </c>
      <c r="V579" s="99">
        <f>D574</f>
        <v>2095</v>
      </c>
      <c r="W579" s="268" t="s">
        <v>15</v>
      </c>
      <c r="X579" s="93">
        <f t="shared" si="68"/>
        <v>12</v>
      </c>
      <c r="Y579" s="431"/>
    </row>
    <row r="580" spans="1:25" s="45" customFormat="1" ht="16.5" thickBot="1" x14ac:dyDescent="0.25">
      <c r="A580" s="102"/>
      <c r="B580" s="103"/>
      <c r="C580" s="103"/>
      <c r="D580" s="103"/>
      <c r="E580" s="110"/>
      <c r="F580" s="110"/>
      <c r="G580" s="104"/>
      <c r="H580" s="105">
        <v>18</v>
      </c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322">
        <v>2</v>
      </c>
      <c r="T580" s="318">
        <f t="shared" si="67"/>
        <v>20</v>
      </c>
      <c r="U580" s="98">
        <f t="shared" si="66"/>
        <v>9.8911968348170121E-3</v>
      </c>
      <c r="V580" s="99">
        <f>D574</f>
        <v>2095</v>
      </c>
      <c r="W580" s="268" t="s">
        <v>31</v>
      </c>
      <c r="X580" s="93">
        <f t="shared" si="68"/>
        <v>20</v>
      </c>
      <c r="Y580" s="431"/>
    </row>
    <row r="581" spans="1:25" s="45" customFormat="1" ht="16.5" thickBot="1" x14ac:dyDescent="0.25">
      <c r="A581" s="102"/>
      <c r="B581" s="103"/>
      <c r="C581" s="103"/>
      <c r="D581" s="103"/>
      <c r="E581" s="110"/>
      <c r="F581" s="110"/>
      <c r="G581" s="104"/>
      <c r="H581" s="105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322"/>
      <c r="T581" s="318">
        <f t="shared" si="67"/>
        <v>0</v>
      </c>
      <c r="U581" s="98">
        <f t="shared" si="66"/>
        <v>0</v>
      </c>
      <c r="V581" s="99">
        <f>D574</f>
        <v>2095</v>
      </c>
      <c r="W581" s="268" t="s">
        <v>32</v>
      </c>
      <c r="X581" s="93">
        <f t="shared" si="68"/>
        <v>0</v>
      </c>
      <c r="Y581" s="111"/>
    </row>
    <row r="582" spans="1:25" s="45" customFormat="1" ht="16.5" thickBot="1" x14ac:dyDescent="0.25">
      <c r="A582" s="102"/>
      <c r="B582" s="103"/>
      <c r="C582" s="103"/>
      <c r="D582" s="103"/>
      <c r="E582" s="110"/>
      <c r="F582" s="110"/>
      <c r="G582" s="104"/>
      <c r="H582" s="105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322"/>
      <c r="T582" s="318">
        <f t="shared" si="67"/>
        <v>0</v>
      </c>
      <c r="U582" s="98">
        <f t="shared" si="66"/>
        <v>0</v>
      </c>
      <c r="V582" s="99">
        <f>D574</f>
        <v>2095</v>
      </c>
      <c r="W582" s="268" t="s">
        <v>187</v>
      </c>
      <c r="X582" s="93">
        <f t="shared" si="68"/>
        <v>0</v>
      </c>
      <c r="Y582" s="446"/>
    </row>
    <row r="583" spans="1:25" s="45" customFormat="1" ht="16.5" thickBot="1" x14ac:dyDescent="0.25">
      <c r="A583" s="102"/>
      <c r="B583" s="103"/>
      <c r="C583" s="103"/>
      <c r="D583" s="103"/>
      <c r="E583" s="110"/>
      <c r="F583" s="110"/>
      <c r="G583" s="104"/>
      <c r="H583" s="105">
        <v>2</v>
      </c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322"/>
      <c r="T583" s="318">
        <f t="shared" si="67"/>
        <v>2</v>
      </c>
      <c r="U583" s="98">
        <f t="shared" si="66"/>
        <v>9.8911968348170125E-4</v>
      </c>
      <c r="V583" s="99">
        <f>D574</f>
        <v>2095</v>
      </c>
      <c r="W583" s="269" t="s">
        <v>435</v>
      </c>
      <c r="X583" s="93">
        <f t="shared" si="68"/>
        <v>2</v>
      </c>
      <c r="Y583" s="111"/>
    </row>
    <row r="584" spans="1:25" s="45" customFormat="1" ht="16.5" thickBot="1" x14ac:dyDescent="0.25">
      <c r="A584" s="102"/>
      <c r="B584" s="103"/>
      <c r="C584" s="103"/>
      <c r="D584" s="103"/>
      <c r="E584" s="110"/>
      <c r="F584" s="110"/>
      <c r="G584" s="104"/>
      <c r="H584" s="105">
        <v>5</v>
      </c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322">
        <v>9</v>
      </c>
      <c r="T584" s="318">
        <f t="shared" si="67"/>
        <v>14</v>
      </c>
      <c r="U584" s="98">
        <f t="shared" si="66"/>
        <v>6.923837784371909E-3</v>
      </c>
      <c r="V584" s="99">
        <f>D574</f>
        <v>2095</v>
      </c>
      <c r="W584" s="268" t="s">
        <v>0</v>
      </c>
      <c r="X584" s="93">
        <f t="shared" si="68"/>
        <v>14</v>
      </c>
      <c r="Y584" s="314"/>
    </row>
    <row r="585" spans="1:25" s="45" customFormat="1" ht="16.5" thickBot="1" x14ac:dyDescent="0.25">
      <c r="A585" s="102"/>
      <c r="B585" s="103"/>
      <c r="C585" s="103"/>
      <c r="D585" s="103"/>
      <c r="E585" s="110"/>
      <c r="F585" s="110"/>
      <c r="G585" s="104"/>
      <c r="H585" s="105">
        <v>4</v>
      </c>
      <c r="I585" s="67"/>
      <c r="J585" s="67">
        <v>3</v>
      </c>
      <c r="K585" s="67"/>
      <c r="L585" s="67"/>
      <c r="M585" s="67"/>
      <c r="N585" s="67"/>
      <c r="O585" s="67"/>
      <c r="P585" s="67"/>
      <c r="Q585" s="67"/>
      <c r="R585" s="67"/>
      <c r="S585" s="322">
        <v>3</v>
      </c>
      <c r="T585" s="318">
        <f t="shared" si="67"/>
        <v>10</v>
      </c>
      <c r="U585" s="98">
        <f t="shared" si="66"/>
        <v>4.945598417408506E-3</v>
      </c>
      <c r="V585" s="99">
        <f>D574</f>
        <v>2095</v>
      </c>
      <c r="W585" s="268" t="s">
        <v>12</v>
      </c>
      <c r="X585" s="93">
        <f t="shared" si="68"/>
        <v>10</v>
      </c>
      <c r="Y585" s="112"/>
    </row>
    <row r="586" spans="1:25" s="45" customFormat="1" ht="16.5" thickBot="1" x14ac:dyDescent="0.25">
      <c r="A586" s="102"/>
      <c r="B586" s="103"/>
      <c r="C586" s="103"/>
      <c r="D586" s="103"/>
      <c r="E586" s="110"/>
      <c r="F586" s="110" t="s">
        <v>108</v>
      </c>
      <c r="G586" s="104"/>
      <c r="H586" s="105">
        <v>4</v>
      </c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322"/>
      <c r="T586" s="318">
        <f t="shared" si="67"/>
        <v>4</v>
      </c>
      <c r="U586" s="98">
        <f t="shared" si="66"/>
        <v>1.9782393669634025E-3</v>
      </c>
      <c r="V586" s="99">
        <f>D574</f>
        <v>2095</v>
      </c>
      <c r="W586" s="268" t="s">
        <v>34</v>
      </c>
      <c r="X586" s="93">
        <f t="shared" si="68"/>
        <v>4</v>
      </c>
      <c r="Y586" s="112"/>
    </row>
    <row r="587" spans="1:25" s="45" customFormat="1" ht="16.5" thickBot="1" x14ac:dyDescent="0.25">
      <c r="A587" s="102"/>
      <c r="B587" s="103"/>
      <c r="C587" s="103"/>
      <c r="D587" s="103"/>
      <c r="E587" s="110"/>
      <c r="F587" s="110"/>
      <c r="G587" s="104"/>
      <c r="H587" s="105"/>
      <c r="I587" s="67"/>
      <c r="J587" s="67">
        <v>2</v>
      </c>
      <c r="K587" s="67"/>
      <c r="L587" s="67"/>
      <c r="M587" s="67"/>
      <c r="N587" s="67"/>
      <c r="O587" s="67"/>
      <c r="P587" s="67"/>
      <c r="Q587" s="67"/>
      <c r="R587" s="67"/>
      <c r="S587" s="322"/>
      <c r="T587" s="318">
        <f t="shared" si="67"/>
        <v>2</v>
      </c>
      <c r="U587" s="98">
        <f t="shared" si="66"/>
        <v>9.8911968348170125E-4</v>
      </c>
      <c r="V587" s="99">
        <f>D574</f>
        <v>2095</v>
      </c>
      <c r="W587" s="269" t="s">
        <v>28</v>
      </c>
      <c r="X587" s="93">
        <f t="shared" si="68"/>
        <v>2</v>
      </c>
      <c r="Y587" s="494"/>
    </row>
    <row r="588" spans="1:25" s="45" customFormat="1" ht="16.5" thickBot="1" x14ac:dyDescent="0.25">
      <c r="A588" s="102"/>
      <c r="B588" s="103"/>
      <c r="C588" s="103"/>
      <c r="D588" s="103"/>
      <c r="E588" s="110"/>
      <c r="F588" s="110"/>
      <c r="G588" s="115"/>
      <c r="H588" s="116">
        <v>1</v>
      </c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322"/>
      <c r="T588" s="318">
        <f t="shared" si="67"/>
        <v>1</v>
      </c>
      <c r="U588" s="98">
        <f t="shared" si="66"/>
        <v>4.9455984174085062E-4</v>
      </c>
      <c r="V588" s="99">
        <f>D574</f>
        <v>2095</v>
      </c>
      <c r="W588" s="269" t="s">
        <v>27</v>
      </c>
      <c r="X588" s="93">
        <f t="shared" si="68"/>
        <v>1</v>
      </c>
      <c r="Y588" s="278"/>
    </row>
    <row r="589" spans="1:25" s="45" customFormat="1" ht="16.5" thickBot="1" x14ac:dyDescent="0.25">
      <c r="A589" s="102"/>
      <c r="B589" s="103"/>
      <c r="C589" s="103"/>
      <c r="D589" s="103"/>
      <c r="E589" s="110"/>
      <c r="F589" s="110"/>
      <c r="G589" s="115"/>
      <c r="H589" s="116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322"/>
      <c r="T589" s="318">
        <f t="shared" si="67"/>
        <v>0</v>
      </c>
      <c r="U589" s="98">
        <f t="shared" si="66"/>
        <v>0</v>
      </c>
      <c r="V589" s="99">
        <f>D574</f>
        <v>2095</v>
      </c>
      <c r="W589" s="269" t="s">
        <v>183</v>
      </c>
      <c r="X589" s="93">
        <f t="shared" si="68"/>
        <v>0</v>
      </c>
      <c r="Y589" s="109"/>
    </row>
    <row r="590" spans="1:25" s="45" customFormat="1" ht="16.5" thickBot="1" x14ac:dyDescent="0.25">
      <c r="A590" s="102"/>
      <c r="B590" s="103"/>
      <c r="C590" s="103"/>
      <c r="D590" s="103"/>
      <c r="E590" s="110"/>
      <c r="F590" s="110"/>
      <c r="G590" s="115"/>
      <c r="H590" s="217">
        <v>1</v>
      </c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323"/>
      <c r="T590" s="319">
        <f t="shared" si="67"/>
        <v>1</v>
      </c>
      <c r="U590" s="316">
        <f t="shared" si="66"/>
        <v>4.9455984174085062E-4</v>
      </c>
      <c r="V590" s="307">
        <f>D574</f>
        <v>2095</v>
      </c>
      <c r="W590" s="270" t="s">
        <v>74</v>
      </c>
      <c r="X590" s="93">
        <f t="shared" si="68"/>
        <v>1</v>
      </c>
      <c r="Y590" s="278"/>
    </row>
    <row r="591" spans="1:25" s="45" customFormat="1" ht="16.5" thickBot="1" x14ac:dyDescent="0.25">
      <c r="A591" s="102"/>
      <c r="B591" s="103"/>
      <c r="C591" s="103"/>
      <c r="D591" s="103"/>
      <c r="E591" s="110"/>
      <c r="F591" s="110"/>
      <c r="G591" s="104"/>
      <c r="H591" s="95"/>
      <c r="I591" s="117">
        <v>1</v>
      </c>
      <c r="J591" s="117"/>
      <c r="K591" s="117"/>
      <c r="L591" s="117"/>
      <c r="M591" s="117"/>
      <c r="N591" s="117"/>
      <c r="O591" s="117"/>
      <c r="P591" s="117"/>
      <c r="Q591" s="117"/>
      <c r="R591" s="117"/>
      <c r="S591" s="324"/>
      <c r="T591" s="320">
        <f t="shared" si="67"/>
        <v>0</v>
      </c>
      <c r="U591" s="214">
        <f t="shared" si="66"/>
        <v>0</v>
      </c>
      <c r="V591" s="99">
        <f>D574</f>
        <v>2095</v>
      </c>
      <c r="W591" s="271" t="s">
        <v>11</v>
      </c>
      <c r="X591" s="93">
        <f t="shared" si="68"/>
        <v>0</v>
      </c>
      <c r="Y591" s="112"/>
    </row>
    <row r="592" spans="1:25" s="45" customFormat="1" ht="16.5" thickBot="1" x14ac:dyDescent="0.25">
      <c r="A592" s="102"/>
      <c r="B592" s="103"/>
      <c r="C592" s="103"/>
      <c r="D592" s="103"/>
      <c r="E592" s="110"/>
      <c r="F592" s="110"/>
      <c r="G592" s="104"/>
      <c r="H592" s="105"/>
      <c r="I592" s="279"/>
      <c r="J592" s="67"/>
      <c r="K592" s="67"/>
      <c r="L592" s="67"/>
      <c r="M592" s="67"/>
      <c r="N592" s="67"/>
      <c r="O592" s="67"/>
      <c r="P592" s="67"/>
      <c r="Q592" s="67"/>
      <c r="R592" s="67"/>
      <c r="S592" s="322"/>
      <c r="T592" s="318">
        <f t="shared" si="67"/>
        <v>0</v>
      </c>
      <c r="U592" s="98">
        <f t="shared" si="66"/>
        <v>0</v>
      </c>
      <c r="V592" s="99">
        <f>D574</f>
        <v>2095</v>
      </c>
      <c r="W592" s="462" t="s">
        <v>101</v>
      </c>
      <c r="X592" s="93">
        <f t="shared" si="68"/>
        <v>0</v>
      </c>
      <c r="Y592" s="112"/>
    </row>
    <row r="593" spans="1:25" s="45" customFormat="1" ht="16.5" thickBot="1" x14ac:dyDescent="0.25">
      <c r="A593" s="102"/>
      <c r="B593" s="103"/>
      <c r="C593" s="103"/>
      <c r="D593" s="103"/>
      <c r="E593" s="110"/>
      <c r="F593" s="110"/>
      <c r="G593" s="104"/>
      <c r="H593" s="105"/>
      <c r="I593" s="280">
        <v>2</v>
      </c>
      <c r="J593" s="67">
        <v>1</v>
      </c>
      <c r="K593" s="67"/>
      <c r="L593" s="67"/>
      <c r="M593" s="67"/>
      <c r="N593" s="67"/>
      <c r="O593" s="67"/>
      <c r="P593" s="67"/>
      <c r="Q593" s="67"/>
      <c r="R593" s="67"/>
      <c r="S593" s="322">
        <v>5</v>
      </c>
      <c r="T593" s="318">
        <f t="shared" si="67"/>
        <v>6</v>
      </c>
      <c r="U593" s="98">
        <f t="shared" si="66"/>
        <v>2.967359050445104E-3</v>
      </c>
      <c r="V593" s="99">
        <f>D574</f>
        <v>2095</v>
      </c>
      <c r="W593" s="268" t="s">
        <v>3</v>
      </c>
      <c r="X593" s="93">
        <f t="shared" si="68"/>
        <v>6</v>
      </c>
      <c r="Y593" s="111"/>
    </row>
    <row r="594" spans="1:25" s="45" customFormat="1" ht="16.5" thickBot="1" x14ac:dyDescent="0.25">
      <c r="A594" s="102"/>
      <c r="B594" s="103"/>
      <c r="C594" s="103"/>
      <c r="D594" s="103"/>
      <c r="E594" s="103"/>
      <c r="F594" s="110"/>
      <c r="G594" s="104"/>
      <c r="H594" s="105"/>
      <c r="I594" s="280">
        <v>18</v>
      </c>
      <c r="J594" s="67"/>
      <c r="K594" s="67"/>
      <c r="L594" s="67"/>
      <c r="M594" s="67"/>
      <c r="N594" s="67"/>
      <c r="O594" s="67"/>
      <c r="P594" s="67"/>
      <c r="Q594" s="67"/>
      <c r="R594" s="67"/>
      <c r="S594" s="322"/>
      <c r="T594" s="318">
        <f t="shared" si="67"/>
        <v>0</v>
      </c>
      <c r="U594" s="98">
        <f t="shared" si="66"/>
        <v>0</v>
      </c>
      <c r="V594" s="99">
        <f>D574</f>
        <v>2095</v>
      </c>
      <c r="W594" s="268" t="s">
        <v>8</v>
      </c>
      <c r="X594" s="93">
        <f t="shared" si="68"/>
        <v>0</v>
      </c>
      <c r="Y594" s="112"/>
    </row>
    <row r="595" spans="1:25" s="45" customFormat="1" ht="16.5" thickBot="1" x14ac:dyDescent="0.25">
      <c r="A595" s="102"/>
      <c r="B595" s="103"/>
      <c r="C595" s="103"/>
      <c r="D595" s="103"/>
      <c r="E595" s="103"/>
      <c r="F595" s="110"/>
      <c r="G595" s="104"/>
      <c r="H595" s="105"/>
      <c r="I595" s="280">
        <v>2</v>
      </c>
      <c r="J595" s="67">
        <v>2</v>
      </c>
      <c r="K595" s="67"/>
      <c r="L595" s="67"/>
      <c r="M595" s="67"/>
      <c r="N595" s="67"/>
      <c r="O595" s="67"/>
      <c r="P595" s="67"/>
      <c r="Q595" s="67"/>
      <c r="R595" s="67"/>
      <c r="S595" s="322"/>
      <c r="T595" s="318">
        <f t="shared" si="67"/>
        <v>2</v>
      </c>
      <c r="U595" s="98">
        <f t="shared" si="66"/>
        <v>9.8911968348170125E-4</v>
      </c>
      <c r="V595" s="99">
        <f>D574</f>
        <v>2095</v>
      </c>
      <c r="W595" s="268" t="s">
        <v>9</v>
      </c>
      <c r="X595" s="93">
        <f t="shared" si="68"/>
        <v>2</v>
      </c>
      <c r="Y595" s="494"/>
    </row>
    <row r="596" spans="1:25" s="45" customFormat="1" ht="16.5" thickBot="1" x14ac:dyDescent="0.25">
      <c r="A596" s="102"/>
      <c r="B596" s="103"/>
      <c r="C596" s="103"/>
      <c r="D596" s="103"/>
      <c r="E596" s="103"/>
      <c r="F596" s="110"/>
      <c r="G596" s="104"/>
      <c r="H596" s="105"/>
      <c r="I596" s="280"/>
      <c r="J596" s="67"/>
      <c r="K596" s="67"/>
      <c r="L596" s="67"/>
      <c r="M596" s="67"/>
      <c r="N596" s="67"/>
      <c r="O596" s="67"/>
      <c r="P596" s="67"/>
      <c r="Q596" s="67"/>
      <c r="R596" s="67"/>
      <c r="S596" s="322"/>
      <c r="T596" s="318">
        <f t="shared" si="67"/>
        <v>0</v>
      </c>
      <c r="U596" s="98">
        <f t="shared" si="66"/>
        <v>0</v>
      </c>
      <c r="V596" s="99">
        <f>D574</f>
        <v>2095</v>
      </c>
      <c r="W596" s="268" t="s">
        <v>80</v>
      </c>
      <c r="X596" s="93">
        <f t="shared" si="68"/>
        <v>0</v>
      </c>
      <c r="Y596" s="112"/>
    </row>
    <row r="597" spans="1:25" s="45" customFormat="1" ht="16.5" thickBot="1" x14ac:dyDescent="0.25">
      <c r="A597" s="102"/>
      <c r="B597" s="103"/>
      <c r="C597" s="103"/>
      <c r="D597" s="103"/>
      <c r="E597" s="103"/>
      <c r="F597" s="110"/>
      <c r="G597" s="104"/>
      <c r="H597" s="105"/>
      <c r="I597" s="280">
        <v>4</v>
      </c>
      <c r="J597" s="67">
        <v>1</v>
      </c>
      <c r="K597" s="67"/>
      <c r="L597" s="67"/>
      <c r="M597" s="67"/>
      <c r="N597" s="67"/>
      <c r="O597" s="67"/>
      <c r="P597" s="67"/>
      <c r="Q597" s="67"/>
      <c r="R597" s="67"/>
      <c r="S597" s="322">
        <v>2</v>
      </c>
      <c r="T597" s="318">
        <f t="shared" si="67"/>
        <v>3</v>
      </c>
      <c r="U597" s="98">
        <f t="shared" si="66"/>
        <v>1.483679525222552E-3</v>
      </c>
      <c r="V597" s="99">
        <f>D574</f>
        <v>2095</v>
      </c>
      <c r="W597" s="268" t="s">
        <v>20</v>
      </c>
      <c r="X597" s="93">
        <f t="shared" si="68"/>
        <v>3</v>
      </c>
      <c r="Y597" s="112"/>
    </row>
    <row r="598" spans="1:25" s="45" customFormat="1" ht="16.5" thickBot="1" x14ac:dyDescent="0.25">
      <c r="A598" s="102"/>
      <c r="B598" s="103"/>
      <c r="C598" s="103"/>
      <c r="D598" s="103"/>
      <c r="E598" s="103"/>
      <c r="F598" s="110"/>
      <c r="G598" s="104"/>
      <c r="H598" s="105"/>
      <c r="I598" s="280"/>
      <c r="J598" s="67"/>
      <c r="K598" s="67"/>
      <c r="L598" s="67"/>
      <c r="M598" s="67"/>
      <c r="N598" s="67"/>
      <c r="O598" s="67"/>
      <c r="P598" s="67"/>
      <c r="Q598" s="67"/>
      <c r="R598" s="67"/>
      <c r="S598" s="322"/>
      <c r="T598" s="318">
        <f t="shared" si="67"/>
        <v>0</v>
      </c>
      <c r="U598" s="98">
        <f t="shared" si="66"/>
        <v>0</v>
      </c>
      <c r="V598" s="99">
        <f>D574</f>
        <v>2095</v>
      </c>
      <c r="W598" s="268" t="s">
        <v>81</v>
      </c>
      <c r="X598" s="93">
        <f t="shared" si="68"/>
        <v>0</v>
      </c>
      <c r="Y598" s="494" t="s">
        <v>389</v>
      </c>
    </row>
    <row r="599" spans="1:25" s="45" customFormat="1" ht="16.5" thickBot="1" x14ac:dyDescent="0.25">
      <c r="A599" s="102"/>
      <c r="B599" s="103"/>
      <c r="C599" s="103"/>
      <c r="D599" s="103"/>
      <c r="E599" s="103"/>
      <c r="F599" s="110"/>
      <c r="G599" s="104"/>
      <c r="H599" s="105"/>
      <c r="I599" s="280"/>
      <c r="J599" s="67"/>
      <c r="K599" s="67"/>
      <c r="L599" s="67"/>
      <c r="M599" s="67"/>
      <c r="N599" s="67"/>
      <c r="O599" s="67"/>
      <c r="P599" s="67"/>
      <c r="Q599" s="67"/>
      <c r="R599" s="67"/>
      <c r="S599" s="322"/>
      <c r="T599" s="318">
        <f t="shared" si="67"/>
        <v>0</v>
      </c>
      <c r="U599" s="98">
        <f t="shared" si="66"/>
        <v>0</v>
      </c>
      <c r="V599" s="99">
        <f>D574</f>
        <v>2095</v>
      </c>
      <c r="W599" s="463" t="s">
        <v>190</v>
      </c>
      <c r="X599" s="93">
        <f t="shared" si="68"/>
        <v>0</v>
      </c>
      <c r="Y599" s="494" t="s">
        <v>441</v>
      </c>
    </row>
    <row r="600" spans="1:25" s="45" customFormat="1" ht="16.5" thickBot="1" x14ac:dyDescent="0.25">
      <c r="A600" s="102"/>
      <c r="B600" s="103"/>
      <c r="C600" s="103"/>
      <c r="D600" s="103"/>
      <c r="E600" s="110"/>
      <c r="F600" s="110"/>
      <c r="G600" s="104"/>
      <c r="H600" s="105"/>
      <c r="I600" s="280">
        <v>20</v>
      </c>
      <c r="J600" s="67">
        <v>2</v>
      </c>
      <c r="K600" s="67"/>
      <c r="L600" s="67"/>
      <c r="M600" s="67"/>
      <c r="N600" s="67"/>
      <c r="O600" s="67"/>
      <c r="P600" s="67"/>
      <c r="Q600" s="67"/>
      <c r="R600" s="67"/>
      <c r="S600" s="322"/>
      <c r="T600" s="318">
        <f t="shared" si="67"/>
        <v>2</v>
      </c>
      <c r="U600" s="98">
        <f t="shared" si="66"/>
        <v>9.8911968348170125E-4</v>
      </c>
      <c r="V600" s="99">
        <f>D574</f>
        <v>2095</v>
      </c>
      <c r="W600" s="268" t="s">
        <v>13</v>
      </c>
      <c r="X600" s="93">
        <f t="shared" si="68"/>
        <v>2</v>
      </c>
      <c r="Y600" s="452" t="s">
        <v>437</v>
      </c>
    </row>
    <row r="601" spans="1:25" s="45" customFormat="1" ht="16.5" thickBot="1" x14ac:dyDescent="0.25">
      <c r="A601" s="102"/>
      <c r="B601" s="103"/>
      <c r="C601" s="103"/>
      <c r="D601" s="103"/>
      <c r="E601" s="110"/>
      <c r="F601" s="110"/>
      <c r="G601" s="104"/>
      <c r="H601" s="105"/>
      <c r="I601" s="67">
        <v>4</v>
      </c>
      <c r="J601" s="67"/>
      <c r="K601" s="67"/>
      <c r="L601" s="67"/>
      <c r="M601" s="67"/>
      <c r="N601" s="67"/>
      <c r="O601" s="67"/>
      <c r="P601" s="67"/>
      <c r="Q601" s="67"/>
      <c r="R601" s="67">
        <v>3</v>
      </c>
      <c r="S601" s="322"/>
      <c r="T601" s="318">
        <f t="shared" si="67"/>
        <v>3</v>
      </c>
      <c r="U601" s="98">
        <f t="shared" si="66"/>
        <v>1.483679525222552E-3</v>
      </c>
      <c r="V601" s="99">
        <f>D574</f>
        <v>2095</v>
      </c>
      <c r="W601" s="269" t="s">
        <v>181</v>
      </c>
      <c r="X601" s="93">
        <f t="shared" si="68"/>
        <v>3</v>
      </c>
      <c r="Y601" s="494"/>
    </row>
    <row r="602" spans="1:25" s="45" customFormat="1" ht="16.5" thickBot="1" x14ac:dyDescent="0.25">
      <c r="A602" s="102"/>
      <c r="B602" s="103"/>
      <c r="C602" s="103"/>
      <c r="D602" s="103"/>
      <c r="E602" s="110"/>
      <c r="F602" s="110"/>
      <c r="G602" s="104"/>
      <c r="H602" s="105"/>
      <c r="I602" s="67">
        <v>4</v>
      </c>
      <c r="J602" s="67"/>
      <c r="K602" s="67"/>
      <c r="L602" s="67"/>
      <c r="M602" s="67"/>
      <c r="N602" s="67"/>
      <c r="O602" s="67"/>
      <c r="P602" s="67"/>
      <c r="Q602" s="67"/>
      <c r="R602" s="67"/>
      <c r="S602" s="322"/>
      <c r="T602" s="318">
        <f t="shared" si="67"/>
        <v>0</v>
      </c>
      <c r="U602" s="98">
        <f t="shared" si="66"/>
        <v>0</v>
      </c>
      <c r="V602" s="99">
        <f>D574</f>
        <v>2095</v>
      </c>
      <c r="W602" s="269" t="s">
        <v>99</v>
      </c>
      <c r="X602" s="93">
        <f t="shared" si="68"/>
        <v>0</v>
      </c>
      <c r="Y602" s="452"/>
    </row>
    <row r="603" spans="1:25" s="45" customFormat="1" ht="15.75" thickBot="1" x14ac:dyDescent="0.25">
      <c r="A603" s="102"/>
      <c r="B603" s="103"/>
      <c r="C603" s="103"/>
      <c r="D603" s="103"/>
      <c r="E603" s="110"/>
      <c r="F603" s="110"/>
      <c r="G603" s="104"/>
      <c r="H603" s="113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325"/>
      <c r="T603" s="319">
        <f t="shared" si="67"/>
        <v>0</v>
      </c>
      <c r="U603" s="409">
        <f t="shared" si="66"/>
        <v>0</v>
      </c>
      <c r="V603" s="99">
        <f>D574</f>
        <v>2095</v>
      </c>
      <c r="W603" s="508" t="s">
        <v>440</v>
      </c>
      <c r="X603" s="93">
        <f t="shared" si="68"/>
        <v>0</v>
      </c>
      <c r="Y603" s="452"/>
    </row>
    <row r="604" spans="1:25" s="45" customFormat="1" ht="16.5" thickBot="1" x14ac:dyDescent="0.3">
      <c r="A604" s="102"/>
      <c r="B604" s="103"/>
      <c r="C604" s="103"/>
      <c r="D604" s="103"/>
      <c r="E604" s="110"/>
      <c r="F604" s="110"/>
      <c r="G604" s="104"/>
      <c r="H604" s="87"/>
      <c r="I604" s="88"/>
      <c r="J604" s="310"/>
      <c r="K604" s="88"/>
      <c r="L604" s="88"/>
      <c r="M604" s="88"/>
      <c r="N604" s="88"/>
      <c r="O604" s="88"/>
      <c r="P604" s="88"/>
      <c r="Q604" s="88"/>
      <c r="R604" s="88"/>
      <c r="S604" s="88"/>
      <c r="T604" s="317"/>
      <c r="U604" s="317"/>
      <c r="V604" s="121"/>
      <c r="W604" s="273" t="s">
        <v>166</v>
      </c>
      <c r="X604" s="93">
        <f t="shared" si="68"/>
        <v>0</v>
      </c>
      <c r="Y604" s="494"/>
    </row>
    <row r="605" spans="1:25" s="45" customFormat="1" ht="16.5" thickBot="1" x14ac:dyDescent="0.25">
      <c r="A605" s="102"/>
      <c r="B605" s="103"/>
      <c r="C605" s="103"/>
      <c r="D605" s="103"/>
      <c r="E605" s="110"/>
      <c r="F605" s="110"/>
      <c r="G605" s="115"/>
      <c r="H605" s="95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321"/>
      <c r="T605" s="320">
        <f t="shared" ref="T605:T606" si="69">SUM(H605,J605,L605,N605,P605,R605,S605)</f>
        <v>0</v>
      </c>
      <c r="U605" s="214">
        <f t="shared" si="66"/>
        <v>0</v>
      </c>
      <c r="V605" s="99">
        <f>D574</f>
        <v>2095</v>
      </c>
      <c r="W605" s="267" t="s">
        <v>88</v>
      </c>
      <c r="X605" s="93">
        <f t="shared" si="68"/>
        <v>0</v>
      </c>
      <c r="Y605" s="494" t="s">
        <v>436</v>
      </c>
    </row>
    <row r="606" spans="1:25" s="45" customFormat="1" ht="16.5" thickBot="1" x14ac:dyDescent="0.25">
      <c r="A606" s="102"/>
      <c r="B606" s="103"/>
      <c r="C606" s="103"/>
      <c r="D606" s="103"/>
      <c r="E606" s="110"/>
      <c r="F606" s="110"/>
      <c r="G606" s="115"/>
      <c r="H606" s="105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322"/>
      <c r="T606" s="318">
        <f t="shared" si="69"/>
        <v>0</v>
      </c>
      <c r="U606" s="214">
        <f t="shared" si="66"/>
        <v>0</v>
      </c>
      <c r="V606" s="99">
        <f>D574</f>
        <v>2095</v>
      </c>
      <c r="W606" s="268" t="s">
        <v>86</v>
      </c>
      <c r="X606" s="93">
        <f t="shared" si="68"/>
        <v>0</v>
      </c>
      <c r="Y606" s="494" t="s">
        <v>439</v>
      </c>
    </row>
    <row r="607" spans="1:25" s="45" customFormat="1" ht="15.75" thickBot="1" x14ac:dyDescent="0.25">
      <c r="A607" s="102"/>
      <c r="B607" s="103"/>
      <c r="C607" s="103"/>
      <c r="D607" s="103"/>
      <c r="E607" s="110"/>
      <c r="F607" s="110"/>
      <c r="G607" s="115"/>
      <c r="H607" s="105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322"/>
      <c r="T607" s="318">
        <v>0</v>
      </c>
      <c r="U607" s="214">
        <f t="shared" si="66"/>
        <v>0</v>
      </c>
      <c r="V607" s="99">
        <f>D574</f>
        <v>2095</v>
      </c>
      <c r="W607" s="503" t="s">
        <v>185</v>
      </c>
      <c r="X607" s="93">
        <f t="shared" si="68"/>
        <v>0</v>
      </c>
      <c r="Y607" s="452" t="s">
        <v>438</v>
      </c>
    </row>
    <row r="608" spans="1:25" s="45" customFormat="1" ht="16.5" thickBot="1" x14ac:dyDescent="0.25">
      <c r="A608" s="102"/>
      <c r="B608" s="103"/>
      <c r="C608" s="103"/>
      <c r="D608" s="103"/>
      <c r="E608" s="110"/>
      <c r="F608" s="110"/>
      <c r="G608" s="115"/>
      <c r="H608" s="105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322"/>
      <c r="T608" s="318">
        <f t="shared" ref="T608:T613" si="70">SUM(H608,J608,L608,N608,P608,R608,S608)</f>
        <v>0</v>
      </c>
      <c r="U608" s="214">
        <f t="shared" si="66"/>
        <v>0</v>
      </c>
      <c r="V608" s="99">
        <f>D574</f>
        <v>2095</v>
      </c>
      <c r="W608" s="268" t="s">
        <v>74</v>
      </c>
      <c r="X608" s="93">
        <f t="shared" si="68"/>
        <v>0</v>
      </c>
      <c r="Y608" s="494"/>
    </row>
    <row r="609" spans="1:25" s="45" customFormat="1" ht="16.5" thickBot="1" x14ac:dyDescent="0.25">
      <c r="A609" s="102"/>
      <c r="B609" s="103"/>
      <c r="C609" s="103"/>
      <c r="D609" s="103"/>
      <c r="E609" s="110"/>
      <c r="F609" s="110"/>
      <c r="G609" s="115"/>
      <c r="H609" s="105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322"/>
      <c r="T609" s="318">
        <f t="shared" si="70"/>
        <v>0</v>
      </c>
      <c r="U609" s="214">
        <f t="shared" si="66"/>
        <v>0</v>
      </c>
      <c r="V609" s="99">
        <f>D574</f>
        <v>2095</v>
      </c>
      <c r="W609" s="269" t="s">
        <v>197</v>
      </c>
      <c r="X609" s="93">
        <f t="shared" si="68"/>
        <v>0</v>
      </c>
      <c r="Y609" s="452"/>
    </row>
    <row r="610" spans="1:25" s="45" customFormat="1" ht="16.5" thickBot="1" x14ac:dyDescent="0.25">
      <c r="A610" s="102"/>
      <c r="B610" s="103"/>
      <c r="C610" s="103"/>
      <c r="D610" s="103"/>
      <c r="E610" s="110"/>
      <c r="F610" s="110"/>
      <c r="G610" s="115"/>
      <c r="H610" s="105">
        <v>1</v>
      </c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322"/>
      <c r="T610" s="318">
        <f t="shared" si="70"/>
        <v>1</v>
      </c>
      <c r="U610" s="214">
        <f t="shared" si="66"/>
        <v>4.9455984174085062E-4</v>
      </c>
      <c r="V610" s="99">
        <f>D574</f>
        <v>2095</v>
      </c>
      <c r="W610" s="269" t="s">
        <v>27</v>
      </c>
      <c r="X610" s="93">
        <f t="shared" si="68"/>
        <v>1</v>
      </c>
      <c r="Y610" s="507"/>
    </row>
    <row r="611" spans="1:25" s="45" customFormat="1" ht="16.5" thickBot="1" x14ac:dyDescent="0.25">
      <c r="A611" s="102"/>
      <c r="B611" s="103"/>
      <c r="C611" s="103"/>
      <c r="D611" s="103"/>
      <c r="E611" s="110"/>
      <c r="F611" s="110"/>
      <c r="G611" s="115"/>
      <c r="H611" s="113">
        <v>1</v>
      </c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325"/>
      <c r="T611" s="318">
        <f t="shared" si="70"/>
        <v>1</v>
      </c>
      <c r="U611" s="214">
        <f t="shared" si="66"/>
        <v>4.9455984174085062E-4</v>
      </c>
      <c r="V611" s="99">
        <f>D574</f>
        <v>2095</v>
      </c>
      <c r="W611" s="272" t="s">
        <v>173</v>
      </c>
      <c r="X611" s="93">
        <f t="shared" si="68"/>
        <v>1</v>
      </c>
      <c r="Y611" s="507"/>
    </row>
    <row r="612" spans="1:25" s="45" customFormat="1" ht="16.5" thickBot="1" x14ac:dyDescent="0.25">
      <c r="A612" s="102"/>
      <c r="B612" s="103"/>
      <c r="C612" s="103"/>
      <c r="D612" s="103"/>
      <c r="E612" s="110"/>
      <c r="F612" s="110"/>
      <c r="G612" s="115"/>
      <c r="H612" s="113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325"/>
      <c r="T612" s="318">
        <f t="shared" si="70"/>
        <v>0</v>
      </c>
      <c r="U612" s="214">
        <f t="shared" si="66"/>
        <v>0</v>
      </c>
      <c r="V612" s="99">
        <f>D574</f>
        <v>2095</v>
      </c>
      <c r="W612" s="268" t="s">
        <v>16</v>
      </c>
      <c r="X612" s="93">
        <f t="shared" si="68"/>
        <v>0</v>
      </c>
      <c r="Y612" s="452"/>
    </row>
    <row r="613" spans="1:25" s="45" customFormat="1" ht="16.5" thickBot="1" x14ac:dyDescent="0.25">
      <c r="A613" s="123"/>
      <c r="B613" s="124"/>
      <c r="C613" s="124"/>
      <c r="D613" s="124"/>
      <c r="E613" s="125"/>
      <c r="F613" s="125"/>
      <c r="G613" s="126"/>
      <c r="H613" s="113">
        <v>36</v>
      </c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325"/>
      <c r="T613" s="318">
        <f t="shared" si="70"/>
        <v>36</v>
      </c>
      <c r="U613" s="409">
        <f t="shared" si="66"/>
        <v>1.7804154302670624E-2</v>
      </c>
      <c r="V613" s="99">
        <f>D574</f>
        <v>2095</v>
      </c>
      <c r="W613" s="270" t="s">
        <v>159</v>
      </c>
      <c r="X613" s="275">
        <f>T613</f>
        <v>36</v>
      </c>
      <c r="Y613" s="492"/>
    </row>
    <row r="614" spans="1:25" s="45" customFormat="1" ht="15.75" thickBot="1" x14ac:dyDescent="0.25">
      <c r="A614" s="128"/>
      <c r="B614" s="128"/>
      <c r="C614" s="128"/>
      <c r="D614" s="128"/>
      <c r="E614" s="128"/>
      <c r="F614" s="128"/>
      <c r="G614" s="51" t="s">
        <v>5</v>
      </c>
      <c r="H614" s="129">
        <f t="shared" ref="H614:S614" si="71">SUM(H575:H613)</f>
        <v>175</v>
      </c>
      <c r="I614" s="129">
        <f t="shared" si="71"/>
        <v>55</v>
      </c>
      <c r="J614" s="129">
        <f t="shared" si="71"/>
        <v>27</v>
      </c>
      <c r="K614" s="129">
        <f t="shared" si="71"/>
        <v>0</v>
      </c>
      <c r="L614" s="129">
        <f t="shared" si="71"/>
        <v>0</v>
      </c>
      <c r="M614" s="129">
        <f t="shared" si="71"/>
        <v>0</v>
      </c>
      <c r="N614" s="129">
        <f t="shared" si="71"/>
        <v>0</v>
      </c>
      <c r="O614" s="129">
        <f t="shared" si="71"/>
        <v>0</v>
      </c>
      <c r="P614" s="129">
        <f t="shared" si="71"/>
        <v>0</v>
      </c>
      <c r="Q614" s="129">
        <f t="shared" si="71"/>
        <v>0</v>
      </c>
      <c r="R614" s="129">
        <f t="shared" si="71"/>
        <v>3</v>
      </c>
      <c r="S614" s="129">
        <f t="shared" si="71"/>
        <v>45</v>
      </c>
      <c r="T614" s="258">
        <f>SUM(H614,J614,L614,N614,P614,R614,S614)</f>
        <v>250</v>
      </c>
      <c r="U614" s="465">
        <f t="shared" si="66"/>
        <v>0.12363996043521266</v>
      </c>
      <c r="V614" s="99">
        <f>D574</f>
        <v>2095</v>
      </c>
      <c r="W614" s="44"/>
      <c r="Y614" s="10"/>
    </row>
    <row r="616" spans="1:25" ht="15.75" thickBot="1" x14ac:dyDescent="0.3"/>
    <row r="617" spans="1:25" s="45" customFormat="1" ht="75.75" thickBot="1" x14ac:dyDescent="0.3">
      <c r="A617" s="46" t="s">
        <v>23</v>
      </c>
      <c r="B617" s="46" t="s">
        <v>49</v>
      </c>
      <c r="C617" s="47" t="s">
        <v>54</v>
      </c>
      <c r="D617" s="47" t="s">
        <v>18</v>
      </c>
      <c r="E617" s="46" t="s">
        <v>17</v>
      </c>
      <c r="F617" s="48" t="s">
        <v>1</v>
      </c>
      <c r="G617" s="49" t="s">
        <v>24</v>
      </c>
      <c r="H617" s="50" t="s">
        <v>75</v>
      </c>
      <c r="I617" s="50" t="s">
        <v>76</v>
      </c>
      <c r="J617" s="50" t="s">
        <v>55</v>
      </c>
      <c r="K617" s="50" t="s">
        <v>60</v>
      </c>
      <c r="L617" s="50" t="s">
        <v>56</v>
      </c>
      <c r="M617" s="50" t="s">
        <v>61</v>
      </c>
      <c r="N617" s="50" t="s">
        <v>57</v>
      </c>
      <c r="O617" s="50" t="s">
        <v>62</v>
      </c>
      <c r="P617" s="50" t="s">
        <v>58</v>
      </c>
      <c r="Q617" s="50" t="s">
        <v>77</v>
      </c>
      <c r="R617" s="50" t="s">
        <v>126</v>
      </c>
      <c r="S617" s="50" t="s">
        <v>42</v>
      </c>
      <c r="T617" s="50" t="s">
        <v>5</v>
      </c>
      <c r="U617" s="46" t="s">
        <v>2</v>
      </c>
      <c r="V617" s="84" t="s">
        <v>72</v>
      </c>
      <c r="W617" s="85" t="s">
        <v>21</v>
      </c>
      <c r="X617" s="47" t="s">
        <v>18</v>
      </c>
      <c r="Y617" s="86" t="s">
        <v>7</v>
      </c>
    </row>
    <row r="618" spans="1:25" s="45" customFormat="1" ht="15.75" thickBot="1" x14ac:dyDescent="0.3">
      <c r="A618" s="438">
        <v>1505644</v>
      </c>
      <c r="B618" s="274" t="s">
        <v>120</v>
      </c>
      <c r="C618" s="438">
        <v>1920</v>
      </c>
      <c r="D618" s="438">
        <v>2219</v>
      </c>
      <c r="E618" s="443">
        <v>1830</v>
      </c>
      <c r="F618" s="444">
        <f>E618/D618</f>
        <v>0.82469580892293826</v>
      </c>
      <c r="G618" s="52">
        <v>45260</v>
      </c>
      <c r="H618" s="87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9"/>
      <c r="T618" s="405"/>
      <c r="U618" s="121"/>
      <c r="V618" s="89"/>
      <c r="W618" s="91" t="s">
        <v>78</v>
      </c>
      <c r="X618" s="275">
        <v>578.5</v>
      </c>
      <c r="Y618" s="493" t="s">
        <v>73</v>
      </c>
    </row>
    <row r="619" spans="1:25" s="45" customFormat="1" ht="16.5" thickBot="1" x14ac:dyDescent="0.25">
      <c r="A619" s="92"/>
      <c r="B619" s="93"/>
      <c r="C619" s="93"/>
      <c r="D619" s="93"/>
      <c r="E619" s="93"/>
      <c r="F619" s="93"/>
      <c r="G619" s="94"/>
      <c r="H619" s="95">
        <v>60</v>
      </c>
      <c r="I619" s="96"/>
      <c r="J619" s="96">
        <v>2</v>
      </c>
      <c r="K619" s="96"/>
      <c r="L619" s="96"/>
      <c r="M619" s="96"/>
      <c r="N619" s="96"/>
      <c r="O619" s="96"/>
      <c r="P619" s="96"/>
      <c r="Q619" s="96"/>
      <c r="R619" s="96"/>
      <c r="S619" s="321">
        <v>23</v>
      </c>
      <c r="T619" s="320">
        <f>SUM(H619,J619,L619,N619,P619,R619,S619)</f>
        <v>85</v>
      </c>
      <c r="U619" s="485">
        <f>($T619)/$D$486</f>
        <v>4.2037586547972301E-2</v>
      </c>
      <c r="V619" s="99">
        <f>D618</f>
        <v>2219</v>
      </c>
      <c r="W619" s="267" t="s">
        <v>16</v>
      </c>
      <c r="X619" s="93">
        <f>T619</f>
        <v>85</v>
      </c>
      <c r="Y619" s="276" t="s">
        <v>131</v>
      </c>
    </row>
    <row r="620" spans="1:25" s="45" customFormat="1" ht="16.5" thickBot="1" x14ac:dyDescent="0.25">
      <c r="A620" s="102"/>
      <c r="B620" s="103"/>
      <c r="C620" s="103"/>
      <c r="D620" s="103"/>
      <c r="E620" s="103"/>
      <c r="F620" s="103"/>
      <c r="G620" s="104"/>
      <c r="H620" s="484">
        <v>1</v>
      </c>
      <c r="I620" s="117"/>
      <c r="J620" s="117">
        <v>1</v>
      </c>
      <c r="K620" s="117"/>
      <c r="L620" s="117"/>
      <c r="M620" s="117"/>
      <c r="N620" s="117"/>
      <c r="O620" s="117"/>
      <c r="P620" s="117"/>
      <c r="Q620" s="117"/>
      <c r="R620" s="117"/>
      <c r="S620" s="324"/>
      <c r="T620" s="320">
        <f>SUM(H620,J620,L620,N620,P620,R620,S620)</f>
        <v>2</v>
      </c>
      <c r="U620" s="409">
        <f t="shared" ref="U620:U658" si="72">($T620)/$D$486</f>
        <v>9.8911968348170125E-4</v>
      </c>
      <c r="V620" s="99"/>
      <c r="W620" s="271" t="s">
        <v>44</v>
      </c>
      <c r="X620" s="93"/>
      <c r="Y620" s="276" t="s">
        <v>167</v>
      </c>
    </row>
    <row r="621" spans="1:25" s="45" customFormat="1" ht="16.5" thickBot="1" x14ac:dyDescent="0.25">
      <c r="A621" s="102"/>
      <c r="B621" s="103"/>
      <c r="C621" s="103"/>
      <c r="D621" s="103"/>
      <c r="E621" s="103"/>
      <c r="F621" s="103"/>
      <c r="G621" s="104"/>
      <c r="H621" s="105">
        <v>24</v>
      </c>
      <c r="I621" s="67"/>
      <c r="J621" s="67">
        <v>2</v>
      </c>
      <c r="K621" s="67"/>
      <c r="L621" s="67"/>
      <c r="M621" s="67"/>
      <c r="N621" s="67"/>
      <c r="O621" s="67"/>
      <c r="P621" s="67"/>
      <c r="Q621" s="67"/>
      <c r="R621" s="67"/>
      <c r="S621" s="322">
        <v>1</v>
      </c>
      <c r="T621" s="318">
        <f t="shared" ref="T621:T647" si="73">SUM(H621,J621,L621,N621,P621,R621,S621)</f>
        <v>27</v>
      </c>
      <c r="U621" s="98">
        <f t="shared" si="72"/>
        <v>1.3353115727002967E-2</v>
      </c>
      <c r="V621" s="99">
        <f>D618</f>
        <v>2219</v>
      </c>
      <c r="W621" s="268" t="s">
        <v>6</v>
      </c>
      <c r="X621" s="93">
        <f t="shared" ref="X621:X656" si="74">T621</f>
        <v>27</v>
      </c>
      <c r="Y621" s="489"/>
    </row>
    <row r="622" spans="1:25" s="45" customFormat="1" ht="16.5" thickBot="1" x14ac:dyDescent="0.25">
      <c r="A622" s="102"/>
      <c r="B622" s="103"/>
      <c r="C622" s="103"/>
      <c r="D622" s="103"/>
      <c r="E622" s="110"/>
      <c r="F622" s="110"/>
      <c r="G622" s="104"/>
      <c r="H622" s="105">
        <v>94</v>
      </c>
      <c r="I622" s="67"/>
      <c r="J622" s="67">
        <v>5</v>
      </c>
      <c r="K622" s="67"/>
      <c r="L622" s="67"/>
      <c r="M622" s="67"/>
      <c r="N622" s="67"/>
      <c r="O622" s="67"/>
      <c r="P622" s="67"/>
      <c r="Q622" s="67"/>
      <c r="R622" s="67"/>
      <c r="S622" s="322"/>
      <c r="T622" s="318">
        <f t="shared" si="73"/>
        <v>99</v>
      </c>
      <c r="U622" s="98">
        <f t="shared" si="72"/>
        <v>4.8961424332344211E-2</v>
      </c>
      <c r="V622" s="99">
        <f>D618</f>
        <v>2219</v>
      </c>
      <c r="W622" s="268" t="s">
        <v>14</v>
      </c>
      <c r="X622" s="93">
        <f t="shared" si="74"/>
        <v>99</v>
      </c>
      <c r="Y622" s="314"/>
    </row>
    <row r="623" spans="1:25" s="45" customFormat="1" ht="16.5" thickBot="1" x14ac:dyDescent="0.25">
      <c r="A623" s="102"/>
      <c r="B623" s="103"/>
      <c r="C623" s="103"/>
      <c r="D623" s="103"/>
      <c r="E623" s="110"/>
      <c r="F623" s="110"/>
      <c r="G623" s="104"/>
      <c r="H623" s="105">
        <v>12</v>
      </c>
      <c r="I623" s="67"/>
      <c r="J623" s="67">
        <v>1</v>
      </c>
      <c r="K623" s="67"/>
      <c r="L623" s="67"/>
      <c r="M623" s="67"/>
      <c r="N623" s="67"/>
      <c r="O623" s="67"/>
      <c r="P623" s="67"/>
      <c r="Q623" s="67"/>
      <c r="R623" s="67"/>
      <c r="S623" s="322">
        <v>10</v>
      </c>
      <c r="T623" s="318">
        <f t="shared" si="73"/>
        <v>23</v>
      </c>
      <c r="U623" s="98">
        <f t="shared" si="72"/>
        <v>1.1374876360039565E-2</v>
      </c>
      <c r="V623" s="99">
        <f>D618</f>
        <v>2219</v>
      </c>
      <c r="W623" s="268" t="s">
        <v>15</v>
      </c>
      <c r="X623" s="93">
        <f t="shared" si="74"/>
        <v>23</v>
      </c>
      <c r="Y623" s="431"/>
    </row>
    <row r="624" spans="1:25" s="45" customFormat="1" ht="16.5" thickBot="1" x14ac:dyDescent="0.25">
      <c r="A624" s="102"/>
      <c r="B624" s="103"/>
      <c r="C624" s="103"/>
      <c r="D624" s="103"/>
      <c r="E624" s="110"/>
      <c r="F624" s="110"/>
      <c r="G624" s="104"/>
      <c r="H624" s="105">
        <v>6</v>
      </c>
      <c r="I624" s="67"/>
      <c r="J624" s="67">
        <v>2</v>
      </c>
      <c r="K624" s="67"/>
      <c r="L624" s="67"/>
      <c r="M624" s="67"/>
      <c r="N624" s="67"/>
      <c r="O624" s="67"/>
      <c r="P624" s="67"/>
      <c r="Q624" s="67"/>
      <c r="R624" s="67"/>
      <c r="S624" s="322"/>
      <c r="T624" s="318">
        <f t="shared" si="73"/>
        <v>8</v>
      </c>
      <c r="U624" s="98">
        <f t="shared" si="72"/>
        <v>3.956478733926805E-3</v>
      </c>
      <c r="V624" s="99">
        <f>D618</f>
        <v>2219</v>
      </c>
      <c r="W624" s="268" t="s">
        <v>31</v>
      </c>
      <c r="X624" s="93">
        <f t="shared" si="74"/>
        <v>8</v>
      </c>
      <c r="Y624" s="431"/>
    </row>
    <row r="625" spans="1:25" s="45" customFormat="1" ht="16.5" thickBot="1" x14ac:dyDescent="0.25">
      <c r="A625" s="102"/>
      <c r="B625" s="103"/>
      <c r="C625" s="103"/>
      <c r="D625" s="103"/>
      <c r="E625" s="110"/>
      <c r="F625" s="110"/>
      <c r="G625" s="104"/>
      <c r="H625" s="105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322"/>
      <c r="T625" s="318">
        <f t="shared" si="73"/>
        <v>0</v>
      </c>
      <c r="U625" s="98">
        <f t="shared" si="72"/>
        <v>0</v>
      </c>
      <c r="V625" s="99">
        <f>D618</f>
        <v>2219</v>
      </c>
      <c r="W625" s="268" t="s">
        <v>32</v>
      </c>
      <c r="X625" s="93">
        <f t="shared" si="74"/>
        <v>0</v>
      </c>
      <c r="Y625" s="111"/>
    </row>
    <row r="626" spans="1:25" s="45" customFormat="1" ht="16.5" thickBot="1" x14ac:dyDescent="0.25">
      <c r="A626" s="102"/>
      <c r="B626" s="103"/>
      <c r="C626" s="103"/>
      <c r="D626" s="103"/>
      <c r="E626" s="110"/>
      <c r="F626" s="110"/>
      <c r="G626" s="104"/>
      <c r="H626" s="105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322"/>
      <c r="T626" s="318">
        <f t="shared" si="73"/>
        <v>0</v>
      </c>
      <c r="U626" s="98">
        <f t="shared" si="72"/>
        <v>0</v>
      </c>
      <c r="V626" s="99">
        <f>D618</f>
        <v>2219</v>
      </c>
      <c r="W626" s="268" t="s">
        <v>187</v>
      </c>
      <c r="X626" s="93">
        <f t="shared" si="74"/>
        <v>0</v>
      </c>
      <c r="Y626" s="446"/>
    </row>
    <row r="627" spans="1:25" s="45" customFormat="1" ht="16.5" thickBot="1" x14ac:dyDescent="0.25">
      <c r="A627" s="102"/>
      <c r="B627" s="103"/>
      <c r="C627" s="103"/>
      <c r="D627" s="103"/>
      <c r="E627" s="110"/>
      <c r="F627" s="110"/>
      <c r="G627" s="104"/>
      <c r="H627" s="105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322"/>
      <c r="T627" s="318">
        <f t="shared" si="73"/>
        <v>0</v>
      </c>
      <c r="U627" s="98">
        <f t="shared" si="72"/>
        <v>0</v>
      </c>
      <c r="V627" s="99">
        <f>D618</f>
        <v>2219</v>
      </c>
      <c r="W627" s="269" t="s">
        <v>435</v>
      </c>
      <c r="X627" s="93">
        <f t="shared" si="74"/>
        <v>0</v>
      </c>
      <c r="Y627" s="111"/>
    </row>
    <row r="628" spans="1:25" s="45" customFormat="1" ht="16.5" thickBot="1" x14ac:dyDescent="0.25">
      <c r="A628" s="102"/>
      <c r="B628" s="103"/>
      <c r="C628" s="103"/>
      <c r="D628" s="103"/>
      <c r="E628" s="110"/>
      <c r="F628" s="110"/>
      <c r="G628" s="104"/>
      <c r="H628" s="105">
        <v>5</v>
      </c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322">
        <v>7</v>
      </c>
      <c r="T628" s="318">
        <f t="shared" si="73"/>
        <v>12</v>
      </c>
      <c r="U628" s="98">
        <f t="shared" si="72"/>
        <v>5.9347181008902079E-3</v>
      </c>
      <c r="V628" s="99">
        <f>D618</f>
        <v>2219</v>
      </c>
      <c r="W628" s="268" t="s">
        <v>0</v>
      </c>
      <c r="X628" s="93">
        <f t="shared" si="74"/>
        <v>12</v>
      </c>
      <c r="Y628" s="314"/>
    </row>
    <row r="629" spans="1:25" s="45" customFormat="1" ht="16.5" thickBot="1" x14ac:dyDescent="0.25">
      <c r="A629" s="102"/>
      <c r="B629" s="103"/>
      <c r="C629" s="103"/>
      <c r="D629" s="103"/>
      <c r="E629" s="110"/>
      <c r="F629" s="110"/>
      <c r="G629" s="104"/>
      <c r="H629" s="105">
        <v>23</v>
      </c>
      <c r="I629" s="67"/>
      <c r="J629" s="67">
        <v>1</v>
      </c>
      <c r="K629" s="67"/>
      <c r="L629" s="67"/>
      <c r="M629" s="67"/>
      <c r="N629" s="67"/>
      <c r="O629" s="67"/>
      <c r="P629" s="67"/>
      <c r="Q629" s="67"/>
      <c r="R629" s="67"/>
      <c r="S629" s="322">
        <v>12</v>
      </c>
      <c r="T629" s="318">
        <f t="shared" si="73"/>
        <v>36</v>
      </c>
      <c r="U629" s="98">
        <f t="shared" si="72"/>
        <v>1.7804154302670624E-2</v>
      </c>
      <c r="V629" s="99">
        <f>D618</f>
        <v>2219</v>
      </c>
      <c r="W629" s="268" t="s">
        <v>12</v>
      </c>
      <c r="X629" s="93">
        <f t="shared" si="74"/>
        <v>36</v>
      </c>
      <c r="Y629" s="112"/>
    </row>
    <row r="630" spans="1:25" s="45" customFormat="1" ht="16.5" thickBot="1" x14ac:dyDescent="0.25">
      <c r="A630" s="102"/>
      <c r="B630" s="103"/>
      <c r="C630" s="103"/>
      <c r="D630" s="103"/>
      <c r="E630" s="110"/>
      <c r="F630" s="110" t="s">
        <v>108</v>
      </c>
      <c r="G630" s="104"/>
      <c r="H630" s="105">
        <v>14</v>
      </c>
      <c r="I630" s="67"/>
      <c r="J630" s="67">
        <v>2</v>
      </c>
      <c r="K630" s="67"/>
      <c r="L630" s="67"/>
      <c r="M630" s="67"/>
      <c r="N630" s="67"/>
      <c r="O630" s="67"/>
      <c r="P630" s="67"/>
      <c r="Q630" s="67"/>
      <c r="R630" s="67"/>
      <c r="S630" s="322"/>
      <c r="T630" s="318">
        <f t="shared" si="73"/>
        <v>16</v>
      </c>
      <c r="U630" s="98">
        <f t="shared" si="72"/>
        <v>7.91295746785361E-3</v>
      </c>
      <c r="V630" s="99">
        <f>D618</f>
        <v>2219</v>
      </c>
      <c r="W630" s="268" t="s">
        <v>34</v>
      </c>
      <c r="X630" s="93">
        <f t="shared" si="74"/>
        <v>16</v>
      </c>
      <c r="Y630" s="112"/>
    </row>
    <row r="631" spans="1:25" s="45" customFormat="1" ht="16.5" thickBot="1" x14ac:dyDescent="0.25">
      <c r="A631" s="102"/>
      <c r="B631" s="103"/>
      <c r="C631" s="103"/>
      <c r="D631" s="103"/>
      <c r="E631" s="110"/>
      <c r="F631" s="110"/>
      <c r="G631" s="104"/>
      <c r="H631" s="105"/>
      <c r="I631" s="67"/>
      <c r="J631" s="67">
        <v>6</v>
      </c>
      <c r="K631" s="67"/>
      <c r="L631" s="67"/>
      <c r="M631" s="67"/>
      <c r="N631" s="67"/>
      <c r="O631" s="67"/>
      <c r="P631" s="67"/>
      <c r="Q631" s="67"/>
      <c r="R631" s="67"/>
      <c r="S631" s="322"/>
      <c r="T631" s="318">
        <f t="shared" si="73"/>
        <v>6</v>
      </c>
      <c r="U631" s="98">
        <f t="shared" si="72"/>
        <v>2.967359050445104E-3</v>
      </c>
      <c r="V631" s="99">
        <f>D618</f>
        <v>2219</v>
      </c>
      <c r="W631" s="269" t="s">
        <v>28</v>
      </c>
      <c r="X631" s="93">
        <f t="shared" si="74"/>
        <v>6</v>
      </c>
      <c r="Y631" s="494"/>
    </row>
    <row r="632" spans="1:25" s="45" customFormat="1" ht="16.5" thickBot="1" x14ac:dyDescent="0.25">
      <c r="A632" s="102"/>
      <c r="B632" s="103"/>
      <c r="C632" s="103"/>
      <c r="D632" s="103"/>
      <c r="E632" s="110"/>
      <c r="F632" s="110"/>
      <c r="G632" s="115"/>
      <c r="H632" s="116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322"/>
      <c r="T632" s="318">
        <f t="shared" si="73"/>
        <v>0</v>
      </c>
      <c r="U632" s="98">
        <f t="shared" si="72"/>
        <v>0</v>
      </c>
      <c r="V632" s="99">
        <f>D618</f>
        <v>2219</v>
      </c>
      <c r="W632" s="269" t="s">
        <v>27</v>
      </c>
      <c r="X632" s="93">
        <f t="shared" si="74"/>
        <v>0</v>
      </c>
      <c r="Y632" s="278"/>
    </row>
    <row r="633" spans="1:25" s="45" customFormat="1" ht="16.5" thickBot="1" x14ac:dyDescent="0.25">
      <c r="A633" s="102"/>
      <c r="B633" s="103"/>
      <c r="C633" s="103"/>
      <c r="D633" s="103"/>
      <c r="E633" s="110"/>
      <c r="F633" s="110"/>
      <c r="G633" s="115"/>
      <c r="H633" s="116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322"/>
      <c r="T633" s="318">
        <f t="shared" si="73"/>
        <v>0</v>
      </c>
      <c r="U633" s="98">
        <f t="shared" si="72"/>
        <v>0</v>
      </c>
      <c r="V633" s="99">
        <f>D618</f>
        <v>2219</v>
      </c>
      <c r="W633" s="269" t="s">
        <v>183</v>
      </c>
      <c r="X633" s="93">
        <f t="shared" si="74"/>
        <v>0</v>
      </c>
      <c r="Y633" s="109"/>
    </row>
    <row r="634" spans="1:25" s="45" customFormat="1" ht="16.5" thickBot="1" x14ac:dyDescent="0.25">
      <c r="A634" s="102"/>
      <c r="B634" s="103"/>
      <c r="C634" s="103"/>
      <c r="D634" s="103"/>
      <c r="E634" s="110"/>
      <c r="F634" s="110"/>
      <c r="G634" s="115"/>
      <c r="H634" s="217">
        <v>1</v>
      </c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323"/>
      <c r="T634" s="319">
        <f t="shared" si="73"/>
        <v>1</v>
      </c>
      <c r="U634" s="316">
        <f t="shared" si="72"/>
        <v>4.9455984174085062E-4</v>
      </c>
      <c r="V634" s="307">
        <f>D618</f>
        <v>2219</v>
      </c>
      <c r="W634" s="270" t="s">
        <v>46</v>
      </c>
      <c r="X634" s="93">
        <f t="shared" si="74"/>
        <v>1</v>
      </c>
      <c r="Y634" s="278"/>
    </row>
    <row r="635" spans="1:25" s="45" customFormat="1" ht="16.5" thickBot="1" x14ac:dyDescent="0.25">
      <c r="A635" s="102"/>
      <c r="B635" s="103"/>
      <c r="C635" s="103"/>
      <c r="D635" s="103"/>
      <c r="E635" s="110"/>
      <c r="F635" s="110"/>
      <c r="G635" s="104"/>
      <c r="H635" s="95"/>
      <c r="I635" s="117">
        <v>2</v>
      </c>
      <c r="J635" s="117"/>
      <c r="K635" s="117"/>
      <c r="L635" s="117"/>
      <c r="M635" s="117"/>
      <c r="N635" s="117"/>
      <c r="O635" s="117"/>
      <c r="P635" s="117"/>
      <c r="Q635" s="117"/>
      <c r="R635" s="117"/>
      <c r="S635" s="324"/>
      <c r="T635" s="320">
        <f t="shared" si="73"/>
        <v>0</v>
      </c>
      <c r="U635" s="214">
        <f t="shared" si="72"/>
        <v>0</v>
      </c>
      <c r="V635" s="99">
        <f>D618</f>
        <v>2219</v>
      </c>
      <c r="W635" s="271" t="s">
        <v>11</v>
      </c>
      <c r="X635" s="93">
        <f t="shared" si="74"/>
        <v>0</v>
      </c>
      <c r="Y635" s="112"/>
    </row>
    <row r="636" spans="1:25" s="45" customFormat="1" ht="16.5" thickBot="1" x14ac:dyDescent="0.25">
      <c r="A636" s="102"/>
      <c r="B636" s="103"/>
      <c r="C636" s="103"/>
      <c r="D636" s="103"/>
      <c r="E636" s="110"/>
      <c r="F636" s="110"/>
      <c r="G636" s="104"/>
      <c r="H636" s="105"/>
      <c r="I636" s="279"/>
      <c r="J636" s="67"/>
      <c r="K636" s="67"/>
      <c r="L636" s="67"/>
      <c r="M636" s="67"/>
      <c r="N636" s="67"/>
      <c r="O636" s="67"/>
      <c r="P636" s="67"/>
      <c r="Q636" s="67"/>
      <c r="R636" s="67"/>
      <c r="S636" s="322"/>
      <c r="T636" s="318">
        <f t="shared" si="73"/>
        <v>0</v>
      </c>
      <c r="U636" s="98">
        <f t="shared" si="72"/>
        <v>0</v>
      </c>
      <c r="V636" s="99">
        <f>D618</f>
        <v>2219</v>
      </c>
      <c r="W636" s="462" t="s">
        <v>101</v>
      </c>
      <c r="X636" s="93">
        <f t="shared" si="74"/>
        <v>0</v>
      </c>
      <c r="Y636" s="112"/>
    </row>
    <row r="637" spans="1:25" s="45" customFormat="1" ht="16.5" thickBot="1" x14ac:dyDescent="0.25">
      <c r="A637" s="102"/>
      <c r="B637" s="103"/>
      <c r="C637" s="103"/>
      <c r="D637" s="103"/>
      <c r="E637" s="110"/>
      <c r="F637" s="110"/>
      <c r="G637" s="104"/>
      <c r="H637" s="105"/>
      <c r="I637" s="280">
        <v>5</v>
      </c>
      <c r="J637" s="67"/>
      <c r="K637" s="67"/>
      <c r="L637" s="67"/>
      <c r="M637" s="67"/>
      <c r="N637" s="67"/>
      <c r="O637" s="67"/>
      <c r="P637" s="67"/>
      <c r="Q637" s="67"/>
      <c r="R637" s="67"/>
      <c r="S637" s="322">
        <v>3</v>
      </c>
      <c r="T637" s="318">
        <f t="shared" si="73"/>
        <v>3</v>
      </c>
      <c r="U637" s="98">
        <f t="shared" si="72"/>
        <v>1.483679525222552E-3</v>
      </c>
      <c r="V637" s="99">
        <f>D618</f>
        <v>2219</v>
      </c>
      <c r="W637" s="268" t="s">
        <v>3</v>
      </c>
      <c r="X637" s="93">
        <f t="shared" si="74"/>
        <v>3</v>
      </c>
      <c r="Y637" s="111"/>
    </row>
    <row r="638" spans="1:25" s="45" customFormat="1" ht="16.5" thickBot="1" x14ac:dyDescent="0.25">
      <c r="A638" s="102"/>
      <c r="B638" s="103"/>
      <c r="C638" s="103"/>
      <c r="D638" s="103"/>
      <c r="E638" s="103"/>
      <c r="F638" s="110"/>
      <c r="G638" s="104"/>
      <c r="H638" s="105"/>
      <c r="I638" s="280">
        <v>4</v>
      </c>
      <c r="J638" s="67"/>
      <c r="K638" s="67"/>
      <c r="L638" s="67"/>
      <c r="M638" s="67"/>
      <c r="N638" s="67"/>
      <c r="O638" s="67"/>
      <c r="P638" s="67"/>
      <c r="Q638" s="67"/>
      <c r="R638" s="67"/>
      <c r="S638" s="322"/>
      <c r="T638" s="318">
        <f t="shared" si="73"/>
        <v>0</v>
      </c>
      <c r="U638" s="98">
        <f t="shared" si="72"/>
        <v>0</v>
      </c>
      <c r="V638" s="99">
        <f>D618</f>
        <v>2219</v>
      </c>
      <c r="W638" s="268" t="s">
        <v>8</v>
      </c>
      <c r="X638" s="93">
        <f t="shared" si="74"/>
        <v>0</v>
      </c>
      <c r="Y638" s="112"/>
    </row>
    <row r="639" spans="1:25" s="45" customFormat="1" ht="16.5" thickBot="1" x14ac:dyDescent="0.25">
      <c r="A639" s="102"/>
      <c r="B639" s="103"/>
      <c r="C639" s="103"/>
      <c r="D639" s="103"/>
      <c r="E639" s="103"/>
      <c r="F639" s="110"/>
      <c r="G639" s="104"/>
      <c r="H639" s="105"/>
      <c r="I639" s="280">
        <v>6</v>
      </c>
      <c r="J639" s="67">
        <v>1</v>
      </c>
      <c r="K639" s="67"/>
      <c r="L639" s="67"/>
      <c r="M639" s="67"/>
      <c r="N639" s="67"/>
      <c r="O639" s="67"/>
      <c r="P639" s="67"/>
      <c r="Q639" s="67"/>
      <c r="R639" s="67"/>
      <c r="S639" s="322"/>
      <c r="T639" s="318">
        <f t="shared" si="73"/>
        <v>1</v>
      </c>
      <c r="U639" s="98">
        <f t="shared" si="72"/>
        <v>4.9455984174085062E-4</v>
      </c>
      <c r="V639" s="99">
        <f>D618</f>
        <v>2219</v>
      </c>
      <c r="W639" s="268" t="s">
        <v>9</v>
      </c>
      <c r="X639" s="93">
        <f t="shared" si="74"/>
        <v>1</v>
      </c>
      <c r="Y639" s="494"/>
    </row>
    <row r="640" spans="1:25" s="45" customFormat="1" ht="16.5" thickBot="1" x14ac:dyDescent="0.25">
      <c r="A640" s="102"/>
      <c r="B640" s="103"/>
      <c r="C640" s="103"/>
      <c r="D640" s="103"/>
      <c r="E640" s="103"/>
      <c r="F640" s="110"/>
      <c r="G640" s="104"/>
      <c r="H640" s="105"/>
      <c r="I640" s="280"/>
      <c r="J640" s="67"/>
      <c r="K640" s="67"/>
      <c r="L640" s="67"/>
      <c r="M640" s="67"/>
      <c r="N640" s="67"/>
      <c r="O640" s="67"/>
      <c r="P640" s="67"/>
      <c r="Q640" s="67"/>
      <c r="R640" s="67"/>
      <c r="S640" s="322"/>
      <c r="T640" s="318">
        <f t="shared" si="73"/>
        <v>0</v>
      </c>
      <c r="U640" s="98">
        <f t="shared" si="72"/>
        <v>0</v>
      </c>
      <c r="V640" s="99">
        <f>D618</f>
        <v>2219</v>
      </c>
      <c r="W640" s="268" t="s">
        <v>80</v>
      </c>
      <c r="X640" s="93">
        <f t="shared" si="74"/>
        <v>0</v>
      </c>
      <c r="Y640" s="112"/>
    </row>
    <row r="641" spans="1:25" s="45" customFormat="1" ht="16.5" thickBot="1" x14ac:dyDescent="0.25">
      <c r="A641" s="102"/>
      <c r="B641" s="103"/>
      <c r="C641" s="103"/>
      <c r="D641" s="103"/>
      <c r="E641" s="103"/>
      <c r="F641" s="110"/>
      <c r="G641" s="104"/>
      <c r="H641" s="105"/>
      <c r="I641" s="280">
        <v>1</v>
      </c>
      <c r="J641" s="67">
        <v>2</v>
      </c>
      <c r="K641" s="67"/>
      <c r="L641" s="67"/>
      <c r="M641" s="67"/>
      <c r="N641" s="67"/>
      <c r="O641" s="67"/>
      <c r="P641" s="67"/>
      <c r="Q641" s="67"/>
      <c r="R641" s="67"/>
      <c r="S641" s="322"/>
      <c r="T641" s="318">
        <f t="shared" si="73"/>
        <v>2</v>
      </c>
      <c r="U641" s="98">
        <f t="shared" si="72"/>
        <v>9.8911968348170125E-4</v>
      </c>
      <c r="V641" s="99">
        <f>D618</f>
        <v>2219</v>
      </c>
      <c r="W641" s="268" t="s">
        <v>20</v>
      </c>
      <c r="X641" s="93">
        <f t="shared" si="74"/>
        <v>2</v>
      </c>
      <c r="Y641" s="112"/>
    </row>
    <row r="642" spans="1:25" s="45" customFormat="1" ht="16.5" thickBot="1" x14ac:dyDescent="0.25">
      <c r="A642" s="102"/>
      <c r="B642" s="103"/>
      <c r="C642" s="103"/>
      <c r="D642" s="103"/>
      <c r="E642" s="103"/>
      <c r="F642" s="110"/>
      <c r="G642" s="104"/>
      <c r="H642" s="105"/>
      <c r="I642" s="280"/>
      <c r="J642" s="67"/>
      <c r="K642" s="67"/>
      <c r="L642" s="67"/>
      <c r="M642" s="67"/>
      <c r="N642" s="67"/>
      <c r="O642" s="67"/>
      <c r="P642" s="67"/>
      <c r="Q642" s="67"/>
      <c r="R642" s="67"/>
      <c r="S642" s="322"/>
      <c r="T642" s="318">
        <f t="shared" si="73"/>
        <v>0</v>
      </c>
      <c r="U642" s="98">
        <f t="shared" si="72"/>
        <v>0</v>
      </c>
      <c r="V642" s="99">
        <f>D618</f>
        <v>2219</v>
      </c>
      <c r="W642" s="268" t="s">
        <v>81</v>
      </c>
      <c r="X642" s="93">
        <f t="shared" si="74"/>
        <v>0</v>
      </c>
      <c r="Y642" s="494" t="s">
        <v>389</v>
      </c>
    </row>
    <row r="643" spans="1:25" s="45" customFormat="1" ht="16.5" thickBot="1" x14ac:dyDescent="0.25">
      <c r="A643" s="102"/>
      <c r="B643" s="103"/>
      <c r="C643" s="103"/>
      <c r="D643" s="103"/>
      <c r="E643" s="103"/>
      <c r="F643" s="110"/>
      <c r="G643" s="104"/>
      <c r="H643" s="105"/>
      <c r="I643" s="280"/>
      <c r="J643" s="67"/>
      <c r="K643" s="67"/>
      <c r="L643" s="67"/>
      <c r="M643" s="67"/>
      <c r="N643" s="67"/>
      <c r="O643" s="67"/>
      <c r="P643" s="67"/>
      <c r="Q643" s="67"/>
      <c r="R643" s="67"/>
      <c r="S643" s="322"/>
      <c r="T643" s="318">
        <f t="shared" si="73"/>
        <v>0</v>
      </c>
      <c r="U643" s="98">
        <f t="shared" si="72"/>
        <v>0</v>
      </c>
      <c r="V643" s="99">
        <f>D618</f>
        <v>2219</v>
      </c>
      <c r="W643" s="463" t="s">
        <v>190</v>
      </c>
      <c r="X643" s="93">
        <f t="shared" si="74"/>
        <v>0</v>
      </c>
      <c r="Y643" s="494" t="s">
        <v>447</v>
      </c>
    </row>
    <row r="644" spans="1:25" s="45" customFormat="1" ht="16.5" thickBot="1" x14ac:dyDescent="0.25">
      <c r="A644" s="102"/>
      <c r="B644" s="103"/>
      <c r="C644" s="103"/>
      <c r="D644" s="103"/>
      <c r="E644" s="110"/>
      <c r="F644" s="110"/>
      <c r="G644" s="104"/>
      <c r="H644" s="105"/>
      <c r="I644" s="280">
        <v>15</v>
      </c>
      <c r="J644" s="67">
        <v>2</v>
      </c>
      <c r="K644" s="67"/>
      <c r="L644" s="67"/>
      <c r="M644" s="67"/>
      <c r="N644" s="67"/>
      <c r="O644" s="67"/>
      <c r="P644" s="67"/>
      <c r="Q644" s="67"/>
      <c r="R644" s="67"/>
      <c r="S644" s="322"/>
      <c r="T644" s="318">
        <f t="shared" si="73"/>
        <v>2</v>
      </c>
      <c r="U644" s="98">
        <f t="shared" si="72"/>
        <v>9.8911968348170125E-4</v>
      </c>
      <c r="V644" s="99">
        <f>D618</f>
        <v>2219</v>
      </c>
      <c r="W644" s="268" t="s">
        <v>13</v>
      </c>
      <c r="X644" s="93">
        <f t="shared" si="74"/>
        <v>2</v>
      </c>
      <c r="Y644" s="452"/>
    </row>
    <row r="645" spans="1:25" s="45" customFormat="1" ht="16.5" thickBot="1" x14ac:dyDescent="0.25">
      <c r="A645" s="102"/>
      <c r="B645" s="103"/>
      <c r="C645" s="103"/>
      <c r="D645" s="103"/>
      <c r="E645" s="110"/>
      <c r="F645" s="110"/>
      <c r="G645" s="104"/>
      <c r="H645" s="105"/>
      <c r="I645" s="67">
        <v>10</v>
      </c>
      <c r="J645" s="67"/>
      <c r="K645" s="67"/>
      <c r="L645" s="67"/>
      <c r="M645" s="67"/>
      <c r="N645" s="67"/>
      <c r="O645" s="67"/>
      <c r="P645" s="67"/>
      <c r="Q645" s="67"/>
      <c r="R645" s="67">
        <v>3</v>
      </c>
      <c r="S645" s="322">
        <v>4</v>
      </c>
      <c r="T645" s="318">
        <f t="shared" si="73"/>
        <v>7</v>
      </c>
      <c r="U645" s="98">
        <f t="shared" si="72"/>
        <v>3.4619188921859545E-3</v>
      </c>
      <c r="V645" s="99">
        <f>D618</f>
        <v>2219</v>
      </c>
      <c r="W645" s="269" t="s">
        <v>181</v>
      </c>
      <c r="X645" s="93">
        <f t="shared" si="74"/>
        <v>7</v>
      </c>
      <c r="Y645" s="494"/>
    </row>
    <row r="646" spans="1:25" s="45" customFormat="1" ht="16.5" thickBot="1" x14ac:dyDescent="0.25">
      <c r="A646" s="102"/>
      <c r="B646" s="103"/>
      <c r="C646" s="103"/>
      <c r="D646" s="103"/>
      <c r="E646" s="110"/>
      <c r="F646" s="110"/>
      <c r="G646" s="104"/>
      <c r="H646" s="105"/>
      <c r="I646" s="67">
        <v>2</v>
      </c>
      <c r="J646" s="67"/>
      <c r="K646" s="67"/>
      <c r="L646" s="67"/>
      <c r="M646" s="67"/>
      <c r="N646" s="67"/>
      <c r="O646" s="67"/>
      <c r="P646" s="67"/>
      <c r="Q646" s="67"/>
      <c r="R646" s="67"/>
      <c r="S646" s="322"/>
      <c r="T646" s="318">
        <f t="shared" si="73"/>
        <v>0</v>
      </c>
      <c r="U646" s="98">
        <f t="shared" si="72"/>
        <v>0</v>
      </c>
      <c r="V646" s="99">
        <f>D618</f>
        <v>2219</v>
      </c>
      <c r="W646" s="269" t="s">
        <v>99</v>
      </c>
      <c r="X646" s="93">
        <f t="shared" si="74"/>
        <v>0</v>
      </c>
      <c r="Y646" s="452"/>
    </row>
    <row r="647" spans="1:25" s="45" customFormat="1" ht="15.75" thickBot="1" x14ac:dyDescent="0.25">
      <c r="A647" s="102"/>
      <c r="B647" s="103"/>
      <c r="C647" s="103"/>
      <c r="D647" s="103"/>
      <c r="E647" s="110"/>
      <c r="F647" s="110"/>
      <c r="G647" s="104"/>
      <c r="H647" s="113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325"/>
      <c r="T647" s="319">
        <f t="shared" si="73"/>
        <v>0</v>
      </c>
      <c r="U647" s="409">
        <f t="shared" si="72"/>
        <v>0</v>
      </c>
      <c r="V647" s="99">
        <f>D618</f>
        <v>2219</v>
      </c>
      <c r="W647" s="508" t="s">
        <v>440</v>
      </c>
      <c r="X647" s="93">
        <f t="shared" si="74"/>
        <v>0</v>
      </c>
      <c r="Y647" s="452"/>
    </row>
    <row r="648" spans="1:25" s="45" customFormat="1" ht="16.5" thickBot="1" x14ac:dyDescent="0.3">
      <c r="A648" s="102"/>
      <c r="B648" s="103"/>
      <c r="C648" s="103"/>
      <c r="D648" s="103"/>
      <c r="E648" s="110"/>
      <c r="F648" s="110"/>
      <c r="G648" s="104"/>
      <c r="H648" s="87"/>
      <c r="I648" s="88"/>
      <c r="J648" s="310"/>
      <c r="K648" s="88"/>
      <c r="L648" s="88"/>
      <c r="M648" s="88"/>
      <c r="N648" s="88"/>
      <c r="O648" s="88"/>
      <c r="P648" s="88"/>
      <c r="Q648" s="88"/>
      <c r="R648" s="88"/>
      <c r="S648" s="88"/>
      <c r="T648" s="317"/>
      <c r="U648" s="317"/>
      <c r="V648" s="121"/>
      <c r="W648" s="273" t="s">
        <v>166</v>
      </c>
      <c r="X648" s="93">
        <f t="shared" si="74"/>
        <v>0</v>
      </c>
      <c r="Y648" s="494" t="s">
        <v>379</v>
      </c>
    </row>
    <row r="649" spans="1:25" s="45" customFormat="1" ht="16.5" thickBot="1" x14ac:dyDescent="0.25">
      <c r="A649" s="102"/>
      <c r="B649" s="103"/>
      <c r="C649" s="103"/>
      <c r="D649" s="103"/>
      <c r="E649" s="110"/>
      <c r="F649" s="110"/>
      <c r="G649" s="115"/>
      <c r="H649" s="95">
        <v>5</v>
      </c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321"/>
      <c r="T649" s="320">
        <f t="shared" ref="T649:T650" si="75">SUM(H649,J649,L649,N649,P649,R649,S649)</f>
        <v>5</v>
      </c>
      <c r="U649" s="214">
        <f t="shared" si="72"/>
        <v>2.472799208704253E-3</v>
      </c>
      <c r="V649" s="99">
        <f>D618</f>
        <v>2219</v>
      </c>
      <c r="W649" s="267" t="s">
        <v>88</v>
      </c>
      <c r="X649" s="93">
        <f t="shared" si="74"/>
        <v>5</v>
      </c>
      <c r="Y649" s="494" t="s">
        <v>445</v>
      </c>
    </row>
    <row r="650" spans="1:25" s="45" customFormat="1" ht="16.5" thickBot="1" x14ac:dyDescent="0.25">
      <c r="A650" s="102"/>
      <c r="B650" s="103"/>
      <c r="C650" s="103"/>
      <c r="D650" s="103"/>
      <c r="E650" s="110"/>
      <c r="F650" s="110"/>
      <c r="G650" s="115"/>
      <c r="H650" s="105">
        <v>2</v>
      </c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322"/>
      <c r="T650" s="318">
        <f t="shared" si="75"/>
        <v>2</v>
      </c>
      <c r="U650" s="214">
        <f t="shared" si="72"/>
        <v>9.8911968348170125E-4</v>
      </c>
      <c r="V650" s="99">
        <f>D618</f>
        <v>2219</v>
      </c>
      <c r="W650" s="268" t="s">
        <v>86</v>
      </c>
      <c r="X650" s="93">
        <f t="shared" si="74"/>
        <v>2</v>
      </c>
      <c r="Y650" s="494" t="s">
        <v>444</v>
      </c>
    </row>
    <row r="651" spans="1:25" s="45" customFormat="1" ht="15.75" thickBot="1" x14ac:dyDescent="0.25">
      <c r="A651" s="102"/>
      <c r="B651" s="103"/>
      <c r="C651" s="103"/>
      <c r="D651" s="103"/>
      <c r="E651" s="110"/>
      <c r="F651" s="110"/>
      <c r="G651" s="115"/>
      <c r="H651" s="105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322"/>
      <c r="T651" s="318">
        <v>0</v>
      </c>
      <c r="U651" s="214">
        <f t="shared" si="72"/>
        <v>0</v>
      </c>
      <c r="V651" s="99">
        <f>D618</f>
        <v>2219</v>
      </c>
      <c r="W651" s="503" t="s">
        <v>185</v>
      </c>
      <c r="X651" s="93">
        <f t="shared" si="74"/>
        <v>0</v>
      </c>
      <c r="Y651" s="452" t="s">
        <v>430</v>
      </c>
    </row>
    <row r="652" spans="1:25" s="45" customFormat="1" ht="16.5" thickBot="1" x14ac:dyDescent="0.25">
      <c r="A652" s="102"/>
      <c r="B652" s="103"/>
      <c r="C652" s="103"/>
      <c r="D652" s="103"/>
      <c r="E652" s="110"/>
      <c r="F652" s="110"/>
      <c r="G652" s="115"/>
      <c r="H652" s="105">
        <v>2</v>
      </c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322"/>
      <c r="T652" s="318">
        <f t="shared" ref="T652:T657" si="76">SUM(H652,J652,L652,N652,P652,R652,S652)</f>
        <v>2</v>
      </c>
      <c r="U652" s="214">
        <f t="shared" si="72"/>
        <v>9.8911968348170125E-4</v>
      </c>
      <c r="V652" s="99">
        <f>D618</f>
        <v>2219</v>
      </c>
      <c r="W652" s="268" t="s">
        <v>74</v>
      </c>
      <c r="X652" s="93">
        <f t="shared" si="74"/>
        <v>2</v>
      </c>
      <c r="Y652" s="494"/>
    </row>
    <row r="653" spans="1:25" s="45" customFormat="1" ht="16.5" thickBot="1" x14ac:dyDescent="0.25">
      <c r="A653" s="102"/>
      <c r="B653" s="103"/>
      <c r="C653" s="103"/>
      <c r="D653" s="103"/>
      <c r="E653" s="110"/>
      <c r="F653" s="110"/>
      <c r="G653" s="115"/>
      <c r="H653" s="105">
        <v>1</v>
      </c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322"/>
      <c r="T653" s="318">
        <f t="shared" si="76"/>
        <v>1</v>
      </c>
      <c r="U653" s="214">
        <f t="shared" si="72"/>
        <v>4.9455984174085062E-4</v>
      </c>
      <c r="V653" s="99">
        <f>D618</f>
        <v>2219</v>
      </c>
      <c r="W653" s="269" t="s">
        <v>87</v>
      </c>
      <c r="X653" s="93">
        <f t="shared" si="74"/>
        <v>1</v>
      </c>
      <c r="Y653" s="452"/>
    </row>
    <row r="654" spans="1:25" s="45" customFormat="1" ht="16.5" thickBot="1" x14ac:dyDescent="0.25">
      <c r="A654" s="102"/>
      <c r="B654" s="103"/>
      <c r="C654" s="103"/>
      <c r="D654" s="103"/>
      <c r="E654" s="110"/>
      <c r="F654" s="110"/>
      <c r="G654" s="115"/>
      <c r="H654" s="105">
        <v>1</v>
      </c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322"/>
      <c r="T654" s="318">
        <f t="shared" si="76"/>
        <v>1</v>
      </c>
      <c r="U654" s="214">
        <f t="shared" si="72"/>
        <v>4.9455984174085062E-4</v>
      </c>
      <c r="V654" s="99">
        <f>D618</f>
        <v>2219</v>
      </c>
      <c r="W654" s="269" t="s">
        <v>27</v>
      </c>
      <c r="X654" s="93">
        <f t="shared" si="74"/>
        <v>1</v>
      </c>
      <c r="Y654" s="507"/>
    </row>
    <row r="655" spans="1:25" s="45" customFormat="1" ht="16.5" thickBot="1" x14ac:dyDescent="0.25">
      <c r="A655" s="102"/>
      <c r="B655" s="103"/>
      <c r="C655" s="103"/>
      <c r="D655" s="103"/>
      <c r="E655" s="110"/>
      <c r="F655" s="110"/>
      <c r="G655" s="115"/>
      <c r="H655" s="113">
        <v>4</v>
      </c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325"/>
      <c r="T655" s="318">
        <f t="shared" si="76"/>
        <v>4</v>
      </c>
      <c r="U655" s="214">
        <f t="shared" si="72"/>
        <v>1.9782393669634025E-3</v>
      </c>
      <c r="V655" s="99">
        <f>D618</f>
        <v>2219</v>
      </c>
      <c r="W655" s="272" t="s">
        <v>173</v>
      </c>
      <c r="X655" s="93">
        <f t="shared" si="74"/>
        <v>4</v>
      </c>
      <c r="Y655" s="507"/>
    </row>
    <row r="656" spans="1:25" s="45" customFormat="1" ht="16.5" thickBot="1" x14ac:dyDescent="0.25">
      <c r="A656" s="102"/>
      <c r="B656" s="103"/>
      <c r="C656" s="103"/>
      <c r="D656" s="103"/>
      <c r="E656" s="110"/>
      <c r="F656" s="110"/>
      <c r="G656" s="115"/>
      <c r="H656" s="113">
        <v>2</v>
      </c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325"/>
      <c r="T656" s="318">
        <f t="shared" si="76"/>
        <v>2</v>
      </c>
      <c r="U656" s="214">
        <f t="shared" si="72"/>
        <v>9.8911968348170125E-4</v>
      </c>
      <c r="V656" s="99">
        <f>D618</f>
        <v>2219</v>
      </c>
      <c r="W656" s="268" t="s">
        <v>446</v>
      </c>
      <c r="X656" s="93">
        <f t="shared" si="74"/>
        <v>2</v>
      </c>
      <c r="Y656" s="452"/>
    </row>
    <row r="657" spans="1:31" ht="16.5" thickBot="1" x14ac:dyDescent="0.25">
      <c r="A657" s="123"/>
      <c r="B657" s="124"/>
      <c r="C657" s="124"/>
      <c r="D657" s="124"/>
      <c r="E657" s="125"/>
      <c r="F657" s="125"/>
      <c r="G657" s="126"/>
      <c r="H657" s="113">
        <v>42</v>
      </c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325"/>
      <c r="T657" s="318">
        <f t="shared" si="76"/>
        <v>42</v>
      </c>
      <c r="U657" s="409">
        <f t="shared" si="72"/>
        <v>2.0771513353115726E-2</v>
      </c>
      <c r="V657" s="99">
        <f>D618</f>
        <v>2219</v>
      </c>
      <c r="W657" s="270" t="s">
        <v>159</v>
      </c>
      <c r="X657" s="275">
        <f>T657</f>
        <v>42</v>
      </c>
      <c r="Y657" s="492"/>
      <c r="Z657" s="45"/>
      <c r="AA657" s="45"/>
      <c r="AB657" s="45"/>
      <c r="AC657" s="45"/>
      <c r="AD657" s="45"/>
      <c r="AE657" s="45"/>
    </row>
    <row r="658" spans="1:31" ht="15.75" thickBot="1" x14ac:dyDescent="0.25">
      <c r="A658" s="128"/>
      <c r="B658" s="128"/>
      <c r="C658" s="128"/>
      <c r="D658" s="128"/>
      <c r="E658" s="128"/>
      <c r="F658" s="128"/>
      <c r="G658" s="51" t="s">
        <v>5</v>
      </c>
      <c r="H658" s="129">
        <f t="shared" ref="H658:S658" si="77">SUM(H619:H657)</f>
        <v>299</v>
      </c>
      <c r="I658" s="129">
        <f t="shared" si="77"/>
        <v>45</v>
      </c>
      <c r="J658" s="129">
        <f t="shared" si="77"/>
        <v>27</v>
      </c>
      <c r="K658" s="129">
        <f t="shared" si="77"/>
        <v>0</v>
      </c>
      <c r="L658" s="129">
        <f t="shared" si="77"/>
        <v>0</v>
      </c>
      <c r="M658" s="129">
        <f t="shared" si="77"/>
        <v>0</v>
      </c>
      <c r="N658" s="129">
        <f t="shared" si="77"/>
        <v>0</v>
      </c>
      <c r="O658" s="129">
        <f t="shared" si="77"/>
        <v>0</v>
      </c>
      <c r="P658" s="129">
        <f t="shared" si="77"/>
        <v>0</v>
      </c>
      <c r="Q658" s="129">
        <f t="shared" si="77"/>
        <v>0</v>
      </c>
      <c r="R658" s="129">
        <f t="shared" si="77"/>
        <v>3</v>
      </c>
      <c r="S658" s="129">
        <f t="shared" si="77"/>
        <v>60</v>
      </c>
      <c r="T658" s="258">
        <f>SUM(H658,J658,L658,N658,P658,R658,S658)</f>
        <v>389</v>
      </c>
      <c r="U658" s="465">
        <f t="shared" si="72"/>
        <v>0.1923837784371909</v>
      </c>
      <c r="V658" s="99">
        <f>D618</f>
        <v>2219</v>
      </c>
      <c r="W658" s="44"/>
      <c r="Z658" s="45"/>
      <c r="AA658" s="45"/>
      <c r="AB658" s="45"/>
      <c r="AC658" s="45"/>
      <c r="AD658" s="45"/>
      <c r="AE658" s="45"/>
    </row>
    <row r="660" spans="1:31" ht="15.75" thickBot="1" x14ac:dyDescent="0.3"/>
    <row r="661" spans="1:31" ht="75.75" thickBot="1" x14ac:dyDescent="0.3">
      <c r="A661" s="46" t="s">
        <v>23</v>
      </c>
      <c r="B661" s="46" t="s">
        <v>49</v>
      </c>
      <c r="C661" s="47" t="s">
        <v>54</v>
      </c>
      <c r="D661" s="47" t="s">
        <v>18</v>
      </c>
      <c r="E661" s="46" t="s">
        <v>17</v>
      </c>
      <c r="F661" s="48" t="s">
        <v>1</v>
      </c>
      <c r="G661" s="49" t="s">
        <v>24</v>
      </c>
      <c r="H661" s="50" t="s">
        <v>75</v>
      </c>
      <c r="I661" s="50" t="s">
        <v>76</v>
      </c>
      <c r="J661" s="50" t="s">
        <v>55</v>
      </c>
      <c r="K661" s="50" t="s">
        <v>60</v>
      </c>
      <c r="L661" s="50" t="s">
        <v>56</v>
      </c>
      <c r="M661" s="50" t="s">
        <v>61</v>
      </c>
      <c r="N661" s="50" t="s">
        <v>57</v>
      </c>
      <c r="O661" s="50" t="s">
        <v>62</v>
      </c>
      <c r="P661" s="50" t="s">
        <v>58</v>
      </c>
      <c r="Q661" s="50" t="s">
        <v>77</v>
      </c>
      <c r="R661" s="50" t="s">
        <v>126</v>
      </c>
      <c r="S661" s="50" t="s">
        <v>42</v>
      </c>
      <c r="T661" s="50" t="s">
        <v>5</v>
      </c>
      <c r="U661" s="46" t="s">
        <v>2</v>
      </c>
      <c r="V661" s="84" t="s">
        <v>72</v>
      </c>
      <c r="W661" s="85" t="s">
        <v>21</v>
      </c>
      <c r="X661" s="47" t="s">
        <v>18</v>
      </c>
      <c r="Y661" s="86" t="s">
        <v>7</v>
      </c>
      <c r="Z661" s="45"/>
      <c r="AA661" s="45"/>
      <c r="AB661" s="45"/>
      <c r="AC661" s="45"/>
      <c r="AD661" s="45"/>
      <c r="AE661" s="45"/>
    </row>
    <row r="662" spans="1:31" ht="15.75" thickBot="1" x14ac:dyDescent="0.3">
      <c r="A662" s="438">
        <v>1508115</v>
      </c>
      <c r="B662" s="274" t="s">
        <v>120</v>
      </c>
      <c r="C662" s="438">
        <v>1920</v>
      </c>
      <c r="D662" s="438">
        <v>2124</v>
      </c>
      <c r="E662" s="443">
        <v>1854</v>
      </c>
      <c r="F662" s="444">
        <f>E662/D662</f>
        <v>0.8728813559322034</v>
      </c>
      <c r="G662" s="52">
        <v>45267</v>
      </c>
      <c r="H662" s="87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9"/>
      <c r="T662" s="405"/>
      <c r="U662" s="121"/>
      <c r="V662" s="89"/>
      <c r="W662" s="91" t="s">
        <v>78</v>
      </c>
      <c r="X662" s="275">
        <v>578.5</v>
      </c>
      <c r="Y662" s="493" t="s">
        <v>73</v>
      </c>
      <c r="Z662" s="45"/>
      <c r="AA662" s="45"/>
      <c r="AB662" s="45"/>
      <c r="AC662" s="45"/>
      <c r="AD662" s="45"/>
      <c r="AE662" s="45"/>
    </row>
    <row r="663" spans="1:31" ht="16.5" thickBot="1" x14ac:dyDescent="0.25">
      <c r="A663" s="92"/>
      <c r="B663" s="93"/>
      <c r="C663" s="93"/>
      <c r="D663" s="93"/>
      <c r="E663" s="93"/>
      <c r="F663" s="93"/>
      <c r="G663" s="94"/>
      <c r="H663" s="95">
        <v>30</v>
      </c>
      <c r="I663" s="96"/>
      <c r="J663" s="96">
        <v>1</v>
      </c>
      <c r="K663" s="96"/>
      <c r="L663" s="96"/>
      <c r="M663" s="96"/>
      <c r="N663" s="96"/>
      <c r="O663" s="96"/>
      <c r="P663" s="96"/>
      <c r="Q663" s="96"/>
      <c r="R663" s="96"/>
      <c r="S663" s="321">
        <v>17</v>
      </c>
      <c r="T663" s="320">
        <f>SUM(H663,J663,L663,N663,P663,R663,S663)</f>
        <v>48</v>
      </c>
      <c r="U663" s="485">
        <f>($T663)/$D$486</f>
        <v>2.3738872403560832E-2</v>
      </c>
      <c r="V663" s="99">
        <f>D662</f>
        <v>2124</v>
      </c>
      <c r="W663" s="267" t="s">
        <v>16</v>
      </c>
      <c r="X663" s="93">
        <f>T663</f>
        <v>48</v>
      </c>
      <c r="Y663" s="276" t="s">
        <v>131</v>
      </c>
      <c r="Z663" s="45"/>
      <c r="AA663" s="45"/>
      <c r="AB663" s="45"/>
      <c r="AC663" s="45"/>
      <c r="AD663" s="45"/>
      <c r="AE663" s="45"/>
    </row>
    <row r="664" spans="1:31" ht="16.5" thickBot="1" x14ac:dyDescent="0.25">
      <c r="A664" s="102"/>
      <c r="B664" s="103"/>
      <c r="C664" s="103"/>
      <c r="D664" s="103"/>
      <c r="E664" s="103"/>
      <c r="F664" s="103"/>
      <c r="G664" s="104"/>
      <c r="H664" s="484">
        <v>1</v>
      </c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324"/>
      <c r="T664" s="320">
        <f>SUM(H664,J664,L664,N664,P664,R664,S664)</f>
        <v>1</v>
      </c>
      <c r="U664" s="409">
        <f t="shared" ref="U664:U702" si="78">($T664)/$D$486</f>
        <v>4.9455984174085062E-4</v>
      </c>
      <c r="V664" s="99"/>
      <c r="W664" s="271" t="s">
        <v>44</v>
      </c>
      <c r="X664" s="93"/>
      <c r="Y664" s="276" t="s">
        <v>167</v>
      </c>
      <c r="Z664" s="45"/>
      <c r="AA664" s="45"/>
      <c r="AB664" s="45"/>
      <c r="AC664" s="45"/>
      <c r="AD664" s="45"/>
      <c r="AE664" s="45"/>
    </row>
    <row r="665" spans="1:31" ht="16.5" thickBot="1" x14ac:dyDescent="0.25">
      <c r="A665" s="102"/>
      <c r="B665" s="103"/>
      <c r="C665" s="103"/>
      <c r="D665" s="103"/>
      <c r="E665" s="103"/>
      <c r="F665" s="103"/>
      <c r="G665" s="104"/>
      <c r="H665" s="105">
        <v>24</v>
      </c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322">
        <v>1</v>
      </c>
      <c r="T665" s="318">
        <f t="shared" ref="T665:T691" si="79">SUM(H665,J665,L665,N665,P665,R665,S665)</f>
        <v>25</v>
      </c>
      <c r="U665" s="98">
        <f t="shared" si="78"/>
        <v>1.2363996043521267E-2</v>
      </c>
      <c r="V665" s="99">
        <f>D662</f>
        <v>2124</v>
      </c>
      <c r="W665" s="268" t="s">
        <v>6</v>
      </c>
      <c r="X665" s="93">
        <f t="shared" ref="X665:X700" si="80">T665</f>
        <v>25</v>
      </c>
      <c r="Y665" s="489"/>
      <c r="Z665" s="45"/>
      <c r="AA665" s="45"/>
      <c r="AB665" s="45"/>
      <c r="AC665" s="45"/>
      <c r="AD665" s="45"/>
      <c r="AE665" s="45"/>
    </row>
    <row r="666" spans="1:31" ht="16.5" thickBot="1" x14ac:dyDescent="0.25">
      <c r="A666" s="102"/>
      <c r="B666" s="103"/>
      <c r="C666" s="103"/>
      <c r="D666" s="103"/>
      <c r="E666" s="110"/>
      <c r="F666" s="110"/>
      <c r="G666" s="104"/>
      <c r="H666" s="105">
        <v>43</v>
      </c>
      <c r="I666" s="67"/>
      <c r="J666" s="67">
        <v>2</v>
      </c>
      <c r="K666" s="67"/>
      <c r="L666" s="67"/>
      <c r="M666" s="67"/>
      <c r="N666" s="67"/>
      <c r="O666" s="67"/>
      <c r="P666" s="67"/>
      <c r="Q666" s="67"/>
      <c r="R666" s="67"/>
      <c r="S666" s="322"/>
      <c r="T666" s="318">
        <f t="shared" si="79"/>
        <v>45</v>
      </c>
      <c r="U666" s="98">
        <f t="shared" si="78"/>
        <v>2.2255192878338281E-2</v>
      </c>
      <c r="V666" s="99">
        <f>D662</f>
        <v>2124</v>
      </c>
      <c r="W666" s="268" t="s">
        <v>14</v>
      </c>
      <c r="X666" s="93">
        <f t="shared" si="80"/>
        <v>45</v>
      </c>
      <c r="Y666" s="314"/>
      <c r="Z666" s="45"/>
      <c r="AA666" s="45"/>
      <c r="AB666" s="45"/>
      <c r="AC666" s="45"/>
      <c r="AD666" s="45"/>
      <c r="AE666" s="45"/>
    </row>
    <row r="667" spans="1:31" ht="16.5" thickBot="1" x14ac:dyDescent="0.25">
      <c r="A667" s="102"/>
      <c r="B667" s="103"/>
      <c r="C667" s="103"/>
      <c r="D667" s="103"/>
      <c r="E667" s="110"/>
      <c r="F667" s="110"/>
      <c r="G667" s="104"/>
      <c r="H667" s="105">
        <v>6</v>
      </c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322">
        <v>2</v>
      </c>
      <c r="T667" s="318">
        <f t="shared" si="79"/>
        <v>8</v>
      </c>
      <c r="U667" s="98">
        <f t="shared" si="78"/>
        <v>3.956478733926805E-3</v>
      </c>
      <c r="V667" s="99">
        <f>D662</f>
        <v>2124</v>
      </c>
      <c r="W667" s="268" t="s">
        <v>15</v>
      </c>
      <c r="X667" s="93">
        <f t="shared" si="80"/>
        <v>8</v>
      </c>
      <c r="Y667" s="431"/>
      <c r="Z667" s="45"/>
      <c r="AA667" s="45"/>
      <c r="AB667" s="45"/>
      <c r="AC667" s="45"/>
      <c r="AD667" s="45"/>
      <c r="AE667" s="45"/>
    </row>
    <row r="668" spans="1:31" ht="16.5" thickBot="1" x14ac:dyDescent="0.25">
      <c r="A668" s="102"/>
      <c r="B668" s="103"/>
      <c r="C668" s="103"/>
      <c r="D668" s="103"/>
      <c r="E668" s="110"/>
      <c r="F668" s="110"/>
      <c r="G668" s="104"/>
      <c r="H668" s="105">
        <v>7</v>
      </c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322"/>
      <c r="T668" s="318">
        <f t="shared" si="79"/>
        <v>7</v>
      </c>
      <c r="U668" s="98">
        <f t="shared" si="78"/>
        <v>3.4619188921859545E-3</v>
      </c>
      <c r="V668" s="99">
        <f>D662</f>
        <v>2124</v>
      </c>
      <c r="W668" s="268" t="s">
        <v>31</v>
      </c>
      <c r="X668" s="93">
        <f t="shared" si="80"/>
        <v>7</v>
      </c>
      <c r="Y668" s="431"/>
      <c r="Z668" s="45"/>
      <c r="AA668" s="45"/>
      <c r="AB668" s="45"/>
      <c r="AC668" s="45"/>
      <c r="AD668" s="45"/>
      <c r="AE668" s="45"/>
    </row>
    <row r="669" spans="1:31" ht="16.5" thickBot="1" x14ac:dyDescent="0.25">
      <c r="A669" s="102"/>
      <c r="B669" s="103"/>
      <c r="C669" s="103"/>
      <c r="D669" s="103"/>
      <c r="E669" s="110"/>
      <c r="F669" s="110"/>
      <c r="G669" s="104"/>
      <c r="H669" s="105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322"/>
      <c r="T669" s="318">
        <f t="shared" si="79"/>
        <v>0</v>
      </c>
      <c r="U669" s="98">
        <f t="shared" si="78"/>
        <v>0</v>
      </c>
      <c r="V669" s="99">
        <f>D662</f>
        <v>2124</v>
      </c>
      <c r="W669" s="268" t="s">
        <v>32</v>
      </c>
      <c r="X669" s="93">
        <f t="shared" si="80"/>
        <v>0</v>
      </c>
      <c r="Y669" s="111"/>
      <c r="Z669" s="45"/>
      <c r="AA669" s="45"/>
      <c r="AB669" s="45"/>
      <c r="AC669" s="45"/>
      <c r="AD669" s="45"/>
      <c r="AE669" s="45"/>
    </row>
    <row r="670" spans="1:31" ht="16.5" thickBot="1" x14ac:dyDescent="0.25">
      <c r="A670" s="102"/>
      <c r="B670" s="103"/>
      <c r="C670" s="103"/>
      <c r="D670" s="103"/>
      <c r="E670" s="110"/>
      <c r="F670" s="110"/>
      <c r="G670" s="104"/>
      <c r="H670" s="105">
        <v>1</v>
      </c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322"/>
      <c r="T670" s="318">
        <f t="shared" si="79"/>
        <v>1</v>
      </c>
      <c r="U670" s="98">
        <f t="shared" si="78"/>
        <v>4.9455984174085062E-4</v>
      </c>
      <c r="V670" s="99">
        <f>D662</f>
        <v>2124</v>
      </c>
      <c r="W670" s="268" t="s">
        <v>187</v>
      </c>
      <c r="X670" s="93">
        <f t="shared" si="80"/>
        <v>1</v>
      </c>
      <c r="Y670" s="446"/>
      <c r="Z670" s="45"/>
      <c r="AA670" s="45"/>
      <c r="AB670" s="45"/>
      <c r="AC670" s="45"/>
      <c r="AD670" s="45"/>
      <c r="AE670" s="45"/>
    </row>
    <row r="671" spans="1:31" ht="16.5" thickBot="1" x14ac:dyDescent="0.25">
      <c r="A671" s="102"/>
      <c r="B671" s="103"/>
      <c r="C671" s="103"/>
      <c r="D671" s="103"/>
      <c r="E671" s="110"/>
      <c r="F671" s="110"/>
      <c r="G671" s="104"/>
      <c r="H671" s="105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322"/>
      <c r="T671" s="318">
        <f t="shared" si="79"/>
        <v>0</v>
      </c>
      <c r="U671" s="98">
        <f t="shared" si="78"/>
        <v>0</v>
      </c>
      <c r="V671" s="99">
        <f>D662</f>
        <v>2124</v>
      </c>
      <c r="W671" s="269" t="s">
        <v>435</v>
      </c>
      <c r="X671" s="93">
        <f t="shared" si="80"/>
        <v>0</v>
      </c>
      <c r="Y671" s="111"/>
      <c r="Z671" s="45"/>
      <c r="AA671" s="45"/>
      <c r="AB671" s="45"/>
      <c r="AC671" s="45"/>
      <c r="AD671" s="45"/>
      <c r="AE671" s="45"/>
    </row>
    <row r="672" spans="1:31" ht="16.5" thickBot="1" x14ac:dyDescent="0.25">
      <c r="A672" s="102"/>
      <c r="B672" s="103"/>
      <c r="C672" s="103"/>
      <c r="D672" s="103"/>
      <c r="E672" s="110"/>
      <c r="F672" s="110"/>
      <c r="G672" s="104"/>
      <c r="H672" s="105">
        <v>7</v>
      </c>
      <c r="I672" s="67"/>
      <c r="J672" s="67">
        <v>1</v>
      </c>
      <c r="K672" s="67"/>
      <c r="L672" s="67"/>
      <c r="M672" s="67"/>
      <c r="N672" s="67"/>
      <c r="O672" s="67"/>
      <c r="P672" s="67"/>
      <c r="Q672" s="67"/>
      <c r="R672" s="67"/>
      <c r="S672" s="322">
        <v>8</v>
      </c>
      <c r="T672" s="318">
        <f t="shared" si="79"/>
        <v>16</v>
      </c>
      <c r="U672" s="98">
        <f t="shared" si="78"/>
        <v>7.91295746785361E-3</v>
      </c>
      <c r="V672" s="99">
        <f>D662</f>
        <v>2124</v>
      </c>
      <c r="W672" s="268" t="s">
        <v>0</v>
      </c>
      <c r="X672" s="93">
        <f t="shared" si="80"/>
        <v>16</v>
      </c>
      <c r="Y672" s="314"/>
      <c r="Z672" s="45"/>
      <c r="AA672" s="45"/>
      <c r="AB672" s="45"/>
      <c r="AC672" s="45"/>
      <c r="AD672" s="45"/>
      <c r="AE672" s="45"/>
    </row>
    <row r="673" spans="1:31" ht="16.5" thickBot="1" x14ac:dyDescent="0.25">
      <c r="A673" s="102"/>
      <c r="B673" s="103"/>
      <c r="C673" s="103"/>
      <c r="D673" s="103"/>
      <c r="E673" s="110"/>
      <c r="F673" s="110"/>
      <c r="G673" s="104"/>
      <c r="H673" s="105">
        <v>27</v>
      </c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322">
        <v>13</v>
      </c>
      <c r="T673" s="318">
        <f t="shared" si="79"/>
        <v>40</v>
      </c>
      <c r="U673" s="98">
        <f t="shared" si="78"/>
        <v>1.9782393669634024E-2</v>
      </c>
      <c r="V673" s="99">
        <f>D662</f>
        <v>2124</v>
      </c>
      <c r="W673" s="268" t="s">
        <v>12</v>
      </c>
      <c r="X673" s="93">
        <f t="shared" si="80"/>
        <v>40</v>
      </c>
      <c r="Y673" s="112"/>
      <c r="Z673" s="45"/>
      <c r="AA673" s="45"/>
      <c r="AB673" s="45"/>
      <c r="AC673" s="45"/>
      <c r="AD673" s="45"/>
      <c r="AE673" s="45"/>
    </row>
    <row r="674" spans="1:31" ht="16.5" thickBot="1" x14ac:dyDescent="0.25">
      <c r="A674" s="102"/>
      <c r="B674" s="103"/>
      <c r="C674" s="103"/>
      <c r="D674" s="103"/>
      <c r="E674" s="110"/>
      <c r="F674" s="110" t="s">
        <v>108</v>
      </c>
      <c r="G674" s="104"/>
      <c r="H674" s="105">
        <v>20</v>
      </c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322"/>
      <c r="T674" s="318">
        <f t="shared" si="79"/>
        <v>20</v>
      </c>
      <c r="U674" s="98">
        <f t="shared" si="78"/>
        <v>9.8911968348170121E-3</v>
      </c>
      <c r="V674" s="99">
        <f>D662</f>
        <v>2124</v>
      </c>
      <c r="W674" s="268" t="s">
        <v>34</v>
      </c>
      <c r="X674" s="93">
        <f t="shared" si="80"/>
        <v>20</v>
      </c>
      <c r="Y674" s="112"/>
      <c r="Z674" s="45"/>
      <c r="AA674" s="45"/>
      <c r="AB674" s="45"/>
      <c r="AC674" s="45"/>
      <c r="AD674" s="45"/>
      <c r="AE674" s="45"/>
    </row>
    <row r="675" spans="1:31" ht="16.5" thickBot="1" x14ac:dyDescent="0.25">
      <c r="A675" s="102"/>
      <c r="B675" s="103"/>
      <c r="C675" s="103"/>
      <c r="D675" s="103"/>
      <c r="E675" s="110"/>
      <c r="F675" s="110"/>
      <c r="G675" s="104"/>
      <c r="H675" s="105"/>
      <c r="I675" s="67"/>
      <c r="J675" s="67">
        <v>3</v>
      </c>
      <c r="K675" s="67"/>
      <c r="L675" s="67"/>
      <c r="M675" s="67"/>
      <c r="N675" s="67"/>
      <c r="O675" s="67"/>
      <c r="P675" s="67"/>
      <c r="Q675" s="67"/>
      <c r="R675" s="67"/>
      <c r="S675" s="322"/>
      <c r="T675" s="318">
        <f t="shared" si="79"/>
        <v>3</v>
      </c>
      <c r="U675" s="98">
        <f t="shared" si="78"/>
        <v>1.483679525222552E-3</v>
      </c>
      <c r="V675" s="99">
        <f>D662</f>
        <v>2124</v>
      </c>
      <c r="W675" s="269" t="s">
        <v>28</v>
      </c>
      <c r="X675" s="93">
        <f t="shared" si="80"/>
        <v>3</v>
      </c>
      <c r="Y675" s="494"/>
      <c r="Z675" s="45"/>
      <c r="AA675" s="45"/>
      <c r="AB675" s="45"/>
      <c r="AC675" s="45"/>
      <c r="AD675" s="45"/>
      <c r="AE675" s="45"/>
    </row>
    <row r="676" spans="1:31" ht="16.5" thickBot="1" x14ac:dyDescent="0.25">
      <c r="A676" s="102"/>
      <c r="B676" s="103"/>
      <c r="C676" s="103"/>
      <c r="D676" s="103"/>
      <c r="E676" s="110"/>
      <c r="F676" s="110"/>
      <c r="G676" s="115"/>
      <c r="H676" s="116">
        <v>1</v>
      </c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322"/>
      <c r="T676" s="318">
        <f t="shared" si="79"/>
        <v>1</v>
      </c>
      <c r="U676" s="98">
        <f t="shared" si="78"/>
        <v>4.9455984174085062E-4</v>
      </c>
      <c r="V676" s="99">
        <f>D662</f>
        <v>2124</v>
      </c>
      <c r="W676" s="269" t="s">
        <v>27</v>
      </c>
      <c r="X676" s="93">
        <f t="shared" si="80"/>
        <v>1</v>
      </c>
      <c r="Y676" s="278"/>
      <c r="Z676" s="45"/>
      <c r="AA676" s="45"/>
      <c r="AB676" s="45"/>
      <c r="AC676" s="45"/>
      <c r="AD676" s="45"/>
      <c r="AE676" s="45"/>
    </row>
    <row r="677" spans="1:31" ht="16.5" thickBot="1" x14ac:dyDescent="0.25">
      <c r="A677" s="102"/>
      <c r="B677" s="103"/>
      <c r="C677" s="103"/>
      <c r="D677" s="103"/>
      <c r="E677" s="110"/>
      <c r="F677" s="110"/>
      <c r="G677" s="115"/>
      <c r="H677" s="116">
        <v>3</v>
      </c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322"/>
      <c r="T677" s="318">
        <f t="shared" si="79"/>
        <v>3</v>
      </c>
      <c r="U677" s="98">
        <f t="shared" si="78"/>
        <v>1.483679525222552E-3</v>
      </c>
      <c r="V677" s="99">
        <f>D662</f>
        <v>2124</v>
      </c>
      <c r="W677" s="269" t="s">
        <v>159</v>
      </c>
      <c r="X677" s="93">
        <f t="shared" si="80"/>
        <v>3</v>
      </c>
      <c r="Y677" s="109"/>
      <c r="Z677" s="45"/>
      <c r="AA677" s="45"/>
      <c r="AB677" s="45"/>
      <c r="AC677" s="45"/>
      <c r="AD677" s="45"/>
      <c r="AE677" s="45"/>
    </row>
    <row r="678" spans="1:31" ht="16.5" thickBot="1" x14ac:dyDescent="0.25">
      <c r="A678" s="102"/>
      <c r="B678" s="103"/>
      <c r="C678" s="103"/>
      <c r="D678" s="103"/>
      <c r="E678" s="110"/>
      <c r="F678" s="110"/>
      <c r="G678" s="115"/>
      <c r="H678" s="217">
        <v>1</v>
      </c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323"/>
      <c r="T678" s="319">
        <f t="shared" si="79"/>
        <v>1</v>
      </c>
      <c r="U678" s="316">
        <f t="shared" si="78"/>
        <v>4.9455984174085062E-4</v>
      </c>
      <c r="V678" s="307">
        <f>D662</f>
        <v>2124</v>
      </c>
      <c r="W678" s="270" t="s">
        <v>46</v>
      </c>
      <c r="X678" s="93">
        <f t="shared" si="80"/>
        <v>1</v>
      </c>
      <c r="Y678" s="278"/>
      <c r="Z678" s="45"/>
      <c r="AA678" s="45"/>
      <c r="AB678" s="45"/>
      <c r="AC678" s="45"/>
      <c r="AD678" s="45"/>
      <c r="AE678" s="45"/>
    </row>
    <row r="679" spans="1:31" ht="16.5" thickBot="1" x14ac:dyDescent="0.25">
      <c r="A679" s="102"/>
      <c r="B679" s="103"/>
      <c r="C679" s="103"/>
      <c r="D679" s="103"/>
      <c r="E679" s="110"/>
      <c r="F679" s="110"/>
      <c r="G679" s="104"/>
      <c r="H679" s="95"/>
      <c r="I679" s="117">
        <v>1</v>
      </c>
      <c r="J679" s="117"/>
      <c r="K679" s="117"/>
      <c r="L679" s="117"/>
      <c r="M679" s="117"/>
      <c r="N679" s="117"/>
      <c r="O679" s="117"/>
      <c r="P679" s="117"/>
      <c r="Q679" s="117"/>
      <c r="R679" s="117"/>
      <c r="S679" s="324"/>
      <c r="T679" s="320">
        <f t="shared" si="79"/>
        <v>0</v>
      </c>
      <c r="U679" s="214">
        <f t="shared" si="78"/>
        <v>0</v>
      </c>
      <c r="V679" s="99">
        <f>D662</f>
        <v>2124</v>
      </c>
      <c r="W679" s="271" t="s">
        <v>11</v>
      </c>
      <c r="X679" s="93">
        <f t="shared" si="80"/>
        <v>0</v>
      </c>
      <c r="Y679" s="112"/>
      <c r="Z679" s="45"/>
      <c r="AA679" s="45"/>
      <c r="AB679" s="45"/>
      <c r="AC679" s="45"/>
      <c r="AD679" s="45"/>
      <c r="AE679" s="45"/>
    </row>
    <row r="680" spans="1:31" ht="16.5" thickBot="1" x14ac:dyDescent="0.25">
      <c r="A680" s="102"/>
      <c r="B680" s="103"/>
      <c r="C680" s="103"/>
      <c r="D680" s="103"/>
      <c r="E680" s="110"/>
      <c r="F680" s="110"/>
      <c r="G680" s="104"/>
      <c r="H680" s="105"/>
      <c r="I680" s="279"/>
      <c r="J680" s="67"/>
      <c r="K680" s="67"/>
      <c r="L680" s="67"/>
      <c r="M680" s="67"/>
      <c r="N680" s="67"/>
      <c r="O680" s="67"/>
      <c r="P680" s="67"/>
      <c r="Q680" s="67"/>
      <c r="R680" s="67"/>
      <c r="S680" s="322"/>
      <c r="T680" s="318">
        <f t="shared" si="79"/>
        <v>0</v>
      </c>
      <c r="U680" s="98">
        <f t="shared" si="78"/>
        <v>0</v>
      </c>
      <c r="V680" s="99">
        <f>D662</f>
        <v>2124</v>
      </c>
      <c r="W680" s="462" t="s">
        <v>101</v>
      </c>
      <c r="X680" s="93">
        <f t="shared" si="80"/>
        <v>0</v>
      </c>
      <c r="Y680" s="112"/>
      <c r="Z680" s="45"/>
      <c r="AA680" s="45"/>
      <c r="AB680" s="45"/>
      <c r="AC680" s="45"/>
      <c r="AD680" s="45"/>
      <c r="AE680" s="45"/>
    </row>
    <row r="681" spans="1:31" ht="16.5" thickBot="1" x14ac:dyDescent="0.25">
      <c r="A681" s="102"/>
      <c r="B681" s="103"/>
      <c r="C681" s="103"/>
      <c r="D681" s="103"/>
      <c r="E681" s="110"/>
      <c r="F681" s="110"/>
      <c r="G681" s="104"/>
      <c r="H681" s="105"/>
      <c r="I681" s="280">
        <v>3</v>
      </c>
      <c r="J681" s="67">
        <v>1</v>
      </c>
      <c r="K681" s="67"/>
      <c r="L681" s="67"/>
      <c r="M681" s="67"/>
      <c r="N681" s="67"/>
      <c r="O681" s="67"/>
      <c r="P681" s="67"/>
      <c r="Q681" s="67"/>
      <c r="R681" s="67"/>
      <c r="S681" s="322">
        <v>7</v>
      </c>
      <c r="T681" s="318">
        <f t="shared" si="79"/>
        <v>8</v>
      </c>
      <c r="U681" s="98">
        <f t="shared" si="78"/>
        <v>3.956478733926805E-3</v>
      </c>
      <c r="V681" s="99">
        <f>D662</f>
        <v>2124</v>
      </c>
      <c r="W681" s="268" t="s">
        <v>3</v>
      </c>
      <c r="X681" s="93">
        <f t="shared" si="80"/>
        <v>8</v>
      </c>
      <c r="Y681" s="111"/>
      <c r="Z681" s="45"/>
      <c r="AA681" s="45"/>
      <c r="AB681" s="45"/>
      <c r="AC681" s="45"/>
      <c r="AD681" s="45"/>
      <c r="AE681" s="45"/>
    </row>
    <row r="682" spans="1:31" ht="16.5" thickBot="1" x14ac:dyDescent="0.25">
      <c r="A682" s="102"/>
      <c r="B682" s="103"/>
      <c r="C682" s="103"/>
      <c r="D682" s="103"/>
      <c r="E682" s="103"/>
      <c r="F682" s="110"/>
      <c r="G682" s="104"/>
      <c r="H682" s="105"/>
      <c r="I682" s="280">
        <v>12</v>
      </c>
      <c r="J682" s="67"/>
      <c r="K682" s="67"/>
      <c r="L682" s="67"/>
      <c r="M682" s="67"/>
      <c r="N682" s="67"/>
      <c r="O682" s="67"/>
      <c r="P682" s="67"/>
      <c r="Q682" s="67"/>
      <c r="R682" s="67"/>
      <c r="S682" s="322"/>
      <c r="T682" s="318">
        <f t="shared" si="79"/>
        <v>0</v>
      </c>
      <c r="U682" s="98">
        <f t="shared" si="78"/>
        <v>0</v>
      </c>
      <c r="V682" s="99">
        <f>D662</f>
        <v>2124</v>
      </c>
      <c r="W682" s="268" t="s">
        <v>8</v>
      </c>
      <c r="X682" s="93">
        <f t="shared" si="80"/>
        <v>0</v>
      </c>
      <c r="Y682" s="112"/>
      <c r="Z682" s="45"/>
      <c r="AA682" s="45"/>
      <c r="AB682" s="45"/>
      <c r="AC682" s="45"/>
      <c r="AD682" s="45"/>
      <c r="AE682" s="45"/>
    </row>
    <row r="683" spans="1:31" ht="16.5" thickBot="1" x14ac:dyDescent="0.25">
      <c r="A683" s="102"/>
      <c r="B683" s="103"/>
      <c r="C683" s="103"/>
      <c r="D683" s="103"/>
      <c r="E683" s="103"/>
      <c r="F683" s="110"/>
      <c r="G683" s="104"/>
      <c r="H683" s="105"/>
      <c r="I683" s="280">
        <v>39</v>
      </c>
      <c r="J683" s="67">
        <v>5</v>
      </c>
      <c r="K683" s="67"/>
      <c r="L683" s="67"/>
      <c r="M683" s="67"/>
      <c r="N683" s="67"/>
      <c r="O683" s="67"/>
      <c r="P683" s="67"/>
      <c r="Q683" s="67"/>
      <c r="R683" s="67"/>
      <c r="S683" s="322"/>
      <c r="T683" s="318">
        <f t="shared" si="79"/>
        <v>5</v>
      </c>
      <c r="U683" s="98">
        <f t="shared" si="78"/>
        <v>2.472799208704253E-3</v>
      </c>
      <c r="V683" s="99">
        <f>D662</f>
        <v>2124</v>
      </c>
      <c r="W683" s="268" t="s">
        <v>9</v>
      </c>
      <c r="X683" s="93">
        <f t="shared" si="80"/>
        <v>5</v>
      </c>
      <c r="Y683" s="494"/>
      <c r="Z683" s="45"/>
      <c r="AA683" s="45"/>
      <c r="AB683" s="45"/>
      <c r="AC683" s="45"/>
      <c r="AD683" s="45"/>
      <c r="AE683" s="45"/>
    </row>
    <row r="684" spans="1:31" ht="16.5" thickBot="1" x14ac:dyDescent="0.25">
      <c r="A684" s="102"/>
      <c r="B684" s="103"/>
      <c r="C684" s="103"/>
      <c r="D684" s="103"/>
      <c r="E684" s="103"/>
      <c r="F684" s="110"/>
      <c r="G684" s="104"/>
      <c r="H684" s="105"/>
      <c r="I684" s="280"/>
      <c r="J684" s="67"/>
      <c r="K684" s="67"/>
      <c r="L684" s="67"/>
      <c r="M684" s="67"/>
      <c r="N684" s="67"/>
      <c r="O684" s="67"/>
      <c r="P684" s="67"/>
      <c r="Q684" s="67"/>
      <c r="R684" s="67"/>
      <c r="S684" s="322"/>
      <c r="T684" s="318">
        <f t="shared" si="79"/>
        <v>0</v>
      </c>
      <c r="U684" s="98">
        <f t="shared" si="78"/>
        <v>0</v>
      </c>
      <c r="V684" s="99">
        <f>D662</f>
        <v>2124</v>
      </c>
      <c r="W684" s="268" t="s">
        <v>80</v>
      </c>
      <c r="X684" s="93">
        <f t="shared" si="80"/>
        <v>0</v>
      </c>
      <c r="Y684" s="112"/>
      <c r="Z684" s="45"/>
      <c r="AA684" s="45"/>
      <c r="AB684" s="45"/>
      <c r="AC684" s="45"/>
      <c r="AD684" s="45"/>
      <c r="AE684" s="45"/>
    </row>
    <row r="685" spans="1:31" ht="16.5" thickBot="1" x14ac:dyDescent="0.25">
      <c r="A685" s="102"/>
      <c r="B685" s="103"/>
      <c r="C685" s="103"/>
      <c r="D685" s="103"/>
      <c r="E685" s="103"/>
      <c r="F685" s="110"/>
      <c r="G685" s="104"/>
      <c r="H685" s="105"/>
      <c r="I685" s="280">
        <v>5</v>
      </c>
      <c r="J685" s="67">
        <v>2</v>
      </c>
      <c r="K685" s="67"/>
      <c r="L685" s="67"/>
      <c r="M685" s="67"/>
      <c r="N685" s="67"/>
      <c r="O685" s="67"/>
      <c r="P685" s="67"/>
      <c r="Q685" s="67"/>
      <c r="R685" s="67"/>
      <c r="S685" s="322"/>
      <c r="T685" s="318">
        <f t="shared" si="79"/>
        <v>2</v>
      </c>
      <c r="U685" s="98">
        <f t="shared" si="78"/>
        <v>9.8911968348170125E-4</v>
      </c>
      <c r="V685" s="99">
        <f>D662</f>
        <v>2124</v>
      </c>
      <c r="W685" s="268" t="s">
        <v>20</v>
      </c>
      <c r="X685" s="93">
        <f t="shared" si="80"/>
        <v>2</v>
      </c>
      <c r="Y685" s="112"/>
      <c r="Z685" s="45"/>
      <c r="AA685" s="45"/>
      <c r="AB685" s="45"/>
      <c r="AC685" s="45"/>
      <c r="AD685" s="45"/>
      <c r="AE685" s="45"/>
    </row>
    <row r="686" spans="1:31" ht="16.5" thickBot="1" x14ac:dyDescent="0.25">
      <c r="A686" s="102"/>
      <c r="B686" s="103"/>
      <c r="C686" s="103"/>
      <c r="D686" s="103"/>
      <c r="E686" s="103"/>
      <c r="F686" s="110"/>
      <c r="G686" s="104"/>
      <c r="H686" s="105"/>
      <c r="I686" s="280"/>
      <c r="J686" s="67"/>
      <c r="K686" s="67"/>
      <c r="L686" s="67"/>
      <c r="M686" s="67"/>
      <c r="N686" s="67"/>
      <c r="O686" s="67"/>
      <c r="P686" s="67"/>
      <c r="Q686" s="67"/>
      <c r="R686" s="67"/>
      <c r="S686" s="322"/>
      <c r="T686" s="318">
        <f t="shared" si="79"/>
        <v>0</v>
      </c>
      <c r="U686" s="98">
        <f t="shared" si="78"/>
        <v>0</v>
      </c>
      <c r="V686" s="99">
        <f>D662</f>
        <v>2124</v>
      </c>
      <c r="W686" s="268" t="s">
        <v>81</v>
      </c>
      <c r="X686" s="93">
        <f t="shared" si="80"/>
        <v>0</v>
      </c>
      <c r="Y686" s="494" t="s">
        <v>389</v>
      </c>
      <c r="Z686" s="45"/>
      <c r="AA686" s="45"/>
      <c r="AB686" s="45"/>
      <c r="AC686" s="45"/>
      <c r="AD686" s="45"/>
      <c r="AE686" s="45"/>
    </row>
    <row r="687" spans="1:31" ht="16.5" thickBot="1" x14ac:dyDescent="0.25">
      <c r="A687" s="102"/>
      <c r="B687" s="103"/>
      <c r="C687" s="103"/>
      <c r="D687" s="103"/>
      <c r="E687" s="103"/>
      <c r="F687" s="110"/>
      <c r="G687" s="104"/>
      <c r="H687" s="105"/>
      <c r="I687" s="280"/>
      <c r="J687" s="67"/>
      <c r="K687" s="67"/>
      <c r="L687" s="67"/>
      <c r="M687" s="67"/>
      <c r="N687" s="67"/>
      <c r="O687" s="67"/>
      <c r="P687" s="67"/>
      <c r="Q687" s="67"/>
      <c r="R687" s="67"/>
      <c r="S687" s="322"/>
      <c r="T687" s="318">
        <f t="shared" si="79"/>
        <v>0</v>
      </c>
      <c r="U687" s="98">
        <f t="shared" si="78"/>
        <v>0</v>
      </c>
      <c r="V687" s="99">
        <f>D662</f>
        <v>2124</v>
      </c>
      <c r="W687" s="463" t="s">
        <v>190</v>
      </c>
      <c r="X687" s="93">
        <f t="shared" si="80"/>
        <v>0</v>
      </c>
      <c r="Y687" s="494" t="s">
        <v>468</v>
      </c>
      <c r="Z687" s="45"/>
      <c r="AA687" s="45"/>
      <c r="AB687" s="45"/>
      <c r="AC687" s="45"/>
      <c r="AD687" s="45"/>
      <c r="AE687" s="45"/>
    </row>
    <row r="688" spans="1:31" ht="16.5" thickBot="1" x14ac:dyDescent="0.25">
      <c r="A688" s="102"/>
      <c r="B688" s="103"/>
      <c r="C688" s="103"/>
      <c r="D688" s="103"/>
      <c r="E688" s="110"/>
      <c r="F688" s="110"/>
      <c r="G688" s="104"/>
      <c r="H688" s="105"/>
      <c r="I688" s="280">
        <v>11</v>
      </c>
      <c r="J688" s="67"/>
      <c r="K688" s="67"/>
      <c r="L688" s="67"/>
      <c r="M688" s="67"/>
      <c r="N688" s="67"/>
      <c r="O688" s="67"/>
      <c r="P688" s="67"/>
      <c r="Q688" s="67"/>
      <c r="R688" s="67"/>
      <c r="S688" s="322"/>
      <c r="T688" s="318">
        <f t="shared" si="79"/>
        <v>0</v>
      </c>
      <c r="U688" s="98">
        <f t="shared" si="78"/>
        <v>0</v>
      </c>
      <c r="V688" s="99">
        <f>D662</f>
        <v>2124</v>
      </c>
      <c r="W688" s="268" t="s">
        <v>13</v>
      </c>
      <c r="X688" s="93">
        <f t="shared" si="80"/>
        <v>0</v>
      </c>
      <c r="Y688" s="452" t="s">
        <v>464</v>
      </c>
      <c r="Z688" s="45"/>
      <c r="AA688" s="45"/>
      <c r="AB688" s="45"/>
      <c r="AC688" s="45"/>
      <c r="AD688" s="45"/>
      <c r="AE688" s="45"/>
    </row>
    <row r="689" spans="1:31" ht="16.5" thickBot="1" x14ac:dyDescent="0.25">
      <c r="A689" s="102"/>
      <c r="B689" s="103"/>
      <c r="C689" s="103"/>
      <c r="D689" s="103"/>
      <c r="E689" s="110"/>
      <c r="F689" s="110"/>
      <c r="G689" s="104"/>
      <c r="H689" s="105"/>
      <c r="I689" s="67">
        <v>10</v>
      </c>
      <c r="J689" s="67"/>
      <c r="K689" s="67"/>
      <c r="L689" s="67"/>
      <c r="M689" s="67"/>
      <c r="N689" s="67"/>
      <c r="O689" s="67"/>
      <c r="P689" s="67"/>
      <c r="Q689" s="67"/>
      <c r="R689" s="67">
        <v>2</v>
      </c>
      <c r="S689" s="322"/>
      <c r="T689" s="318">
        <f t="shared" si="79"/>
        <v>2</v>
      </c>
      <c r="U689" s="98">
        <f t="shared" si="78"/>
        <v>9.8911968348170125E-4</v>
      </c>
      <c r="V689" s="99">
        <f>D662</f>
        <v>2124</v>
      </c>
      <c r="W689" s="269" t="s">
        <v>181</v>
      </c>
      <c r="X689" s="93">
        <f t="shared" si="80"/>
        <v>2</v>
      </c>
      <c r="Y689" s="494"/>
      <c r="Z689" s="45"/>
      <c r="AA689" s="45"/>
      <c r="AB689" s="45"/>
      <c r="AC689" s="45"/>
      <c r="AD689" s="45"/>
      <c r="AE689" s="45"/>
    </row>
    <row r="690" spans="1:31" ht="16.5" thickBot="1" x14ac:dyDescent="0.25">
      <c r="A690" s="102"/>
      <c r="B690" s="103"/>
      <c r="C690" s="103"/>
      <c r="D690" s="103"/>
      <c r="E690" s="110"/>
      <c r="F690" s="110"/>
      <c r="G690" s="104"/>
      <c r="H690" s="105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322"/>
      <c r="T690" s="318">
        <f t="shared" si="79"/>
        <v>0</v>
      </c>
      <c r="U690" s="98">
        <f t="shared" si="78"/>
        <v>0</v>
      </c>
      <c r="V690" s="99">
        <f>D662</f>
        <v>2124</v>
      </c>
      <c r="W690" s="269" t="s">
        <v>99</v>
      </c>
      <c r="X690" s="93">
        <f t="shared" si="80"/>
        <v>0</v>
      </c>
      <c r="Y690" s="452"/>
      <c r="Z690" s="45"/>
      <c r="AA690" s="45"/>
      <c r="AB690" s="45"/>
      <c r="AC690" s="45"/>
      <c r="AD690" s="45"/>
      <c r="AE690" s="45"/>
    </row>
    <row r="691" spans="1:31" ht="16.5" thickBot="1" x14ac:dyDescent="0.25">
      <c r="A691" s="102"/>
      <c r="B691" s="103"/>
      <c r="C691" s="103"/>
      <c r="D691" s="103"/>
      <c r="E691" s="110"/>
      <c r="F691" s="110"/>
      <c r="G691" s="104"/>
      <c r="H691" s="113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325">
        <v>1</v>
      </c>
      <c r="T691" s="319">
        <f t="shared" si="79"/>
        <v>1</v>
      </c>
      <c r="U691" s="409">
        <f t="shared" si="78"/>
        <v>4.9455984174085062E-4</v>
      </c>
      <c r="V691" s="99">
        <f>D662</f>
        <v>2124</v>
      </c>
      <c r="W691" s="509" t="s">
        <v>10</v>
      </c>
      <c r="X691" s="93">
        <f t="shared" si="80"/>
        <v>1</v>
      </c>
      <c r="Y691" s="452"/>
      <c r="Z691" s="45"/>
      <c r="AA691" s="45"/>
      <c r="AB691" s="45"/>
      <c r="AC691" s="45"/>
      <c r="AD691" s="45"/>
      <c r="AE691" s="45"/>
    </row>
    <row r="692" spans="1:31" ht="16.5" thickBot="1" x14ac:dyDescent="0.3">
      <c r="A692" s="102"/>
      <c r="B692" s="103"/>
      <c r="C692" s="103"/>
      <c r="D692" s="103"/>
      <c r="E692" s="110"/>
      <c r="F692" s="110"/>
      <c r="G692" s="104"/>
      <c r="H692" s="87"/>
      <c r="I692" s="88"/>
      <c r="J692" s="310"/>
      <c r="K692" s="88"/>
      <c r="L692" s="88"/>
      <c r="M692" s="88"/>
      <c r="N692" s="88"/>
      <c r="O692" s="88"/>
      <c r="P692" s="88"/>
      <c r="Q692" s="88"/>
      <c r="R692" s="88"/>
      <c r="S692" s="88"/>
      <c r="T692" s="317"/>
      <c r="U692" s="317"/>
      <c r="V692" s="121"/>
      <c r="W692" s="273" t="s">
        <v>166</v>
      </c>
      <c r="X692" s="93">
        <f t="shared" si="80"/>
        <v>0</v>
      </c>
      <c r="Y692" s="494" t="s">
        <v>462</v>
      </c>
      <c r="Z692" s="45"/>
      <c r="AA692" s="45"/>
      <c r="AB692" s="45"/>
      <c r="AC692" s="45"/>
      <c r="AD692" s="45"/>
      <c r="AE692" s="45"/>
    </row>
    <row r="693" spans="1:31" ht="16.5" thickBot="1" x14ac:dyDescent="0.25">
      <c r="A693" s="102"/>
      <c r="B693" s="103"/>
      <c r="C693" s="103"/>
      <c r="D693" s="103"/>
      <c r="E693" s="110"/>
      <c r="F693" s="110"/>
      <c r="G693" s="115"/>
      <c r="H693" s="95">
        <v>4</v>
      </c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321"/>
      <c r="T693" s="320">
        <f t="shared" ref="T693:T694" si="81">SUM(H693,J693,L693,N693,P693,R693,S693)</f>
        <v>4</v>
      </c>
      <c r="U693" s="214">
        <f t="shared" si="78"/>
        <v>1.9782393669634025E-3</v>
      </c>
      <c r="V693" s="99">
        <f>D662</f>
        <v>2124</v>
      </c>
      <c r="W693" s="267" t="s">
        <v>13</v>
      </c>
      <c r="X693" s="93">
        <f t="shared" si="80"/>
        <v>4</v>
      </c>
      <c r="Y693" s="494" t="s">
        <v>467</v>
      </c>
      <c r="Z693" s="45"/>
      <c r="AA693" s="45"/>
      <c r="AB693" s="45"/>
      <c r="AC693" s="45"/>
      <c r="AD693" s="45"/>
      <c r="AE693" s="45"/>
    </row>
    <row r="694" spans="1:31" ht="16.5" thickBot="1" x14ac:dyDescent="0.25">
      <c r="A694" s="102"/>
      <c r="B694" s="103"/>
      <c r="C694" s="103"/>
      <c r="D694" s="103"/>
      <c r="E694" s="110"/>
      <c r="F694" s="110"/>
      <c r="G694" s="115"/>
      <c r="H694" s="105">
        <v>5</v>
      </c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322"/>
      <c r="T694" s="318">
        <f t="shared" si="81"/>
        <v>5</v>
      </c>
      <c r="U694" s="214">
        <f t="shared" si="78"/>
        <v>2.472799208704253E-3</v>
      </c>
      <c r="V694" s="99">
        <f>D662</f>
        <v>2124</v>
      </c>
      <c r="W694" s="268" t="s">
        <v>86</v>
      </c>
      <c r="X694" s="93">
        <f t="shared" si="80"/>
        <v>5</v>
      </c>
      <c r="Y694" s="494" t="s">
        <v>401</v>
      </c>
      <c r="Z694" s="45"/>
      <c r="AA694" s="45"/>
      <c r="AB694" s="45"/>
      <c r="AC694" s="45"/>
      <c r="AD694" s="45"/>
      <c r="AE694" s="45"/>
    </row>
    <row r="695" spans="1:31" ht="15.75" thickBot="1" x14ac:dyDescent="0.25">
      <c r="A695" s="102"/>
      <c r="B695" s="103"/>
      <c r="C695" s="103"/>
      <c r="D695" s="103"/>
      <c r="E695" s="110"/>
      <c r="F695" s="110"/>
      <c r="G695" s="115"/>
      <c r="H695" s="105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322"/>
      <c r="T695" s="318">
        <v>0</v>
      </c>
      <c r="U695" s="214">
        <f t="shared" si="78"/>
        <v>0</v>
      </c>
      <c r="V695" s="99">
        <f>D662</f>
        <v>2124</v>
      </c>
      <c r="W695" s="503" t="s">
        <v>185</v>
      </c>
      <c r="X695" s="93">
        <f t="shared" si="80"/>
        <v>0</v>
      </c>
      <c r="Y695" s="494" t="s">
        <v>465</v>
      </c>
      <c r="Z695" s="45"/>
      <c r="AA695" s="45"/>
      <c r="AB695" s="45"/>
      <c r="AC695" s="45"/>
      <c r="AD695" s="45"/>
      <c r="AE695" s="45"/>
    </row>
    <row r="696" spans="1:31" ht="16.5" thickBot="1" x14ac:dyDescent="0.25">
      <c r="A696" s="102"/>
      <c r="B696" s="103"/>
      <c r="C696" s="103"/>
      <c r="D696" s="103"/>
      <c r="E696" s="110"/>
      <c r="F696" s="110"/>
      <c r="G696" s="115"/>
      <c r="H696" s="105">
        <v>3</v>
      </c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322"/>
      <c r="T696" s="318">
        <f t="shared" ref="T696:T701" si="82">SUM(H696,J696,L696,N696,P696,R696,S696)</f>
        <v>3</v>
      </c>
      <c r="U696" s="214">
        <f t="shared" si="78"/>
        <v>1.483679525222552E-3</v>
      </c>
      <c r="V696" s="99">
        <f>D662</f>
        <v>2124</v>
      </c>
      <c r="W696" s="268" t="s">
        <v>74</v>
      </c>
      <c r="X696" s="93">
        <f t="shared" si="80"/>
        <v>3</v>
      </c>
      <c r="Y696" s="452" t="s">
        <v>463</v>
      </c>
      <c r="Z696" s="45"/>
      <c r="AA696" s="45"/>
      <c r="AB696" s="45"/>
      <c r="AC696" s="45"/>
      <c r="AD696" s="45"/>
      <c r="AE696" s="45"/>
    </row>
    <row r="697" spans="1:31" ht="16.5" thickBot="1" x14ac:dyDescent="0.25">
      <c r="A697" s="102"/>
      <c r="B697" s="103"/>
      <c r="C697" s="103"/>
      <c r="D697" s="103"/>
      <c r="E697" s="110"/>
      <c r="F697" s="110"/>
      <c r="G697" s="115"/>
      <c r="H697" s="105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322"/>
      <c r="T697" s="318">
        <f t="shared" si="82"/>
        <v>0</v>
      </c>
      <c r="U697" s="214">
        <f t="shared" si="78"/>
        <v>0</v>
      </c>
      <c r="V697" s="99">
        <f>D662</f>
        <v>2124</v>
      </c>
      <c r="W697" s="269" t="s">
        <v>87</v>
      </c>
      <c r="X697" s="93">
        <f t="shared" si="80"/>
        <v>0</v>
      </c>
      <c r="Y697" s="452"/>
      <c r="Z697" s="45"/>
      <c r="AA697" s="45"/>
      <c r="AB697" s="45"/>
      <c r="AC697" s="45"/>
      <c r="AD697" s="45"/>
      <c r="AE697" s="45"/>
    </row>
    <row r="698" spans="1:31" ht="16.5" thickBot="1" x14ac:dyDescent="0.25">
      <c r="A698" s="102"/>
      <c r="B698" s="103"/>
      <c r="C698" s="103"/>
      <c r="D698" s="103"/>
      <c r="E698" s="110"/>
      <c r="F698" s="110"/>
      <c r="G698" s="115"/>
      <c r="H698" s="105">
        <v>3</v>
      </c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322"/>
      <c r="T698" s="318">
        <f t="shared" si="82"/>
        <v>3</v>
      </c>
      <c r="U698" s="214">
        <f t="shared" si="78"/>
        <v>1.483679525222552E-3</v>
      </c>
      <c r="V698" s="99">
        <f>D662</f>
        <v>2124</v>
      </c>
      <c r="W698" s="269" t="s">
        <v>27</v>
      </c>
      <c r="X698" s="93">
        <f t="shared" si="80"/>
        <v>3</v>
      </c>
      <c r="Y698" s="507"/>
      <c r="Z698" s="45"/>
      <c r="AA698" s="45"/>
      <c r="AB698" s="45"/>
      <c r="AC698" s="45"/>
      <c r="AD698" s="45"/>
      <c r="AE698" s="45"/>
    </row>
    <row r="699" spans="1:31" ht="16.5" thickBot="1" x14ac:dyDescent="0.25">
      <c r="A699" s="102"/>
      <c r="B699" s="103"/>
      <c r="C699" s="103"/>
      <c r="D699" s="103"/>
      <c r="E699" s="110"/>
      <c r="F699" s="110"/>
      <c r="G699" s="115"/>
      <c r="H699" s="113">
        <v>4</v>
      </c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325"/>
      <c r="T699" s="318">
        <f t="shared" si="82"/>
        <v>4</v>
      </c>
      <c r="U699" s="214">
        <f t="shared" si="78"/>
        <v>1.9782393669634025E-3</v>
      </c>
      <c r="V699" s="99">
        <f>D662</f>
        <v>2124</v>
      </c>
      <c r="W699" s="272" t="s">
        <v>173</v>
      </c>
      <c r="X699" s="93">
        <f t="shared" si="80"/>
        <v>4</v>
      </c>
      <c r="Y699" s="507"/>
      <c r="Z699" s="45"/>
      <c r="AA699" s="45"/>
      <c r="AB699" s="45"/>
      <c r="AC699" s="45"/>
      <c r="AD699" s="45"/>
      <c r="AE699" s="45"/>
    </row>
    <row r="700" spans="1:31" ht="16.5" thickBot="1" x14ac:dyDescent="0.25">
      <c r="A700" s="102"/>
      <c r="B700" s="103"/>
      <c r="C700" s="103"/>
      <c r="D700" s="103"/>
      <c r="E700" s="110"/>
      <c r="F700" s="110"/>
      <c r="G700" s="115"/>
      <c r="H700" s="113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325"/>
      <c r="T700" s="318">
        <f t="shared" si="82"/>
        <v>0</v>
      </c>
      <c r="U700" s="214">
        <f t="shared" si="78"/>
        <v>0</v>
      </c>
      <c r="V700" s="99">
        <f>D662</f>
        <v>2124</v>
      </c>
      <c r="W700" s="268" t="s">
        <v>88</v>
      </c>
      <c r="X700" s="93">
        <f t="shared" si="80"/>
        <v>0</v>
      </c>
      <c r="Y700" s="452"/>
      <c r="Z700" s="45"/>
      <c r="AA700" s="45"/>
      <c r="AB700" s="45"/>
      <c r="AC700" s="45"/>
      <c r="AD700" s="45"/>
      <c r="AE700" s="45"/>
    </row>
    <row r="701" spans="1:31" ht="16.5" thickBot="1" x14ac:dyDescent="0.25">
      <c r="A701" s="123"/>
      <c r="B701" s="124"/>
      <c r="C701" s="124"/>
      <c r="D701" s="124"/>
      <c r="E701" s="125"/>
      <c r="F701" s="125"/>
      <c r="G701" s="126"/>
      <c r="H701" s="113">
        <v>14</v>
      </c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325"/>
      <c r="T701" s="318">
        <f t="shared" si="82"/>
        <v>14</v>
      </c>
      <c r="U701" s="409">
        <f t="shared" si="78"/>
        <v>6.923837784371909E-3</v>
      </c>
      <c r="V701" s="99">
        <f>D662</f>
        <v>2124</v>
      </c>
      <c r="W701" s="270" t="s">
        <v>159</v>
      </c>
      <c r="X701" s="275">
        <f>T701</f>
        <v>14</v>
      </c>
      <c r="Y701" s="492"/>
      <c r="Z701" s="45"/>
      <c r="AA701" s="45"/>
      <c r="AB701" s="45"/>
      <c r="AC701" s="45"/>
      <c r="AD701" s="45"/>
      <c r="AE701" s="45"/>
    </row>
    <row r="702" spans="1:31" ht="15.75" thickBot="1" x14ac:dyDescent="0.25">
      <c r="A702" s="128"/>
      <c r="B702" s="128"/>
      <c r="C702" s="128"/>
      <c r="D702" s="128"/>
      <c r="E702" s="128"/>
      <c r="F702" s="128"/>
      <c r="G702" s="51" t="s">
        <v>5</v>
      </c>
      <c r="H702" s="129">
        <f t="shared" ref="H702:S702" si="83">SUM(H663:H701)</f>
        <v>204</v>
      </c>
      <c r="I702" s="129">
        <f t="shared" si="83"/>
        <v>81</v>
      </c>
      <c r="J702" s="129">
        <f t="shared" si="83"/>
        <v>15</v>
      </c>
      <c r="K702" s="129">
        <f t="shared" si="83"/>
        <v>0</v>
      </c>
      <c r="L702" s="129">
        <f t="shared" si="83"/>
        <v>0</v>
      </c>
      <c r="M702" s="129">
        <f t="shared" si="83"/>
        <v>0</v>
      </c>
      <c r="N702" s="129">
        <f t="shared" si="83"/>
        <v>0</v>
      </c>
      <c r="O702" s="129">
        <f t="shared" si="83"/>
        <v>0</v>
      </c>
      <c r="P702" s="129">
        <f t="shared" si="83"/>
        <v>0</v>
      </c>
      <c r="Q702" s="129">
        <f t="shared" si="83"/>
        <v>0</v>
      </c>
      <c r="R702" s="129">
        <f t="shared" si="83"/>
        <v>2</v>
      </c>
      <c r="S702" s="129">
        <f t="shared" si="83"/>
        <v>49</v>
      </c>
      <c r="T702" s="258">
        <f>SUM(H702,J702,L702,N702,P702,R702,S702)</f>
        <v>270</v>
      </c>
      <c r="U702" s="465">
        <f t="shared" si="78"/>
        <v>0.13353115727002968</v>
      </c>
      <c r="V702" s="99">
        <f>D662</f>
        <v>2124</v>
      </c>
      <c r="W702" s="44"/>
      <c r="Z702" s="45"/>
      <c r="AA702" s="45"/>
      <c r="AB702" s="45"/>
      <c r="AC702" s="45"/>
      <c r="AD702" s="45"/>
      <c r="AE702" s="45"/>
    </row>
    <row r="704" spans="1:31" ht="15.75" thickBot="1" x14ac:dyDescent="0.3"/>
    <row r="705" spans="1:31" ht="75.75" thickBot="1" x14ac:dyDescent="0.3">
      <c r="A705" s="46" t="s">
        <v>23</v>
      </c>
      <c r="B705" s="46" t="s">
        <v>49</v>
      </c>
      <c r="C705" s="47" t="s">
        <v>54</v>
      </c>
      <c r="D705" s="47" t="s">
        <v>18</v>
      </c>
      <c r="E705" s="46" t="s">
        <v>17</v>
      </c>
      <c r="F705" s="48" t="s">
        <v>1</v>
      </c>
      <c r="G705" s="49" t="s">
        <v>24</v>
      </c>
      <c r="H705" s="50" t="s">
        <v>75</v>
      </c>
      <c r="I705" s="50" t="s">
        <v>76</v>
      </c>
      <c r="J705" s="50" t="s">
        <v>55</v>
      </c>
      <c r="K705" s="50" t="s">
        <v>60</v>
      </c>
      <c r="L705" s="50" t="s">
        <v>56</v>
      </c>
      <c r="M705" s="50" t="s">
        <v>61</v>
      </c>
      <c r="N705" s="50" t="s">
        <v>57</v>
      </c>
      <c r="O705" s="50" t="s">
        <v>62</v>
      </c>
      <c r="P705" s="50" t="s">
        <v>58</v>
      </c>
      <c r="Q705" s="50" t="s">
        <v>77</v>
      </c>
      <c r="R705" s="50" t="s">
        <v>126</v>
      </c>
      <c r="S705" s="50" t="s">
        <v>42</v>
      </c>
      <c r="T705" s="50" t="s">
        <v>5</v>
      </c>
      <c r="U705" s="46" t="s">
        <v>2</v>
      </c>
      <c r="V705" s="84" t="s">
        <v>72</v>
      </c>
      <c r="W705" s="85" t="s">
        <v>21</v>
      </c>
      <c r="X705" s="47" t="s">
        <v>18</v>
      </c>
      <c r="Y705" s="86" t="s">
        <v>7</v>
      </c>
      <c r="Z705" s="45"/>
      <c r="AA705" s="45"/>
      <c r="AB705" s="45"/>
      <c r="AC705" s="45"/>
      <c r="AD705" s="45"/>
      <c r="AE705" s="45"/>
    </row>
    <row r="706" spans="1:31" ht="15.75" thickBot="1" x14ac:dyDescent="0.3">
      <c r="A706" s="438">
        <v>1510780</v>
      </c>
      <c r="B706" s="274" t="s">
        <v>120</v>
      </c>
      <c r="C706" s="438">
        <v>1920</v>
      </c>
      <c r="D706" s="438">
        <v>2108</v>
      </c>
      <c r="E706" s="443">
        <v>1865</v>
      </c>
      <c r="F706" s="444">
        <f>E706/D706</f>
        <v>0.88472485768500952</v>
      </c>
      <c r="G706" s="52">
        <v>45274</v>
      </c>
      <c r="H706" s="87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9"/>
      <c r="T706" s="405"/>
      <c r="U706" s="121"/>
      <c r="V706" s="89"/>
      <c r="W706" s="91" t="s">
        <v>78</v>
      </c>
      <c r="X706" s="275">
        <v>578.5</v>
      </c>
      <c r="Y706" s="493" t="s">
        <v>73</v>
      </c>
      <c r="Z706" s="45"/>
      <c r="AA706" s="45"/>
      <c r="AB706" s="45"/>
      <c r="AC706" s="45"/>
      <c r="AD706" s="45"/>
      <c r="AE706" s="45"/>
    </row>
    <row r="707" spans="1:31" ht="16.5" thickBot="1" x14ac:dyDescent="0.25">
      <c r="A707" s="92"/>
      <c r="B707" s="93"/>
      <c r="C707" s="93"/>
      <c r="D707" s="93"/>
      <c r="E707" s="93"/>
      <c r="F707" s="93"/>
      <c r="G707" s="94"/>
      <c r="H707" s="95">
        <v>27</v>
      </c>
      <c r="I707" s="96"/>
      <c r="J707" s="96">
        <v>1</v>
      </c>
      <c r="K707" s="96"/>
      <c r="L707" s="96"/>
      <c r="M707" s="96"/>
      <c r="N707" s="96"/>
      <c r="O707" s="96"/>
      <c r="P707" s="96"/>
      <c r="Q707" s="96"/>
      <c r="R707" s="96"/>
      <c r="S707" s="321">
        <v>22</v>
      </c>
      <c r="T707" s="320">
        <f>SUM(H707,J707,L707,N707,P707,R707,S707)</f>
        <v>50</v>
      </c>
      <c r="U707" s="485">
        <f>($T707)/$D$486</f>
        <v>2.4727992087042534E-2</v>
      </c>
      <c r="V707" s="99">
        <f>D706</f>
        <v>2108</v>
      </c>
      <c r="W707" s="267" t="s">
        <v>16</v>
      </c>
      <c r="X707" s="93">
        <f>T707</f>
        <v>50</v>
      </c>
      <c r="Y707" s="276" t="s">
        <v>131</v>
      </c>
      <c r="Z707" s="45"/>
      <c r="AA707" s="45"/>
      <c r="AB707" s="45"/>
      <c r="AC707" s="45"/>
      <c r="AD707" s="45"/>
      <c r="AE707" s="45"/>
    </row>
    <row r="708" spans="1:31" ht="16.5" thickBot="1" x14ac:dyDescent="0.25">
      <c r="A708" s="102"/>
      <c r="B708" s="103"/>
      <c r="C708" s="103"/>
      <c r="D708" s="103"/>
      <c r="E708" s="103"/>
      <c r="F708" s="103"/>
      <c r="G708" s="104"/>
      <c r="H708" s="484">
        <v>1</v>
      </c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324"/>
      <c r="T708" s="320">
        <f>SUM(H708,J708,L708,N708,P708,R708,S708)</f>
        <v>1</v>
      </c>
      <c r="U708" s="409">
        <f t="shared" ref="U708:U746" si="84">($T708)/$D$486</f>
        <v>4.9455984174085062E-4</v>
      </c>
      <c r="V708" s="99"/>
      <c r="W708" s="271" t="s">
        <v>44</v>
      </c>
      <c r="X708" s="93"/>
      <c r="Y708" s="276" t="s">
        <v>167</v>
      </c>
      <c r="Z708" s="45"/>
      <c r="AA708" s="45"/>
      <c r="AB708" s="45"/>
      <c r="AC708" s="45"/>
      <c r="AD708" s="45"/>
      <c r="AE708" s="45"/>
    </row>
    <row r="709" spans="1:31" ht="16.5" thickBot="1" x14ac:dyDescent="0.25">
      <c r="A709" s="102"/>
      <c r="B709" s="103"/>
      <c r="C709" s="103"/>
      <c r="D709" s="103"/>
      <c r="E709" s="103"/>
      <c r="F709" s="103"/>
      <c r="G709" s="104"/>
      <c r="H709" s="105">
        <v>13</v>
      </c>
      <c r="I709" s="67"/>
      <c r="J709" s="67">
        <v>1</v>
      </c>
      <c r="K709" s="67"/>
      <c r="L709" s="67"/>
      <c r="M709" s="67"/>
      <c r="N709" s="67"/>
      <c r="O709" s="67"/>
      <c r="P709" s="67"/>
      <c r="Q709" s="67"/>
      <c r="R709" s="67"/>
      <c r="S709" s="322"/>
      <c r="T709" s="318">
        <f t="shared" ref="T709:T735" si="85">SUM(H709,J709,L709,N709,P709,R709,S709)</f>
        <v>14</v>
      </c>
      <c r="U709" s="98">
        <f t="shared" si="84"/>
        <v>6.923837784371909E-3</v>
      </c>
      <c r="V709" s="99">
        <f>D706</f>
        <v>2108</v>
      </c>
      <c r="W709" s="268" t="s">
        <v>6</v>
      </c>
      <c r="X709" s="93">
        <f t="shared" ref="X709:X744" si="86">T709</f>
        <v>14</v>
      </c>
      <c r="Y709" s="489"/>
      <c r="Z709" s="45"/>
      <c r="AA709" s="45"/>
      <c r="AB709" s="45"/>
      <c r="AC709" s="45"/>
      <c r="AD709" s="45"/>
      <c r="AE709" s="45"/>
    </row>
    <row r="710" spans="1:31" ht="16.5" thickBot="1" x14ac:dyDescent="0.25">
      <c r="A710" s="102"/>
      <c r="B710" s="103"/>
      <c r="C710" s="103"/>
      <c r="D710" s="103"/>
      <c r="E710" s="110"/>
      <c r="F710" s="110"/>
      <c r="G710" s="104"/>
      <c r="H710" s="105">
        <v>71</v>
      </c>
      <c r="I710" s="67"/>
      <c r="J710" s="67">
        <v>8</v>
      </c>
      <c r="K710" s="67"/>
      <c r="L710" s="67"/>
      <c r="M710" s="67"/>
      <c r="N710" s="67"/>
      <c r="O710" s="67"/>
      <c r="P710" s="67"/>
      <c r="Q710" s="67"/>
      <c r="R710" s="67"/>
      <c r="S710" s="322"/>
      <c r="T710" s="318">
        <f t="shared" si="85"/>
        <v>79</v>
      </c>
      <c r="U710" s="98">
        <f t="shared" si="84"/>
        <v>3.9070227497527199E-2</v>
      </c>
      <c r="V710" s="99">
        <f>D706</f>
        <v>2108</v>
      </c>
      <c r="W710" s="268" t="s">
        <v>14</v>
      </c>
      <c r="X710" s="93">
        <f t="shared" si="86"/>
        <v>79</v>
      </c>
      <c r="Y710" s="314"/>
      <c r="Z710" s="45"/>
      <c r="AA710" s="45"/>
      <c r="AB710" s="45"/>
      <c r="AC710" s="45"/>
      <c r="AD710" s="45"/>
      <c r="AE710" s="45"/>
    </row>
    <row r="711" spans="1:31" ht="16.5" thickBot="1" x14ac:dyDescent="0.25">
      <c r="A711" s="102"/>
      <c r="B711" s="103"/>
      <c r="C711" s="103"/>
      <c r="D711" s="103"/>
      <c r="E711" s="110"/>
      <c r="F711" s="110"/>
      <c r="G711" s="104"/>
      <c r="H711" s="105">
        <v>1</v>
      </c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322"/>
      <c r="T711" s="318">
        <f t="shared" si="85"/>
        <v>1</v>
      </c>
      <c r="U711" s="98">
        <f t="shared" si="84"/>
        <v>4.9455984174085062E-4</v>
      </c>
      <c r="V711" s="99">
        <f>D706</f>
        <v>2108</v>
      </c>
      <c r="W711" s="268" t="s">
        <v>15</v>
      </c>
      <c r="X711" s="93">
        <f t="shared" si="86"/>
        <v>1</v>
      </c>
      <c r="Y711" s="431"/>
      <c r="Z711" s="45"/>
      <c r="AA711" s="45"/>
      <c r="AB711" s="45"/>
      <c r="AC711" s="45"/>
      <c r="AD711" s="45"/>
      <c r="AE711" s="45"/>
    </row>
    <row r="712" spans="1:31" ht="16.5" thickBot="1" x14ac:dyDescent="0.25">
      <c r="A712" s="102"/>
      <c r="B712" s="103"/>
      <c r="C712" s="103"/>
      <c r="D712" s="103"/>
      <c r="E712" s="110"/>
      <c r="F712" s="110"/>
      <c r="G712" s="104"/>
      <c r="H712" s="105">
        <v>7</v>
      </c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322"/>
      <c r="T712" s="318">
        <f t="shared" si="85"/>
        <v>7</v>
      </c>
      <c r="U712" s="98">
        <f t="shared" si="84"/>
        <v>3.4619188921859545E-3</v>
      </c>
      <c r="V712" s="99">
        <f>D706</f>
        <v>2108</v>
      </c>
      <c r="W712" s="268" t="s">
        <v>31</v>
      </c>
      <c r="X712" s="93">
        <f t="shared" si="86"/>
        <v>7</v>
      </c>
      <c r="Y712" s="431"/>
      <c r="Z712" s="45"/>
      <c r="AA712" s="45"/>
      <c r="AB712" s="45"/>
      <c r="AC712" s="45"/>
      <c r="AD712" s="45"/>
      <c r="AE712" s="45"/>
    </row>
    <row r="713" spans="1:31" ht="16.5" thickBot="1" x14ac:dyDescent="0.25">
      <c r="A713" s="102"/>
      <c r="B713" s="103"/>
      <c r="C713" s="103"/>
      <c r="D713" s="103"/>
      <c r="E713" s="110"/>
      <c r="F713" s="110"/>
      <c r="G713" s="104"/>
      <c r="H713" s="105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322"/>
      <c r="T713" s="318">
        <f t="shared" si="85"/>
        <v>0</v>
      </c>
      <c r="U713" s="98">
        <f t="shared" si="84"/>
        <v>0</v>
      </c>
      <c r="V713" s="99">
        <f>D706</f>
        <v>2108</v>
      </c>
      <c r="W713" s="268" t="s">
        <v>32</v>
      </c>
      <c r="X713" s="93">
        <f t="shared" si="86"/>
        <v>0</v>
      </c>
      <c r="Y713" s="111"/>
      <c r="Z713" s="45"/>
      <c r="AA713" s="45"/>
      <c r="AB713" s="45"/>
      <c r="AC713" s="45"/>
      <c r="AD713" s="45"/>
      <c r="AE713" s="45"/>
    </row>
    <row r="714" spans="1:31" ht="16.5" thickBot="1" x14ac:dyDescent="0.25">
      <c r="A714" s="102"/>
      <c r="B714" s="103"/>
      <c r="C714" s="103"/>
      <c r="D714" s="103"/>
      <c r="E714" s="110"/>
      <c r="F714" s="110"/>
      <c r="G714" s="104"/>
      <c r="H714" s="105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322"/>
      <c r="T714" s="318">
        <f t="shared" si="85"/>
        <v>0</v>
      </c>
      <c r="U714" s="98">
        <f t="shared" si="84"/>
        <v>0</v>
      </c>
      <c r="V714" s="99">
        <f>D706</f>
        <v>2108</v>
      </c>
      <c r="W714" s="268" t="s">
        <v>187</v>
      </c>
      <c r="X714" s="93">
        <f t="shared" si="86"/>
        <v>0</v>
      </c>
      <c r="Y714" s="446"/>
      <c r="Z714" s="45"/>
      <c r="AA714" s="45"/>
      <c r="AB714" s="45"/>
      <c r="AC714" s="45"/>
      <c r="AD714" s="45"/>
      <c r="AE714" s="45"/>
    </row>
    <row r="715" spans="1:31" ht="16.5" thickBot="1" x14ac:dyDescent="0.25">
      <c r="A715" s="102"/>
      <c r="B715" s="103"/>
      <c r="C715" s="103"/>
      <c r="D715" s="103"/>
      <c r="E715" s="110"/>
      <c r="F715" s="110"/>
      <c r="G715" s="104"/>
      <c r="H715" s="105">
        <v>1</v>
      </c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322"/>
      <c r="T715" s="318">
        <f t="shared" si="85"/>
        <v>1</v>
      </c>
      <c r="U715" s="98">
        <f t="shared" si="84"/>
        <v>4.9455984174085062E-4</v>
      </c>
      <c r="V715" s="99">
        <f>D706</f>
        <v>2108</v>
      </c>
      <c r="W715" s="269" t="s">
        <v>435</v>
      </c>
      <c r="X715" s="93">
        <f t="shared" si="86"/>
        <v>1</v>
      </c>
      <c r="Y715" s="111"/>
      <c r="Z715" s="45"/>
      <c r="AA715" s="45"/>
      <c r="AB715" s="45"/>
      <c r="AC715" s="45"/>
      <c r="AD715" s="45"/>
      <c r="AE715" s="45"/>
    </row>
    <row r="716" spans="1:31" ht="16.5" thickBot="1" x14ac:dyDescent="0.25">
      <c r="A716" s="102"/>
      <c r="B716" s="103"/>
      <c r="C716" s="103"/>
      <c r="D716" s="103"/>
      <c r="E716" s="110"/>
      <c r="F716" s="110"/>
      <c r="G716" s="104"/>
      <c r="H716" s="105">
        <v>2</v>
      </c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322">
        <v>2</v>
      </c>
      <c r="T716" s="318">
        <f t="shared" si="85"/>
        <v>4</v>
      </c>
      <c r="U716" s="98">
        <f t="shared" si="84"/>
        <v>1.9782393669634025E-3</v>
      </c>
      <c r="V716" s="99">
        <f>D706</f>
        <v>2108</v>
      </c>
      <c r="W716" s="268" t="s">
        <v>0</v>
      </c>
      <c r="X716" s="93">
        <f t="shared" si="86"/>
        <v>4</v>
      </c>
      <c r="Y716" s="314"/>
      <c r="Z716" s="45"/>
      <c r="AA716" s="45"/>
      <c r="AB716" s="45"/>
      <c r="AC716" s="45"/>
      <c r="AD716" s="45"/>
      <c r="AE716" s="45"/>
    </row>
    <row r="717" spans="1:31" ht="16.5" thickBot="1" x14ac:dyDescent="0.25">
      <c r="A717" s="102"/>
      <c r="B717" s="103"/>
      <c r="C717" s="103"/>
      <c r="D717" s="103"/>
      <c r="E717" s="110"/>
      <c r="F717" s="110"/>
      <c r="G717" s="104"/>
      <c r="H717" s="105">
        <v>51</v>
      </c>
      <c r="I717" s="67"/>
      <c r="J717" s="67">
        <v>1</v>
      </c>
      <c r="K717" s="67"/>
      <c r="L717" s="67"/>
      <c r="M717" s="67"/>
      <c r="N717" s="67"/>
      <c r="O717" s="67"/>
      <c r="P717" s="67"/>
      <c r="Q717" s="67"/>
      <c r="R717" s="67"/>
      <c r="S717" s="322">
        <v>5</v>
      </c>
      <c r="T717" s="318">
        <f t="shared" si="85"/>
        <v>57</v>
      </c>
      <c r="U717" s="98">
        <f t="shared" si="84"/>
        <v>2.8189910979228485E-2</v>
      </c>
      <c r="V717" s="99">
        <f>D706</f>
        <v>2108</v>
      </c>
      <c r="W717" s="268" t="s">
        <v>12</v>
      </c>
      <c r="X717" s="93">
        <f t="shared" si="86"/>
        <v>57</v>
      </c>
      <c r="Y717" s="112"/>
      <c r="Z717" s="45"/>
      <c r="AA717" s="45"/>
      <c r="AB717" s="45"/>
      <c r="AC717" s="45"/>
      <c r="AD717" s="45"/>
      <c r="AE717" s="45"/>
    </row>
    <row r="718" spans="1:31" ht="16.5" thickBot="1" x14ac:dyDescent="0.25">
      <c r="A718" s="102"/>
      <c r="B718" s="103"/>
      <c r="C718" s="103"/>
      <c r="D718" s="103"/>
      <c r="E718" s="110"/>
      <c r="F718" s="110" t="s">
        <v>108</v>
      </c>
      <c r="G718" s="104"/>
      <c r="H718" s="105">
        <v>5</v>
      </c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322"/>
      <c r="T718" s="318">
        <f t="shared" si="85"/>
        <v>5</v>
      </c>
      <c r="U718" s="98">
        <f t="shared" si="84"/>
        <v>2.472799208704253E-3</v>
      </c>
      <c r="V718" s="99">
        <f>D706</f>
        <v>2108</v>
      </c>
      <c r="W718" s="268" t="s">
        <v>34</v>
      </c>
      <c r="X718" s="93">
        <f t="shared" si="86"/>
        <v>5</v>
      </c>
      <c r="Y718" s="112"/>
      <c r="Z718" s="45"/>
      <c r="AA718" s="45"/>
      <c r="AB718" s="45"/>
      <c r="AC718" s="45"/>
      <c r="AD718" s="45"/>
      <c r="AE718" s="45"/>
    </row>
    <row r="719" spans="1:31" ht="16.5" thickBot="1" x14ac:dyDescent="0.25">
      <c r="A719" s="102"/>
      <c r="B719" s="103"/>
      <c r="C719" s="103"/>
      <c r="D719" s="103"/>
      <c r="E719" s="110"/>
      <c r="F719" s="110"/>
      <c r="G719" s="104"/>
      <c r="H719" s="105"/>
      <c r="I719" s="67"/>
      <c r="J719" s="67">
        <v>3</v>
      </c>
      <c r="K719" s="67"/>
      <c r="L719" s="67"/>
      <c r="M719" s="67"/>
      <c r="N719" s="67"/>
      <c r="O719" s="67"/>
      <c r="P719" s="67"/>
      <c r="Q719" s="67"/>
      <c r="R719" s="67">
        <v>2</v>
      </c>
      <c r="S719" s="322"/>
      <c r="T719" s="318">
        <f t="shared" si="85"/>
        <v>5</v>
      </c>
      <c r="U719" s="98">
        <f t="shared" si="84"/>
        <v>2.472799208704253E-3</v>
      </c>
      <c r="V719" s="99">
        <f>D706</f>
        <v>2108</v>
      </c>
      <c r="W719" s="269" t="s">
        <v>28</v>
      </c>
      <c r="X719" s="93">
        <f t="shared" si="86"/>
        <v>5</v>
      </c>
      <c r="Y719" s="494"/>
      <c r="Z719" s="45"/>
      <c r="AA719" s="45"/>
      <c r="AB719" s="45"/>
      <c r="AC719" s="45"/>
      <c r="AD719" s="45"/>
      <c r="AE719" s="45"/>
    </row>
    <row r="720" spans="1:31" ht="16.5" thickBot="1" x14ac:dyDescent="0.25">
      <c r="A720" s="102"/>
      <c r="B720" s="103"/>
      <c r="C720" s="103"/>
      <c r="D720" s="103"/>
      <c r="E720" s="110"/>
      <c r="F720" s="110"/>
      <c r="G720" s="115"/>
      <c r="H720" s="116">
        <v>7</v>
      </c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322"/>
      <c r="T720" s="318">
        <f t="shared" si="85"/>
        <v>7</v>
      </c>
      <c r="U720" s="98">
        <f t="shared" si="84"/>
        <v>3.4619188921859545E-3</v>
      </c>
      <c r="V720" s="99">
        <f>D706</f>
        <v>2108</v>
      </c>
      <c r="W720" s="269" t="s">
        <v>27</v>
      </c>
      <c r="X720" s="93">
        <f t="shared" si="86"/>
        <v>7</v>
      </c>
      <c r="Y720" s="278"/>
      <c r="Z720" s="45"/>
      <c r="AA720" s="45"/>
      <c r="AB720" s="45"/>
      <c r="AC720" s="45"/>
      <c r="AD720" s="45"/>
      <c r="AE720" s="45"/>
    </row>
    <row r="721" spans="1:31" ht="16.5" thickBot="1" x14ac:dyDescent="0.25">
      <c r="A721" s="102"/>
      <c r="B721" s="103"/>
      <c r="C721" s="103"/>
      <c r="D721" s="103"/>
      <c r="E721" s="110"/>
      <c r="F721" s="110"/>
      <c r="G721" s="115"/>
      <c r="H721" s="116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322"/>
      <c r="T721" s="318">
        <f t="shared" si="85"/>
        <v>0</v>
      </c>
      <c r="U721" s="98">
        <f t="shared" si="84"/>
        <v>0</v>
      </c>
      <c r="V721" s="99">
        <f>D706</f>
        <v>2108</v>
      </c>
      <c r="W721" s="269" t="s">
        <v>159</v>
      </c>
      <c r="X721" s="93">
        <f t="shared" si="86"/>
        <v>0</v>
      </c>
      <c r="Y721" s="109"/>
      <c r="Z721" s="45"/>
      <c r="AA721" s="45"/>
      <c r="AB721" s="45"/>
      <c r="AC721" s="45"/>
      <c r="AD721" s="45"/>
      <c r="AE721" s="45"/>
    </row>
    <row r="722" spans="1:31" ht="16.5" thickBot="1" x14ac:dyDescent="0.25">
      <c r="A722" s="102"/>
      <c r="B722" s="103"/>
      <c r="C722" s="103"/>
      <c r="D722" s="103"/>
      <c r="E722" s="110"/>
      <c r="F722" s="110"/>
      <c r="G722" s="115"/>
      <c r="H722" s="217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323"/>
      <c r="T722" s="319">
        <f t="shared" si="85"/>
        <v>0</v>
      </c>
      <c r="U722" s="316">
        <f t="shared" si="84"/>
        <v>0</v>
      </c>
      <c r="V722" s="307">
        <f>D706</f>
        <v>2108</v>
      </c>
      <c r="W722" s="270" t="s">
        <v>46</v>
      </c>
      <c r="X722" s="93">
        <f t="shared" si="86"/>
        <v>0</v>
      </c>
      <c r="Y722" s="278"/>
      <c r="Z722" s="45"/>
      <c r="AA722" s="45"/>
      <c r="AB722" s="45"/>
      <c r="AC722" s="45"/>
      <c r="AD722" s="45"/>
      <c r="AE722" s="45"/>
    </row>
    <row r="723" spans="1:31" ht="16.5" thickBot="1" x14ac:dyDescent="0.25">
      <c r="A723" s="102"/>
      <c r="B723" s="103"/>
      <c r="C723" s="103"/>
      <c r="D723" s="103"/>
      <c r="E723" s="110"/>
      <c r="F723" s="110"/>
      <c r="G723" s="104"/>
      <c r="H723" s="95"/>
      <c r="I723" s="117">
        <v>2</v>
      </c>
      <c r="J723" s="117"/>
      <c r="K723" s="117"/>
      <c r="L723" s="117"/>
      <c r="M723" s="117"/>
      <c r="N723" s="117"/>
      <c r="O723" s="117"/>
      <c r="P723" s="117"/>
      <c r="Q723" s="117"/>
      <c r="R723" s="117"/>
      <c r="S723" s="324"/>
      <c r="T723" s="320">
        <f t="shared" si="85"/>
        <v>0</v>
      </c>
      <c r="U723" s="214">
        <f t="shared" si="84"/>
        <v>0</v>
      </c>
      <c r="V723" s="99">
        <f>D706</f>
        <v>2108</v>
      </c>
      <c r="W723" s="271" t="s">
        <v>11</v>
      </c>
      <c r="X723" s="93">
        <f t="shared" si="86"/>
        <v>0</v>
      </c>
      <c r="Y723" s="112"/>
      <c r="Z723" s="45"/>
      <c r="AA723" s="45"/>
      <c r="AB723" s="45"/>
      <c r="AC723" s="45"/>
      <c r="AD723" s="45"/>
      <c r="AE723" s="45"/>
    </row>
    <row r="724" spans="1:31" ht="16.5" thickBot="1" x14ac:dyDescent="0.25">
      <c r="A724" s="102"/>
      <c r="B724" s="103"/>
      <c r="C724" s="103"/>
      <c r="D724" s="103"/>
      <c r="E724" s="110"/>
      <c r="F724" s="110"/>
      <c r="G724" s="104"/>
      <c r="H724" s="105"/>
      <c r="I724" s="279">
        <v>7</v>
      </c>
      <c r="J724" s="67"/>
      <c r="K724" s="67"/>
      <c r="L724" s="67"/>
      <c r="M724" s="67"/>
      <c r="N724" s="67"/>
      <c r="O724" s="67"/>
      <c r="P724" s="67"/>
      <c r="Q724" s="67"/>
      <c r="R724" s="67">
        <v>1</v>
      </c>
      <c r="S724" s="322"/>
      <c r="T724" s="318">
        <f t="shared" si="85"/>
        <v>1</v>
      </c>
      <c r="U724" s="98">
        <f t="shared" si="84"/>
        <v>4.9455984174085062E-4</v>
      </c>
      <c r="V724" s="99">
        <f>D706</f>
        <v>2108</v>
      </c>
      <c r="W724" s="462" t="s">
        <v>101</v>
      </c>
      <c r="X724" s="93">
        <f t="shared" si="86"/>
        <v>1</v>
      </c>
      <c r="Y724" s="112"/>
      <c r="Z724" s="45"/>
      <c r="AA724" s="45"/>
      <c r="AB724" s="45"/>
      <c r="AC724" s="45"/>
      <c r="AD724" s="45"/>
      <c r="AE724" s="45"/>
    </row>
    <row r="725" spans="1:31" ht="16.5" thickBot="1" x14ac:dyDescent="0.25">
      <c r="A725" s="102"/>
      <c r="B725" s="103"/>
      <c r="C725" s="103"/>
      <c r="D725" s="103"/>
      <c r="E725" s="110"/>
      <c r="F725" s="110"/>
      <c r="G725" s="104"/>
      <c r="H725" s="105"/>
      <c r="I725" s="280">
        <v>5</v>
      </c>
      <c r="J725" s="67">
        <v>1</v>
      </c>
      <c r="K725" s="67"/>
      <c r="L725" s="67"/>
      <c r="M725" s="67"/>
      <c r="N725" s="67"/>
      <c r="O725" s="67"/>
      <c r="P725" s="67"/>
      <c r="Q725" s="67"/>
      <c r="R725" s="67"/>
      <c r="S725" s="322">
        <v>5</v>
      </c>
      <c r="T725" s="318">
        <f t="shared" si="85"/>
        <v>6</v>
      </c>
      <c r="U725" s="98">
        <f t="shared" si="84"/>
        <v>2.967359050445104E-3</v>
      </c>
      <c r="V725" s="99">
        <f>D706</f>
        <v>2108</v>
      </c>
      <c r="W725" s="268" t="s">
        <v>3</v>
      </c>
      <c r="X725" s="93">
        <f t="shared" si="86"/>
        <v>6</v>
      </c>
      <c r="Y725" s="111"/>
      <c r="Z725" s="45"/>
      <c r="AA725" s="45"/>
      <c r="AB725" s="45"/>
      <c r="AC725" s="45"/>
      <c r="AD725" s="45"/>
      <c r="AE725" s="45"/>
    </row>
    <row r="726" spans="1:31" ht="16.5" thickBot="1" x14ac:dyDescent="0.25">
      <c r="A726" s="102"/>
      <c r="B726" s="103"/>
      <c r="C726" s="103"/>
      <c r="D726" s="103"/>
      <c r="E726" s="103"/>
      <c r="F726" s="110"/>
      <c r="G726" s="104"/>
      <c r="H726" s="105"/>
      <c r="I726" s="280">
        <v>18</v>
      </c>
      <c r="J726" s="67"/>
      <c r="K726" s="67"/>
      <c r="L726" s="67"/>
      <c r="M726" s="67"/>
      <c r="N726" s="67"/>
      <c r="O726" s="67"/>
      <c r="P726" s="67"/>
      <c r="Q726" s="67"/>
      <c r="R726" s="67"/>
      <c r="S726" s="322"/>
      <c r="T726" s="318">
        <f t="shared" si="85"/>
        <v>0</v>
      </c>
      <c r="U726" s="98">
        <f t="shared" si="84"/>
        <v>0</v>
      </c>
      <c r="V726" s="99">
        <f>D706</f>
        <v>2108</v>
      </c>
      <c r="W726" s="268" t="s">
        <v>8</v>
      </c>
      <c r="X726" s="93">
        <f t="shared" si="86"/>
        <v>0</v>
      </c>
      <c r="Y726" s="112"/>
      <c r="Z726" s="45"/>
      <c r="AA726" s="45"/>
      <c r="AB726" s="45"/>
      <c r="AC726" s="45"/>
      <c r="AD726" s="45"/>
      <c r="AE726" s="45"/>
    </row>
    <row r="727" spans="1:31" ht="16.5" thickBot="1" x14ac:dyDescent="0.25">
      <c r="A727" s="102"/>
      <c r="B727" s="103"/>
      <c r="C727" s="103"/>
      <c r="D727" s="103"/>
      <c r="E727" s="103"/>
      <c r="F727" s="110"/>
      <c r="G727" s="104"/>
      <c r="H727" s="105"/>
      <c r="I727" s="280">
        <v>2</v>
      </c>
      <c r="J727" s="67">
        <v>2</v>
      </c>
      <c r="K727" s="67"/>
      <c r="L727" s="67"/>
      <c r="M727" s="67"/>
      <c r="N727" s="67"/>
      <c r="O727" s="67"/>
      <c r="P727" s="67"/>
      <c r="Q727" s="67"/>
      <c r="R727" s="67"/>
      <c r="S727" s="322"/>
      <c r="T727" s="318">
        <f t="shared" si="85"/>
        <v>2</v>
      </c>
      <c r="U727" s="98">
        <f t="shared" si="84"/>
        <v>9.8911968348170125E-4</v>
      </c>
      <c r="V727" s="99">
        <f>D706</f>
        <v>2108</v>
      </c>
      <c r="W727" s="268" t="s">
        <v>9</v>
      </c>
      <c r="X727" s="93">
        <f t="shared" si="86"/>
        <v>2</v>
      </c>
      <c r="Y727" s="494"/>
      <c r="Z727" s="45"/>
      <c r="AA727" s="45"/>
      <c r="AB727" s="45"/>
      <c r="AC727" s="45"/>
      <c r="AD727" s="45"/>
      <c r="AE727" s="45"/>
    </row>
    <row r="728" spans="1:31" ht="16.5" thickBot="1" x14ac:dyDescent="0.25">
      <c r="A728" s="102"/>
      <c r="B728" s="103"/>
      <c r="C728" s="103"/>
      <c r="D728" s="103"/>
      <c r="E728" s="103"/>
      <c r="F728" s="110"/>
      <c r="G728" s="104"/>
      <c r="H728" s="105"/>
      <c r="I728" s="280">
        <v>1</v>
      </c>
      <c r="J728" s="67"/>
      <c r="K728" s="67"/>
      <c r="L728" s="67"/>
      <c r="M728" s="67"/>
      <c r="N728" s="67"/>
      <c r="O728" s="67"/>
      <c r="P728" s="67"/>
      <c r="Q728" s="67"/>
      <c r="R728" s="67"/>
      <c r="S728" s="322"/>
      <c r="T728" s="318">
        <f t="shared" si="85"/>
        <v>0</v>
      </c>
      <c r="U728" s="98">
        <f t="shared" si="84"/>
        <v>0</v>
      </c>
      <c r="V728" s="99">
        <f>D706</f>
        <v>2108</v>
      </c>
      <c r="W728" s="268" t="s">
        <v>80</v>
      </c>
      <c r="X728" s="93">
        <f t="shared" si="86"/>
        <v>0</v>
      </c>
      <c r="Y728" s="112"/>
      <c r="Z728" s="45"/>
      <c r="AA728" s="45"/>
      <c r="AB728" s="45"/>
      <c r="AC728" s="45"/>
      <c r="AD728" s="45"/>
      <c r="AE728" s="45"/>
    </row>
    <row r="729" spans="1:31" ht="16.5" thickBot="1" x14ac:dyDescent="0.25">
      <c r="A729" s="102"/>
      <c r="B729" s="103"/>
      <c r="C729" s="103"/>
      <c r="D729" s="103"/>
      <c r="E729" s="103"/>
      <c r="F729" s="110"/>
      <c r="G729" s="104"/>
      <c r="H729" s="105"/>
      <c r="I729" s="280">
        <v>4</v>
      </c>
      <c r="J729" s="67"/>
      <c r="K729" s="67"/>
      <c r="L729" s="67"/>
      <c r="M729" s="67"/>
      <c r="N729" s="67"/>
      <c r="O729" s="67"/>
      <c r="P729" s="67"/>
      <c r="Q729" s="67"/>
      <c r="R729" s="67"/>
      <c r="S729" s="322"/>
      <c r="T729" s="318">
        <f t="shared" si="85"/>
        <v>0</v>
      </c>
      <c r="U729" s="98">
        <f t="shared" si="84"/>
        <v>0</v>
      </c>
      <c r="V729" s="99">
        <f>D706</f>
        <v>2108</v>
      </c>
      <c r="W729" s="268" t="s">
        <v>20</v>
      </c>
      <c r="X729" s="93">
        <f t="shared" si="86"/>
        <v>0</v>
      </c>
      <c r="Y729" s="112"/>
      <c r="Z729" s="45"/>
      <c r="AA729" s="45"/>
      <c r="AB729" s="45"/>
      <c r="AC729" s="45"/>
      <c r="AD729" s="45"/>
      <c r="AE729" s="45"/>
    </row>
    <row r="730" spans="1:31" ht="16.5" thickBot="1" x14ac:dyDescent="0.25">
      <c r="A730" s="102"/>
      <c r="B730" s="103"/>
      <c r="C730" s="103"/>
      <c r="D730" s="103"/>
      <c r="E730" s="103"/>
      <c r="F730" s="110"/>
      <c r="G730" s="104"/>
      <c r="H730" s="105"/>
      <c r="I730" s="280"/>
      <c r="J730" s="67"/>
      <c r="K730" s="67"/>
      <c r="L730" s="67"/>
      <c r="M730" s="67"/>
      <c r="N730" s="67"/>
      <c r="O730" s="67"/>
      <c r="P730" s="67"/>
      <c r="Q730" s="67"/>
      <c r="R730" s="67"/>
      <c r="S730" s="322"/>
      <c r="T730" s="318">
        <f t="shared" si="85"/>
        <v>0</v>
      </c>
      <c r="U730" s="98">
        <f t="shared" si="84"/>
        <v>0</v>
      </c>
      <c r="V730" s="99">
        <f>D706</f>
        <v>2108</v>
      </c>
      <c r="W730" s="268" t="s">
        <v>81</v>
      </c>
      <c r="X730" s="93">
        <f t="shared" si="86"/>
        <v>0</v>
      </c>
      <c r="Y730" s="494" t="s">
        <v>389</v>
      </c>
      <c r="Z730" s="45"/>
      <c r="AA730" s="45"/>
      <c r="AB730" s="45"/>
      <c r="AC730" s="45"/>
      <c r="AD730" s="45"/>
      <c r="AE730" s="45"/>
    </row>
    <row r="731" spans="1:31" ht="16.5" thickBot="1" x14ac:dyDescent="0.25">
      <c r="A731" s="102"/>
      <c r="B731" s="103"/>
      <c r="C731" s="103"/>
      <c r="D731" s="103"/>
      <c r="E731" s="103"/>
      <c r="F731" s="110"/>
      <c r="G731" s="104"/>
      <c r="H731" s="105"/>
      <c r="I731" s="280"/>
      <c r="J731" s="67"/>
      <c r="K731" s="67"/>
      <c r="L731" s="67"/>
      <c r="M731" s="67"/>
      <c r="N731" s="67"/>
      <c r="O731" s="67"/>
      <c r="P731" s="67"/>
      <c r="Q731" s="67"/>
      <c r="R731" s="67"/>
      <c r="S731" s="322"/>
      <c r="T731" s="318">
        <f t="shared" si="85"/>
        <v>0</v>
      </c>
      <c r="U731" s="98">
        <f t="shared" si="84"/>
        <v>0</v>
      </c>
      <c r="V731" s="99">
        <f>D706</f>
        <v>2108</v>
      </c>
      <c r="W731" s="463" t="s">
        <v>190</v>
      </c>
      <c r="X731" s="93">
        <f t="shared" si="86"/>
        <v>0</v>
      </c>
      <c r="Y731" s="494" t="s">
        <v>480</v>
      </c>
      <c r="Z731" s="45"/>
      <c r="AA731" s="45"/>
      <c r="AB731" s="45"/>
      <c r="AC731" s="45"/>
      <c r="AD731" s="45"/>
      <c r="AE731" s="45"/>
    </row>
    <row r="732" spans="1:31" ht="16.5" thickBot="1" x14ac:dyDescent="0.25">
      <c r="A732" s="102"/>
      <c r="B732" s="103"/>
      <c r="C732" s="103"/>
      <c r="D732" s="103"/>
      <c r="E732" s="110"/>
      <c r="F732" s="110"/>
      <c r="G732" s="104"/>
      <c r="H732" s="105"/>
      <c r="I732" s="280">
        <v>10</v>
      </c>
      <c r="J732" s="67"/>
      <c r="K732" s="67"/>
      <c r="L732" s="67"/>
      <c r="M732" s="67"/>
      <c r="N732" s="67"/>
      <c r="O732" s="67"/>
      <c r="P732" s="67"/>
      <c r="Q732" s="67"/>
      <c r="R732" s="67">
        <v>1</v>
      </c>
      <c r="S732" s="322"/>
      <c r="T732" s="318">
        <f t="shared" si="85"/>
        <v>1</v>
      </c>
      <c r="U732" s="98">
        <f t="shared" si="84"/>
        <v>4.9455984174085062E-4</v>
      </c>
      <c r="V732" s="99">
        <f>D706</f>
        <v>2108</v>
      </c>
      <c r="W732" s="268" t="s">
        <v>13</v>
      </c>
      <c r="X732" s="93">
        <f t="shared" si="86"/>
        <v>1</v>
      </c>
      <c r="Y732" s="452"/>
      <c r="Z732" s="45"/>
      <c r="AA732" s="45"/>
      <c r="AB732" s="45"/>
      <c r="AC732" s="45"/>
      <c r="AD732" s="45"/>
      <c r="AE732" s="45"/>
    </row>
    <row r="733" spans="1:31" ht="16.5" thickBot="1" x14ac:dyDescent="0.25">
      <c r="A733" s="102"/>
      <c r="B733" s="103"/>
      <c r="C733" s="103"/>
      <c r="D733" s="103"/>
      <c r="E733" s="110"/>
      <c r="F733" s="110"/>
      <c r="G733" s="104"/>
      <c r="H733" s="105"/>
      <c r="I733" s="67">
        <v>9</v>
      </c>
      <c r="J733" s="67"/>
      <c r="K733" s="67"/>
      <c r="L733" s="67"/>
      <c r="M733" s="67"/>
      <c r="N733" s="67"/>
      <c r="O733" s="67"/>
      <c r="P733" s="67"/>
      <c r="Q733" s="67"/>
      <c r="R733" s="67"/>
      <c r="S733" s="322"/>
      <c r="T733" s="318">
        <f t="shared" si="85"/>
        <v>0</v>
      </c>
      <c r="U733" s="98">
        <f t="shared" si="84"/>
        <v>0</v>
      </c>
      <c r="V733" s="99">
        <f>D706</f>
        <v>2108</v>
      </c>
      <c r="W733" s="269" t="s">
        <v>181</v>
      </c>
      <c r="X733" s="93">
        <f t="shared" si="86"/>
        <v>0</v>
      </c>
      <c r="Y733" s="494"/>
      <c r="Z733" s="45"/>
      <c r="AA733" s="45"/>
      <c r="AB733" s="45"/>
      <c r="AC733" s="45"/>
      <c r="AD733" s="45"/>
      <c r="AE733" s="45"/>
    </row>
    <row r="734" spans="1:31" ht="16.5" thickBot="1" x14ac:dyDescent="0.25">
      <c r="A734" s="102"/>
      <c r="B734" s="103"/>
      <c r="C734" s="103"/>
      <c r="D734" s="103"/>
      <c r="E734" s="110"/>
      <c r="F734" s="110"/>
      <c r="G734" s="104"/>
      <c r="H734" s="105"/>
      <c r="I734" s="67">
        <v>1</v>
      </c>
      <c r="J734" s="67"/>
      <c r="K734" s="67"/>
      <c r="L734" s="67"/>
      <c r="M734" s="67"/>
      <c r="N734" s="67"/>
      <c r="O734" s="67"/>
      <c r="P734" s="67"/>
      <c r="Q734" s="67"/>
      <c r="R734" s="67"/>
      <c r="S734" s="322"/>
      <c r="T734" s="318">
        <f t="shared" si="85"/>
        <v>0</v>
      </c>
      <c r="U734" s="98">
        <f t="shared" si="84"/>
        <v>0</v>
      </c>
      <c r="V734" s="99">
        <f>D706</f>
        <v>2108</v>
      </c>
      <c r="W734" s="269" t="s">
        <v>99</v>
      </c>
      <c r="X734" s="93">
        <f t="shared" si="86"/>
        <v>0</v>
      </c>
      <c r="Y734" s="452"/>
      <c r="Z734" s="45"/>
      <c r="AA734" s="45"/>
      <c r="AB734" s="45"/>
      <c r="AC734" s="45"/>
      <c r="AD734" s="45"/>
      <c r="AE734" s="45"/>
    </row>
    <row r="735" spans="1:31" ht="16.5" thickBot="1" x14ac:dyDescent="0.25">
      <c r="A735" s="102"/>
      <c r="B735" s="103"/>
      <c r="C735" s="103"/>
      <c r="D735" s="103"/>
      <c r="E735" s="110"/>
      <c r="F735" s="110"/>
      <c r="G735" s="104"/>
      <c r="H735" s="113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325"/>
      <c r="T735" s="319">
        <f t="shared" si="85"/>
        <v>0</v>
      </c>
      <c r="U735" s="409">
        <f t="shared" si="84"/>
        <v>0</v>
      </c>
      <c r="V735" s="99">
        <f>D706</f>
        <v>2108</v>
      </c>
      <c r="W735" s="509" t="s">
        <v>10</v>
      </c>
      <c r="X735" s="93">
        <f t="shared" si="86"/>
        <v>0</v>
      </c>
      <c r="Y735" s="452"/>
      <c r="Z735" s="45"/>
      <c r="AA735" s="45"/>
      <c r="AB735" s="45"/>
      <c r="AC735" s="45"/>
      <c r="AD735" s="45"/>
      <c r="AE735" s="45"/>
    </row>
    <row r="736" spans="1:31" ht="16.5" thickBot="1" x14ac:dyDescent="0.3">
      <c r="A736" s="102"/>
      <c r="B736" s="103"/>
      <c r="C736" s="103"/>
      <c r="D736" s="103"/>
      <c r="E736" s="110"/>
      <c r="F736" s="110"/>
      <c r="G736" s="104"/>
      <c r="H736" s="87"/>
      <c r="I736" s="88"/>
      <c r="J736" s="310"/>
      <c r="K736" s="88"/>
      <c r="L736" s="88"/>
      <c r="M736" s="88"/>
      <c r="N736" s="88"/>
      <c r="O736" s="88"/>
      <c r="P736" s="88"/>
      <c r="Q736" s="88"/>
      <c r="R736" s="88"/>
      <c r="S736" s="88"/>
      <c r="T736" s="317"/>
      <c r="U736" s="317"/>
      <c r="V736" s="121"/>
      <c r="W736" s="273" t="s">
        <v>166</v>
      </c>
      <c r="X736" s="93">
        <f t="shared" si="86"/>
        <v>0</v>
      </c>
      <c r="Y736" s="494" t="s">
        <v>476</v>
      </c>
      <c r="Z736" s="45"/>
      <c r="AA736" s="45"/>
      <c r="AB736" s="45"/>
      <c r="AC736" s="45"/>
      <c r="AD736" s="45"/>
      <c r="AE736" s="45"/>
    </row>
    <row r="737" spans="1:31" ht="16.5" thickBot="1" x14ac:dyDescent="0.25">
      <c r="A737" s="102"/>
      <c r="B737" s="103"/>
      <c r="C737" s="103"/>
      <c r="D737" s="103"/>
      <c r="E737" s="110"/>
      <c r="F737" s="110"/>
      <c r="G737" s="115"/>
      <c r="H737" s="95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321"/>
      <c r="T737" s="320">
        <f t="shared" ref="T737:T738" si="87">SUM(H737,J737,L737,N737,P737,R737,S737)</f>
        <v>0</v>
      </c>
      <c r="U737" s="214">
        <f t="shared" si="84"/>
        <v>0</v>
      </c>
      <c r="V737" s="99">
        <f>D706</f>
        <v>2108</v>
      </c>
      <c r="W737" s="267" t="s">
        <v>16</v>
      </c>
      <c r="X737" s="93">
        <f t="shared" si="86"/>
        <v>0</v>
      </c>
      <c r="Y737" s="494" t="s">
        <v>477</v>
      </c>
      <c r="Z737" s="45"/>
      <c r="AA737" s="45"/>
      <c r="AB737" s="45"/>
      <c r="AC737" s="45"/>
      <c r="AD737" s="45"/>
      <c r="AE737" s="45"/>
    </row>
    <row r="738" spans="1:31" ht="16.5" thickBot="1" x14ac:dyDescent="0.25">
      <c r="A738" s="102"/>
      <c r="B738" s="103"/>
      <c r="C738" s="103"/>
      <c r="D738" s="103"/>
      <c r="E738" s="110"/>
      <c r="F738" s="110"/>
      <c r="G738" s="115"/>
      <c r="H738" s="105">
        <v>2</v>
      </c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322"/>
      <c r="T738" s="318">
        <f t="shared" si="87"/>
        <v>2</v>
      </c>
      <c r="U738" s="214">
        <f t="shared" si="84"/>
        <v>9.8911968348170125E-4</v>
      </c>
      <c r="V738" s="99">
        <f>D706</f>
        <v>2108</v>
      </c>
      <c r="W738" s="268" t="s">
        <v>86</v>
      </c>
      <c r="X738" s="93">
        <f t="shared" si="86"/>
        <v>2</v>
      </c>
      <c r="Y738" s="494" t="s">
        <v>333</v>
      </c>
      <c r="Z738" s="45"/>
      <c r="AA738" s="45"/>
      <c r="AB738" s="45"/>
      <c r="AC738" s="45"/>
      <c r="AD738" s="45"/>
      <c r="AE738" s="45"/>
    </row>
    <row r="739" spans="1:31" ht="15.75" thickBot="1" x14ac:dyDescent="0.25">
      <c r="A739" s="102"/>
      <c r="B739" s="103"/>
      <c r="C739" s="103"/>
      <c r="D739" s="103"/>
      <c r="E739" s="110"/>
      <c r="F739" s="110"/>
      <c r="G739" s="115"/>
      <c r="H739" s="105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322"/>
      <c r="T739" s="318">
        <v>0</v>
      </c>
      <c r="U739" s="214">
        <f t="shared" si="84"/>
        <v>0</v>
      </c>
      <c r="V739" s="99">
        <f>D706</f>
        <v>2108</v>
      </c>
      <c r="W739" s="503" t="s">
        <v>185</v>
      </c>
      <c r="X739" s="93">
        <f t="shared" si="86"/>
        <v>0</v>
      </c>
      <c r="Y739" s="494" t="s">
        <v>478</v>
      </c>
      <c r="Z739" s="45"/>
      <c r="AA739" s="45"/>
      <c r="AB739" s="45"/>
      <c r="AC739" s="45"/>
      <c r="AD739" s="45"/>
      <c r="AE739" s="45"/>
    </row>
    <row r="740" spans="1:31" ht="16.5" thickBot="1" x14ac:dyDescent="0.25">
      <c r="A740" s="102"/>
      <c r="B740" s="103"/>
      <c r="C740" s="103"/>
      <c r="D740" s="103"/>
      <c r="E740" s="110"/>
      <c r="F740" s="110"/>
      <c r="G740" s="115"/>
      <c r="H740" s="105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322"/>
      <c r="T740" s="318">
        <f t="shared" ref="T740:T745" si="88">SUM(H740,J740,L740,N740,P740,R740,S740)</f>
        <v>0</v>
      </c>
      <c r="U740" s="214">
        <f t="shared" si="84"/>
        <v>0</v>
      </c>
      <c r="V740" s="99">
        <f>D706</f>
        <v>2108</v>
      </c>
      <c r="W740" s="268" t="s">
        <v>74</v>
      </c>
      <c r="X740" s="93">
        <f t="shared" si="86"/>
        <v>0</v>
      </c>
      <c r="Y740" s="452" t="s">
        <v>479</v>
      </c>
      <c r="Z740" s="45"/>
      <c r="AA740" s="45"/>
      <c r="AB740" s="45"/>
      <c r="AC740" s="45"/>
      <c r="AD740" s="45"/>
      <c r="AE740" s="45"/>
    </row>
    <row r="741" spans="1:31" ht="16.5" thickBot="1" x14ac:dyDescent="0.25">
      <c r="A741" s="102"/>
      <c r="B741" s="103"/>
      <c r="C741" s="103"/>
      <c r="D741" s="103"/>
      <c r="E741" s="110"/>
      <c r="F741" s="110"/>
      <c r="G741" s="115"/>
      <c r="H741" s="105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322"/>
      <c r="T741" s="318">
        <f t="shared" si="88"/>
        <v>0</v>
      </c>
      <c r="U741" s="214">
        <f t="shared" si="84"/>
        <v>0</v>
      </c>
      <c r="V741" s="99">
        <f>D706</f>
        <v>2108</v>
      </c>
      <c r="W741" s="269" t="s">
        <v>87</v>
      </c>
      <c r="X741" s="93">
        <f t="shared" si="86"/>
        <v>0</v>
      </c>
      <c r="Y741" s="452"/>
      <c r="Z741" s="45"/>
      <c r="AA741" s="45"/>
      <c r="AB741" s="45"/>
      <c r="AC741" s="45"/>
      <c r="AD741" s="45"/>
      <c r="AE741" s="45"/>
    </row>
    <row r="742" spans="1:31" ht="16.5" thickBot="1" x14ac:dyDescent="0.25">
      <c r="A742" s="102"/>
      <c r="B742" s="103"/>
      <c r="C742" s="103"/>
      <c r="D742" s="103"/>
      <c r="E742" s="110"/>
      <c r="F742" s="110"/>
      <c r="G742" s="115"/>
      <c r="H742" s="105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322"/>
      <c r="T742" s="318">
        <f t="shared" si="88"/>
        <v>0</v>
      </c>
      <c r="U742" s="214">
        <f t="shared" si="84"/>
        <v>0</v>
      </c>
      <c r="V742" s="99">
        <f>D706</f>
        <v>2108</v>
      </c>
      <c r="W742" s="269" t="s">
        <v>27</v>
      </c>
      <c r="X742" s="93">
        <f t="shared" si="86"/>
        <v>0</v>
      </c>
      <c r="Y742" s="507"/>
      <c r="Z742" s="45"/>
      <c r="AA742" s="45"/>
      <c r="AB742" s="45"/>
      <c r="AC742" s="45"/>
      <c r="AD742" s="45"/>
      <c r="AE742" s="45"/>
    </row>
    <row r="743" spans="1:31" ht="16.5" thickBot="1" x14ac:dyDescent="0.25">
      <c r="A743" s="102"/>
      <c r="B743" s="103"/>
      <c r="C743" s="103"/>
      <c r="D743" s="103"/>
      <c r="E743" s="110"/>
      <c r="F743" s="110"/>
      <c r="G743" s="115"/>
      <c r="H743" s="113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325"/>
      <c r="T743" s="318">
        <f t="shared" si="88"/>
        <v>0</v>
      </c>
      <c r="U743" s="214">
        <f t="shared" si="84"/>
        <v>0</v>
      </c>
      <c r="V743" s="99">
        <f>D706</f>
        <v>2108</v>
      </c>
      <c r="W743" s="272" t="s">
        <v>173</v>
      </c>
      <c r="X743" s="93">
        <f t="shared" si="86"/>
        <v>0</v>
      </c>
      <c r="Y743" s="507"/>
      <c r="Z743" s="45"/>
      <c r="AA743" s="45"/>
      <c r="AB743" s="45"/>
      <c r="AC743" s="45"/>
      <c r="AD743" s="45"/>
      <c r="AE743" s="45"/>
    </row>
    <row r="744" spans="1:31" ht="16.5" thickBot="1" x14ac:dyDescent="0.25">
      <c r="A744" s="102"/>
      <c r="B744" s="103"/>
      <c r="C744" s="103"/>
      <c r="D744" s="103"/>
      <c r="E744" s="110"/>
      <c r="F744" s="110"/>
      <c r="G744" s="115"/>
      <c r="H744" s="113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325"/>
      <c r="T744" s="318">
        <f t="shared" si="88"/>
        <v>0</v>
      </c>
      <c r="U744" s="214">
        <f t="shared" si="84"/>
        <v>0</v>
      </c>
      <c r="V744" s="99">
        <f>D706</f>
        <v>2108</v>
      </c>
      <c r="W744" s="268" t="s">
        <v>88</v>
      </c>
      <c r="X744" s="93">
        <f t="shared" si="86"/>
        <v>0</v>
      </c>
      <c r="Y744" s="452"/>
      <c r="Z744" s="45"/>
      <c r="AA744" s="45"/>
      <c r="AB744" s="45"/>
      <c r="AC744" s="45"/>
      <c r="AD744" s="45"/>
      <c r="AE744" s="45"/>
    </row>
    <row r="745" spans="1:31" ht="16.5" thickBot="1" x14ac:dyDescent="0.25">
      <c r="A745" s="123"/>
      <c r="B745" s="124"/>
      <c r="C745" s="124"/>
      <c r="D745" s="124"/>
      <c r="E745" s="125"/>
      <c r="F745" s="125"/>
      <c r="G745" s="126"/>
      <c r="H745" s="113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325"/>
      <c r="T745" s="318">
        <f t="shared" si="88"/>
        <v>0</v>
      </c>
      <c r="U745" s="409">
        <f t="shared" si="84"/>
        <v>0</v>
      </c>
      <c r="V745" s="99">
        <f>D706</f>
        <v>2108</v>
      </c>
      <c r="W745" s="270" t="s">
        <v>159</v>
      </c>
      <c r="X745" s="275">
        <f>T745</f>
        <v>0</v>
      </c>
      <c r="Y745" s="492"/>
      <c r="Z745" s="45"/>
      <c r="AA745" s="45"/>
      <c r="AB745" s="45"/>
      <c r="AC745" s="45"/>
      <c r="AD745" s="45"/>
      <c r="AE745" s="45"/>
    </row>
    <row r="746" spans="1:31" ht="15.75" thickBot="1" x14ac:dyDescent="0.25">
      <c r="A746" s="128"/>
      <c r="B746" s="128"/>
      <c r="C746" s="128"/>
      <c r="D746" s="128"/>
      <c r="E746" s="128"/>
      <c r="F746" s="128"/>
      <c r="G746" s="51" t="s">
        <v>5</v>
      </c>
      <c r="H746" s="129">
        <f t="shared" ref="H746:S746" si="89">SUM(H707:H745)</f>
        <v>188</v>
      </c>
      <c r="I746" s="129">
        <f t="shared" si="89"/>
        <v>59</v>
      </c>
      <c r="J746" s="129">
        <f t="shared" si="89"/>
        <v>17</v>
      </c>
      <c r="K746" s="129">
        <f t="shared" si="89"/>
        <v>0</v>
      </c>
      <c r="L746" s="129">
        <f t="shared" si="89"/>
        <v>0</v>
      </c>
      <c r="M746" s="129">
        <f t="shared" si="89"/>
        <v>0</v>
      </c>
      <c r="N746" s="129">
        <f t="shared" si="89"/>
        <v>0</v>
      </c>
      <c r="O746" s="129">
        <f t="shared" si="89"/>
        <v>0</v>
      </c>
      <c r="P746" s="129">
        <f t="shared" si="89"/>
        <v>0</v>
      </c>
      <c r="Q746" s="129">
        <f t="shared" si="89"/>
        <v>0</v>
      </c>
      <c r="R746" s="129">
        <f t="shared" si="89"/>
        <v>4</v>
      </c>
      <c r="S746" s="129">
        <f t="shared" si="89"/>
        <v>34</v>
      </c>
      <c r="T746" s="258">
        <f>SUM(H746,J746,L746,N746,P746,R746,S746)</f>
        <v>243</v>
      </c>
      <c r="U746" s="465">
        <f t="shared" si="84"/>
        <v>0.12017804154302671</v>
      </c>
      <c r="V746" s="99">
        <f>D706</f>
        <v>2108</v>
      </c>
      <c r="W746" s="44"/>
      <c r="Z746" s="45"/>
      <c r="AA746" s="45"/>
      <c r="AB746" s="45"/>
      <c r="AC746" s="45"/>
      <c r="AD746" s="45"/>
      <c r="AE746" s="45"/>
    </row>
    <row r="748" spans="1:31" ht="15.75" thickBot="1" x14ac:dyDescent="0.3"/>
    <row r="749" spans="1:31" ht="75.75" thickBot="1" x14ac:dyDescent="0.3">
      <c r="A749" s="46" t="s">
        <v>23</v>
      </c>
      <c r="B749" s="46" t="s">
        <v>49</v>
      </c>
      <c r="C749" s="47" t="s">
        <v>54</v>
      </c>
      <c r="D749" s="47" t="s">
        <v>18</v>
      </c>
      <c r="E749" s="46" t="s">
        <v>17</v>
      </c>
      <c r="F749" s="48" t="s">
        <v>1</v>
      </c>
      <c r="G749" s="49" t="s">
        <v>24</v>
      </c>
      <c r="H749" s="50" t="s">
        <v>75</v>
      </c>
      <c r="I749" s="50" t="s">
        <v>76</v>
      </c>
      <c r="J749" s="50" t="s">
        <v>55</v>
      </c>
      <c r="K749" s="50" t="s">
        <v>60</v>
      </c>
      <c r="L749" s="50" t="s">
        <v>56</v>
      </c>
      <c r="M749" s="50" t="s">
        <v>61</v>
      </c>
      <c r="N749" s="50" t="s">
        <v>57</v>
      </c>
      <c r="O749" s="50" t="s">
        <v>62</v>
      </c>
      <c r="P749" s="50" t="s">
        <v>58</v>
      </c>
      <c r="Q749" s="50" t="s">
        <v>77</v>
      </c>
      <c r="R749" s="50" t="s">
        <v>126</v>
      </c>
      <c r="S749" s="50" t="s">
        <v>42</v>
      </c>
      <c r="T749" s="50" t="s">
        <v>5</v>
      </c>
      <c r="U749" s="46" t="s">
        <v>2</v>
      </c>
      <c r="V749" s="84" t="s">
        <v>72</v>
      </c>
      <c r="W749" s="85" t="s">
        <v>21</v>
      </c>
      <c r="X749" s="47" t="s">
        <v>18</v>
      </c>
      <c r="Y749" s="86" t="s">
        <v>7</v>
      </c>
      <c r="Z749" s="45"/>
      <c r="AA749" s="45"/>
      <c r="AB749" s="45"/>
      <c r="AC749" s="45"/>
      <c r="AD749" s="45"/>
      <c r="AE749" s="45"/>
    </row>
    <row r="750" spans="1:31" ht="15.75" thickBot="1" x14ac:dyDescent="0.3">
      <c r="A750" s="438">
        <v>1508113</v>
      </c>
      <c r="B750" s="274" t="s">
        <v>120</v>
      </c>
      <c r="C750" s="438">
        <v>1920</v>
      </c>
      <c r="D750" s="438">
        <v>2153</v>
      </c>
      <c r="E750" s="443">
        <v>1899</v>
      </c>
      <c r="F750" s="444">
        <f>E750/D750</f>
        <v>0.88202508128193213</v>
      </c>
      <c r="G750" s="52">
        <v>45288</v>
      </c>
      <c r="H750" s="87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9"/>
      <c r="T750" s="405"/>
      <c r="U750" s="121"/>
      <c r="V750" s="89"/>
      <c r="W750" s="91" t="s">
        <v>78</v>
      </c>
      <c r="X750" s="275">
        <v>578.5</v>
      </c>
      <c r="Y750" s="493" t="s">
        <v>73</v>
      </c>
      <c r="Z750" s="45"/>
      <c r="AA750" s="45"/>
      <c r="AB750" s="45"/>
      <c r="AC750" s="45"/>
      <c r="AD750" s="45"/>
      <c r="AE750" s="45"/>
    </row>
    <row r="751" spans="1:31" ht="16.5" thickBot="1" x14ac:dyDescent="0.25">
      <c r="A751" s="92"/>
      <c r="B751" s="93"/>
      <c r="C751" s="93"/>
      <c r="D751" s="93"/>
      <c r="E751" s="93"/>
      <c r="F751" s="93"/>
      <c r="G751" s="94"/>
      <c r="H751" s="95">
        <v>7</v>
      </c>
      <c r="I751" s="96"/>
      <c r="J751" s="96">
        <v>2</v>
      </c>
      <c r="K751" s="96"/>
      <c r="L751" s="96"/>
      <c r="M751" s="96"/>
      <c r="N751" s="96"/>
      <c r="O751" s="96"/>
      <c r="P751" s="96"/>
      <c r="Q751" s="96"/>
      <c r="R751" s="96"/>
      <c r="S751" s="321"/>
      <c r="T751" s="320">
        <f>SUM(H751,J751,L751,N751,P751,R751,S751)</f>
        <v>9</v>
      </c>
      <c r="U751" s="485">
        <f>($T751)/$D$486</f>
        <v>4.4510385756676559E-3</v>
      </c>
      <c r="V751" s="99">
        <f>D750</f>
        <v>2153</v>
      </c>
      <c r="W751" s="267" t="s">
        <v>16</v>
      </c>
      <c r="X751" s="93">
        <f>T751</f>
        <v>9</v>
      </c>
      <c r="Y751" s="276" t="s">
        <v>131</v>
      </c>
      <c r="Z751" s="45"/>
      <c r="AA751" s="45"/>
      <c r="AB751" s="45"/>
      <c r="AC751" s="45"/>
      <c r="AD751" s="45"/>
      <c r="AE751" s="45"/>
    </row>
    <row r="752" spans="1:31" ht="16.5" thickBot="1" x14ac:dyDescent="0.25">
      <c r="A752" s="102"/>
      <c r="B752" s="103"/>
      <c r="C752" s="103"/>
      <c r="D752" s="103"/>
      <c r="E752" s="103"/>
      <c r="F752" s="103"/>
      <c r="G752" s="104"/>
      <c r="H752" s="484"/>
      <c r="I752" s="117"/>
      <c r="J752" s="117"/>
      <c r="K752" s="117"/>
      <c r="L752" s="117">
        <v>1</v>
      </c>
      <c r="M752" s="117"/>
      <c r="N752" s="117"/>
      <c r="O752" s="117"/>
      <c r="P752" s="117"/>
      <c r="Q752" s="117"/>
      <c r="R752" s="117"/>
      <c r="S752" s="324"/>
      <c r="T752" s="320">
        <f>SUM(H752,J752,L752,N752,P752,R752,S752)</f>
        <v>1</v>
      </c>
      <c r="U752" s="409">
        <f t="shared" ref="U752:U790" si="90">($T752)/$D$486</f>
        <v>4.9455984174085062E-4</v>
      </c>
      <c r="V752" s="99"/>
      <c r="W752" s="271" t="s">
        <v>44</v>
      </c>
      <c r="X752" s="93"/>
      <c r="Y752" s="276" t="s">
        <v>167</v>
      </c>
      <c r="Z752" s="45"/>
      <c r="AA752" s="45"/>
      <c r="AB752" s="45"/>
      <c r="AC752" s="45"/>
      <c r="AD752" s="45"/>
      <c r="AE752" s="45"/>
    </row>
    <row r="753" spans="1:31" ht="16.5" thickBot="1" x14ac:dyDescent="0.25">
      <c r="A753" s="102"/>
      <c r="B753" s="103"/>
      <c r="C753" s="103"/>
      <c r="D753" s="103"/>
      <c r="E753" s="103"/>
      <c r="F753" s="103"/>
      <c r="G753" s="104"/>
      <c r="H753" s="105">
        <v>30</v>
      </c>
      <c r="I753" s="67"/>
      <c r="J753" s="67">
        <v>1</v>
      </c>
      <c r="K753" s="67"/>
      <c r="L753" s="67">
        <v>1</v>
      </c>
      <c r="M753" s="67"/>
      <c r="N753" s="67"/>
      <c r="O753" s="67"/>
      <c r="P753" s="67"/>
      <c r="Q753" s="67"/>
      <c r="R753" s="67"/>
      <c r="S753" s="322"/>
      <c r="T753" s="318">
        <f t="shared" ref="T753:T779" si="91">SUM(H753,J753,L753,N753,P753,R753,S753)</f>
        <v>32</v>
      </c>
      <c r="U753" s="98">
        <f t="shared" si="90"/>
        <v>1.582591493570722E-2</v>
      </c>
      <c r="V753" s="99">
        <f>D750</f>
        <v>2153</v>
      </c>
      <c r="W753" s="268" t="s">
        <v>6</v>
      </c>
      <c r="X753" s="93">
        <f t="shared" ref="X753:X788" si="92">T753</f>
        <v>32</v>
      </c>
      <c r="Y753" s="489"/>
      <c r="Z753" s="45"/>
      <c r="AA753" s="45"/>
      <c r="AB753" s="45"/>
      <c r="AC753" s="45"/>
      <c r="AD753" s="45"/>
      <c r="AE753" s="45"/>
    </row>
    <row r="754" spans="1:31" ht="16.5" thickBot="1" x14ac:dyDescent="0.25">
      <c r="A754" s="102"/>
      <c r="B754" s="103"/>
      <c r="C754" s="103"/>
      <c r="D754" s="103"/>
      <c r="E754" s="110"/>
      <c r="F754" s="110"/>
      <c r="G754" s="104"/>
      <c r="H754" s="105">
        <v>65</v>
      </c>
      <c r="I754" s="67"/>
      <c r="J754" s="67"/>
      <c r="K754" s="67"/>
      <c r="L754" s="67">
        <v>4</v>
      </c>
      <c r="M754" s="67"/>
      <c r="N754" s="67"/>
      <c r="O754" s="67"/>
      <c r="P754" s="67"/>
      <c r="Q754" s="67"/>
      <c r="R754" s="67"/>
      <c r="S754" s="322"/>
      <c r="T754" s="318">
        <f t="shared" si="91"/>
        <v>69</v>
      </c>
      <c r="U754" s="98">
        <f t="shared" si="90"/>
        <v>3.4124629080118693E-2</v>
      </c>
      <c r="V754" s="99">
        <f>D750</f>
        <v>2153</v>
      </c>
      <c r="W754" s="268" t="s">
        <v>14</v>
      </c>
      <c r="X754" s="93">
        <f t="shared" si="92"/>
        <v>69</v>
      </c>
      <c r="Y754" s="314"/>
      <c r="Z754" s="45"/>
      <c r="AA754" s="45"/>
      <c r="AB754" s="45"/>
      <c r="AC754" s="45"/>
      <c r="AD754" s="45"/>
      <c r="AE754" s="45"/>
    </row>
    <row r="755" spans="1:31" ht="16.5" thickBot="1" x14ac:dyDescent="0.25">
      <c r="A755" s="102"/>
      <c r="B755" s="103"/>
      <c r="C755" s="103"/>
      <c r="D755" s="103"/>
      <c r="E755" s="110"/>
      <c r="F755" s="110"/>
      <c r="G755" s="104"/>
      <c r="H755" s="105">
        <v>2</v>
      </c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322"/>
      <c r="T755" s="318">
        <f t="shared" si="91"/>
        <v>2</v>
      </c>
      <c r="U755" s="98">
        <f t="shared" si="90"/>
        <v>9.8911968348170125E-4</v>
      </c>
      <c r="V755" s="99">
        <f>D750</f>
        <v>2153</v>
      </c>
      <c r="W755" s="268" t="s">
        <v>15</v>
      </c>
      <c r="X755" s="93">
        <f t="shared" si="92"/>
        <v>2</v>
      </c>
      <c r="Y755" s="431"/>
      <c r="Z755" s="45"/>
      <c r="AA755" s="45"/>
      <c r="AB755" s="45"/>
      <c r="AC755" s="45"/>
      <c r="AD755" s="45"/>
      <c r="AE755" s="45"/>
    </row>
    <row r="756" spans="1:31" ht="16.5" thickBot="1" x14ac:dyDescent="0.25">
      <c r="A756" s="102"/>
      <c r="B756" s="103"/>
      <c r="C756" s="103"/>
      <c r="D756" s="103"/>
      <c r="E756" s="110"/>
      <c r="F756" s="110"/>
      <c r="G756" s="104"/>
      <c r="H756" s="105">
        <v>13</v>
      </c>
      <c r="I756" s="67"/>
      <c r="J756" s="67">
        <v>1</v>
      </c>
      <c r="K756" s="67"/>
      <c r="L756" s="67">
        <v>1</v>
      </c>
      <c r="M756" s="67"/>
      <c r="N756" s="67"/>
      <c r="O756" s="67"/>
      <c r="P756" s="67"/>
      <c r="Q756" s="67"/>
      <c r="R756" s="67"/>
      <c r="S756" s="322"/>
      <c r="T756" s="318">
        <f t="shared" si="91"/>
        <v>15</v>
      </c>
      <c r="U756" s="98">
        <f t="shared" si="90"/>
        <v>7.4183976261127599E-3</v>
      </c>
      <c r="V756" s="99">
        <f>D750</f>
        <v>2153</v>
      </c>
      <c r="W756" s="268" t="s">
        <v>31</v>
      </c>
      <c r="X756" s="93">
        <f t="shared" si="92"/>
        <v>15</v>
      </c>
      <c r="Y756" s="431"/>
      <c r="Z756" s="45"/>
      <c r="AA756" s="45"/>
      <c r="AB756" s="45"/>
      <c r="AC756" s="45"/>
      <c r="AD756" s="45"/>
      <c r="AE756" s="45"/>
    </row>
    <row r="757" spans="1:31" ht="16.5" thickBot="1" x14ac:dyDescent="0.25">
      <c r="A757" s="102"/>
      <c r="B757" s="103"/>
      <c r="C757" s="103"/>
      <c r="D757" s="103"/>
      <c r="E757" s="110"/>
      <c r="F757" s="110"/>
      <c r="G757" s="104"/>
      <c r="H757" s="105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322"/>
      <c r="T757" s="318">
        <f t="shared" si="91"/>
        <v>0</v>
      </c>
      <c r="U757" s="98">
        <f t="shared" si="90"/>
        <v>0</v>
      </c>
      <c r="V757" s="99">
        <f>D750</f>
        <v>2153</v>
      </c>
      <c r="W757" s="268" t="s">
        <v>32</v>
      </c>
      <c r="X757" s="93">
        <f t="shared" si="92"/>
        <v>0</v>
      </c>
      <c r="Y757" s="111"/>
      <c r="Z757" s="45"/>
      <c r="AA757" s="45"/>
      <c r="AB757" s="45"/>
      <c r="AC757" s="45"/>
      <c r="AD757" s="45"/>
      <c r="AE757" s="45"/>
    </row>
    <row r="758" spans="1:31" ht="16.5" thickBot="1" x14ac:dyDescent="0.25">
      <c r="A758" s="102"/>
      <c r="B758" s="103"/>
      <c r="C758" s="103"/>
      <c r="D758" s="103"/>
      <c r="E758" s="110"/>
      <c r="F758" s="110"/>
      <c r="G758" s="104"/>
      <c r="H758" s="105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322"/>
      <c r="T758" s="318">
        <f t="shared" si="91"/>
        <v>0</v>
      </c>
      <c r="U758" s="98">
        <f t="shared" si="90"/>
        <v>0</v>
      </c>
      <c r="V758" s="99">
        <f>D750</f>
        <v>2153</v>
      </c>
      <c r="W758" s="268" t="s">
        <v>187</v>
      </c>
      <c r="X758" s="93">
        <f t="shared" si="92"/>
        <v>0</v>
      </c>
      <c r="Y758" s="446"/>
      <c r="Z758" s="45"/>
      <c r="AA758" s="45"/>
      <c r="AB758" s="45"/>
      <c r="AC758" s="45"/>
      <c r="AD758" s="45"/>
      <c r="AE758" s="45"/>
    </row>
    <row r="759" spans="1:31" ht="16.5" thickBot="1" x14ac:dyDescent="0.25">
      <c r="A759" s="102"/>
      <c r="B759" s="103"/>
      <c r="C759" s="103"/>
      <c r="D759" s="103"/>
      <c r="E759" s="110"/>
      <c r="F759" s="110"/>
      <c r="G759" s="104"/>
      <c r="H759" s="105">
        <v>2</v>
      </c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322"/>
      <c r="T759" s="318">
        <f t="shared" si="91"/>
        <v>2</v>
      </c>
      <c r="U759" s="98">
        <f t="shared" si="90"/>
        <v>9.8911968348170125E-4</v>
      </c>
      <c r="V759" s="99">
        <f>D750</f>
        <v>2153</v>
      </c>
      <c r="W759" s="269" t="s">
        <v>435</v>
      </c>
      <c r="X759" s="93">
        <f t="shared" si="92"/>
        <v>2</v>
      </c>
      <c r="Y759" s="111"/>
      <c r="Z759" s="45"/>
      <c r="AA759" s="45"/>
      <c r="AB759" s="45"/>
      <c r="AC759" s="45"/>
      <c r="AD759" s="45"/>
      <c r="AE759" s="45"/>
    </row>
    <row r="760" spans="1:31" ht="16.5" thickBot="1" x14ac:dyDescent="0.25">
      <c r="A760" s="102"/>
      <c r="B760" s="103"/>
      <c r="C760" s="103"/>
      <c r="D760" s="103"/>
      <c r="E760" s="110"/>
      <c r="F760" s="110"/>
      <c r="G760" s="104"/>
      <c r="H760" s="105"/>
      <c r="I760" s="67"/>
      <c r="J760" s="67">
        <v>1</v>
      </c>
      <c r="K760" s="67"/>
      <c r="L760" s="67"/>
      <c r="M760" s="67"/>
      <c r="N760" s="67"/>
      <c r="O760" s="67"/>
      <c r="P760" s="67"/>
      <c r="Q760" s="67"/>
      <c r="R760" s="67"/>
      <c r="S760" s="322"/>
      <c r="T760" s="318">
        <f t="shared" si="91"/>
        <v>1</v>
      </c>
      <c r="U760" s="98">
        <f t="shared" si="90"/>
        <v>4.9455984174085062E-4</v>
      </c>
      <c r="V760" s="99">
        <f>D750</f>
        <v>2153</v>
      </c>
      <c r="W760" s="268" t="s">
        <v>0</v>
      </c>
      <c r="X760" s="93">
        <f t="shared" si="92"/>
        <v>1</v>
      </c>
      <c r="Y760" s="314"/>
      <c r="Z760" s="45"/>
      <c r="AA760" s="45"/>
      <c r="AB760" s="45"/>
      <c r="AC760" s="45"/>
      <c r="AD760" s="45"/>
      <c r="AE760" s="45"/>
    </row>
    <row r="761" spans="1:31" ht="16.5" thickBot="1" x14ac:dyDescent="0.25">
      <c r="A761" s="102"/>
      <c r="B761" s="103"/>
      <c r="C761" s="103"/>
      <c r="D761" s="103"/>
      <c r="E761" s="110"/>
      <c r="F761" s="110"/>
      <c r="G761" s="104"/>
      <c r="H761" s="105">
        <v>11</v>
      </c>
      <c r="I761" s="67"/>
      <c r="J761" s="67">
        <v>6</v>
      </c>
      <c r="K761" s="67"/>
      <c r="L761" s="67">
        <v>4</v>
      </c>
      <c r="M761" s="67"/>
      <c r="N761" s="67"/>
      <c r="O761" s="67"/>
      <c r="P761" s="67"/>
      <c r="Q761" s="67"/>
      <c r="R761" s="67"/>
      <c r="S761" s="322"/>
      <c r="T761" s="318">
        <f t="shared" si="91"/>
        <v>21</v>
      </c>
      <c r="U761" s="98">
        <f t="shared" si="90"/>
        <v>1.0385756676557863E-2</v>
      </c>
      <c r="V761" s="99">
        <f>D750</f>
        <v>2153</v>
      </c>
      <c r="W761" s="268" t="s">
        <v>12</v>
      </c>
      <c r="X761" s="93">
        <f t="shared" si="92"/>
        <v>21</v>
      </c>
      <c r="Y761" s="112"/>
      <c r="Z761" s="45"/>
      <c r="AA761" s="45"/>
      <c r="AB761" s="45"/>
      <c r="AC761" s="45"/>
      <c r="AD761" s="45"/>
      <c r="AE761" s="45"/>
    </row>
    <row r="762" spans="1:31" ht="16.5" thickBot="1" x14ac:dyDescent="0.25">
      <c r="A762" s="102"/>
      <c r="B762" s="103"/>
      <c r="C762" s="103"/>
      <c r="D762" s="103"/>
      <c r="E762" s="110"/>
      <c r="F762" s="110" t="s">
        <v>108</v>
      </c>
      <c r="G762" s="104"/>
      <c r="H762" s="105">
        <v>25</v>
      </c>
      <c r="I762" s="67"/>
      <c r="J762" s="67">
        <v>2</v>
      </c>
      <c r="K762" s="67"/>
      <c r="L762" s="67">
        <v>1</v>
      </c>
      <c r="M762" s="67"/>
      <c r="N762" s="67"/>
      <c r="O762" s="67"/>
      <c r="P762" s="67"/>
      <c r="Q762" s="67"/>
      <c r="R762" s="67"/>
      <c r="S762" s="322"/>
      <c r="T762" s="318">
        <f t="shared" si="91"/>
        <v>28</v>
      </c>
      <c r="U762" s="98">
        <f t="shared" si="90"/>
        <v>1.3847675568743818E-2</v>
      </c>
      <c r="V762" s="99">
        <f>D750</f>
        <v>2153</v>
      </c>
      <c r="W762" s="268" t="s">
        <v>34</v>
      </c>
      <c r="X762" s="93">
        <f t="shared" si="92"/>
        <v>28</v>
      </c>
      <c r="Y762" s="112"/>
      <c r="Z762" s="45"/>
      <c r="AA762" s="45"/>
      <c r="AB762" s="45"/>
      <c r="AC762" s="45"/>
      <c r="AD762" s="45"/>
      <c r="AE762" s="45"/>
    </row>
    <row r="763" spans="1:31" ht="16.5" thickBot="1" x14ac:dyDescent="0.25">
      <c r="A763" s="102"/>
      <c r="B763" s="103"/>
      <c r="C763" s="103"/>
      <c r="D763" s="103"/>
      <c r="E763" s="110"/>
      <c r="F763" s="110"/>
      <c r="G763" s="104"/>
      <c r="H763" s="105"/>
      <c r="I763" s="67"/>
      <c r="J763" s="67"/>
      <c r="K763" s="67"/>
      <c r="L763" s="67">
        <v>3</v>
      </c>
      <c r="M763" s="67"/>
      <c r="N763" s="67"/>
      <c r="O763" s="67"/>
      <c r="P763" s="67"/>
      <c r="Q763" s="67"/>
      <c r="R763" s="67"/>
      <c r="S763" s="322"/>
      <c r="T763" s="318">
        <f t="shared" si="91"/>
        <v>3</v>
      </c>
      <c r="U763" s="98">
        <f t="shared" si="90"/>
        <v>1.483679525222552E-3</v>
      </c>
      <c r="V763" s="99">
        <f>D750</f>
        <v>2153</v>
      </c>
      <c r="W763" s="269" t="s">
        <v>28</v>
      </c>
      <c r="X763" s="93">
        <f t="shared" si="92"/>
        <v>3</v>
      </c>
      <c r="Y763" s="494"/>
      <c r="Z763" s="45"/>
      <c r="AA763" s="45"/>
      <c r="AB763" s="45"/>
      <c r="AC763" s="45"/>
      <c r="AD763" s="45"/>
      <c r="AE763" s="45"/>
    </row>
    <row r="764" spans="1:31" ht="16.5" thickBot="1" x14ac:dyDescent="0.25">
      <c r="A764" s="102"/>
      <c r="B764" s="103"/>
      <c r="C764" s="103"/>
      <c r="D764" s="103"/>
      <c r="E764" s="110"/>
      <c r="F764" s="110"/>
      <c r="G764" s="115"/>
      <c r="H764" s="116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322"/>
      <c r="T764" s="318">
        <f t="shared" si="91"/>
        <v>0</v>
      </c>
      <c r="U764" s="98">
        <f t="shared" si="90"/>
        <v>0</v>
      </c>
      <c r="V764" s="99">
        <f>D750</f>
        <v>2153</v>
      </c>
      <c r="W764" s="269" t="s">
        <v>27</v>
      </c>
      <c r="X764" s="93">
        <f t="shared" si="92"/>
        <v>0</v>
      </c>
      <c r="Y764" s="278"/>
      <c r="Z764" s="45"/>
      <c r="AA764" s="45"/>
      <c r="AB764" s="45"/>
      <c r="AC764" s="45"/>
      <c r="AD764" s="45"/>
      <c r="AE764" s="45"/>
    </row>
    <row r="765" spans="1:31" ht="16.5" thickBot="1" x14ac:dyDescent="0.25">
      <c r="A765" s="102"/>
      <c r="B765" s="103"/>
      <c r="C765" s="103"/>
      <c r="D765" s="103"/>
      <c r="E765" s="110"/>
      <c r="F765" s="110"/>
      <c r="G765" s="115"/>
      <c r="H765" s="116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322"/>
      <c r="T765" s="318">
        <f t="shared" si="91"/>
        <v>0</v>
      </c>
      <c r="U765" s="98">
        <f t="shared" si="90"/>
        <v>0</v>
      </c>
      <c r="V765" s="99">
        <f>D750</f>
        <v>2153</v>
      </c>
      <c r="W765" s="269" t="s">
        <v>159</v>
      </c>
      <c r="X765" s="93">
        <f t="shared" si="92"/>
        <v>0</v>
      </c>
      <c r="Y765" s="109"/>
      <c r="Z765" s="45"/>
      <c r="AA765" s="45"/>
      <c r="AB765" s="45"/>
      <c r="AC765" s="45"/>
      <c r="AD765" s="45"/>
      <c r="AE765" s="45"/>
    </row>
    <row r="766" spans="1:31" ht="16.5" thickBot="1" x14ac:dyDescent="0.25">
      <c r="A766" s="102"/>
      <c r="B766" s="103"/>
      <c r="C766" s="103"/>
      <c r="D766" s="103"/>
      <c r="E766" s="110"/>
      <c r="F766" s="110"/>
      <c r="G766" s="115"/>
      <c r="H766" s="217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323"/>
      <c r="T766" s="319">
        <f t="shared" si="91"/>
        <v>0</v>
      </c>
      <c r="U766" s="316">
        <f t="shared" si="90"/>
        <v>0</v>
      </c>
      <c r="V766" s="307">
        <f>D750</f>
        <v>2153</v>
      </c>
      <c r="W766" s="270" t="s">
        <v>46</v>
      </c>
      <c r="X766" s="93">
        <f t="shared" si="92"/>
        <v>0</v>
      </c>
      <c r="Y766" s="278"/>
      <c r="Z766" s="45"/>
      <c r="AA766" s="45"/>
      <c r="AB766" s="45"/>
      <c r="AC766" s="45"/>
      <c r="AD766" s="45"/>
      <c r="AE766" s="45"/>
    </row>
    <row r="767" spans="1:31" ht="16.5" thickBot="1" x14ac:dyDescent="0.25">
      <c r="A767" s="102"/>
      <c r="B767" s="103"/>
      <c r="C767" s="103"/>
      <c r="D767" s="103"/>
      <c r="E767" s="110"/>
      <c r="F767" s="110"/>
      <c r="G767" s="104"/>
      <c r="H767" s="95"/>
      <c r="I767" s="117">
        <v>1</v>
      </c>
      <c r="J767" s="117"/>
      <c r="K767" s="117"/>
      <c r="L767" s="117"/>
      <c r="M767" s="117"/>
      <c r="N767" s="117"/>
      <c r="O767" s="117"/>
      <c r="P767" s="117"/>
      <c r="Q767" s="117"/>
      <c r="R767" s="117"/>
      <c r="S767" s="324"/>
      <c r="T767" s="320">
        <f t="shared" si="91"/>
        <v>0</v>
      </c>
      <c r="U767" s="214">
        <f t="shared" si="90"/>
        <v>0</v>
      </c>
      <c r="V767" s="99">
        <f>D750</f>
        <v>2153</v>
      </c>
      <c r="W767" s="271" t="s">
        <v>11</v>
      </c>
      <c r="X767" s="93">
        <f t="shared" si="92"/>
        <v>0</v>
      </c>
      <c r="Y767" s="112"/>
      <c r="Z767" s="45"/>
      <c r="AA767" s="45"/>
      <c r="AB767" s="45"/>
      <c r="AC767" s="45"/>
      <c r="AD767" s="45"/>
      <c r="AE767" s="45"/>
    </row>
    <row r="768" spans="1:31" ht="16.5" thickBot="1" x14ac:dyDescent="0.25">
      <c r="A768" s="102"/>
      <c r="B768" s="103"/>
      <c r="C768" s="103"/>
      <c r="D768" s="103"/>
      <c r="E768" s="110"/>
      <c r="F768" s="110"/>
      <c r="G768" s="104"/>
      <c r="H768" s="105"/>
      <c r="I768" s="279"/>
      <c r="J768" s="67"/>
      <c r="K768" s="67"/>
      <c r="L768" s="67">
        <v>1</v>
      </c>
      <c r="M768" s="67"/>
      <c r="N768" s="67"/>
      <c r="O768" s="67"/>
      <c r="P768" s="67"/>
      <c r="Q768" s="67"/>
      <c r="R768" s="67"/>
      <c r="S768" s="322"/>
      <c r="T768" s="318">
        <f t="shared" si="91"/>
        <v>1</v>
      </c>
      <c r="U768" s="98">
        <f t="shared" si="90"/>
        <v>4.9455984174085062E-4</v>
      </c>
      <c r="V768" s="99">
        <f>D750</f>
        <v>2153</v>
      </c>
      <c r="W768" s="462" t="s">
        <v>101</v>
      </c>
      <c r="X768" s="93">
        <f t="shared" si="92"/>
        <v>1</v>
      </c>
      <c r="Y768" s="112"/>
      <c r="Z768" s="45"/>
      <c r="AA768" s="45"/>
      <c r="AB768" s="45"/>
      <c r="AC768" s="45"/>
      <c r="AD768" s="45"/>
      <c r="AE768" s="45"/>
    </row>
    <row r="769" spans="1:31" ht="16.5" thickBot="1" x14ac:dyDescent="0.25">
      <c r="A769" s="102"/>
      <c r="B769" s="103"/>
      <c r="C769" s="103"/>
      <c r="D769" s="103"/>
      <c r="E769" s="110"/>
      <c r="F769" s="110"/>
      <c r="G769" s="104"/>
      <c r="H769" s="105"/>
      <c r="I769" s="280">
        <v>4</v>
      </c>
      <c r="J769" s="67"/>
      <c r="K769" s="67"/>
      <c r="L769" s="67">
        <v>1</v>
      </c>
      <c r="M769" s="67"/>
      <c r="N769" s="67"/>
      <c r="O769" s="67"/>
      <c r="P769" s="67"/>
      <c r="Q769" s="67"/>
      <c r="R769" s="67"/>
      <c r="S769" s="322"/>
      <c r="T769" s="318">
        <f t="shared" si="91"/>
        <v>1</v>
      </c>
      <c r="U769" s="98">
        <f t="shared" si="90"/>
        <v>4.9455984174085062E-4</v>
      </c>
      <c r="V769" s="99">
        <f>D750</f>
        <v>2153</v>
      </c>
      <c r="W769" s="268" t="s">
        <v>3</v>
      </c>
      <c r="X769" s="93">
        <f t="shared" si="92"/>
        <v>1</v>
      </c>
      <c r="Y769" s="111"/>
      <c r="Z769" s="45"/>
      <c r="AA769" s="45"/>
      <c r="AB769" s="45"/>
      <c r="AC769" s="45"/>
      <c r="AD769" s="45"/>
      <c r="AE769" s="45"/>
    </row>
    <row r="770" spans="1:31" ht="16.5" thickBot="1" x14ac:dyDescent="0.25">
      <c r="A770" s="102"/>
      <c r="B770" s="103"/>
      <c r="C770" s="103"/>
      <c r="D770" s="103"/>
      <c r="E770" s="103"/>
      <c r="F770" s="110"/>
      <c r="G770" s="104"/>
      <c r="H770" s="105"/>
      <c r="I770" s="280">
        <v>13</v>
      </c>
      <c r="J770" s="67"/>
      <c r="K770" s="67"/>
      <c r="L770" s="67">
        <v>1</v>
      </c>
      <c r="M770" s="67"/>
      <c r="N770" s="67"/>
      <c r="O770" s="67"/>
      <c r="P770" s="67"/>
      <c r="Q770" s="67"/>
      <c r="R770" s="67"/>
      <c r="S770" s="322"/>
      <c r="T770" s="318">
        <f t="shared" si="91"/>
        <v>1</v>
      </c>
      <c r="U770" s="98">
        <f t="shared" si="90"/>
        <v>4.9455984174085062E-4</v>
      </c>
      <c r="V770" s="99">
        <f>D750</f>
        <v>2153</v>
      </c>
      <c r="W770" s="268" t="s">
        <v>8</v>
      </c>
      <c r="X770" s="93">
        <f t="shared" si="92"/>
        <v>1</v>
      </c>
      <c r="Y770" s="112"/>
      <c r="Z770" s="45"/>
      <c r="AA770" s="45"/>
      <c r="AB770" s="45"/>
      <c r="AC770" s="45"/>
      <c r="AD770" s="45"/>
      <c r="AE770" s="45"/>
    </row>
    <row r="771" spans="1:31" ht="16.5" thickBot="1" x14ac:dyDescent="0.25">
      <c r="A771" s="102"/>
      <c r="B771" s="103"/>
      <c r="C771" s="103"/>
      <c r="D771" s="103"/>
      <c r="E771" s="103"/>
      <c r="F771" s="110"/>
      <c r="G771" s="104"/>
      <c r="H771" s="105"/>
      <c r="I771" s="280">
        <v>1</v>
      </c>
      <c r="J771" s="67"/>
      <c r="K771" s="67"/>
      <c r="L771" s="67"/>
      <c r="M771" s="67"/>
      <c r="N771" s="67"/>
      <c r="O771" s="67"/>
      <c r="P771" s="67"/>
      <c r="Q771" s="67"/>
      <c r="R771" s="67"/>
      <c r="S771" s="322"/>
      <c r="T771" s="318">
        <f t="shared" si="91"/>
        <v>0</v>
      </c>
      <c r="U771" s="98">
        <f t="shared" si="90"/>
        <v>0</v>
      </c>
      <c r="V771" s="99">
        <f>D750</f>
        <v>2153</v>
      </c>
      <c r="W771" s="268" t="s">
        <v>9</v>
      </c>
      <c r="X771" s="93">
        <f t="shared" si="92"/>
        <v>0</v>
      </c>
      <c r="Y771" s="494"/>
      <c r="Z771" s="45"/>
      <c r="AA771" s="45"/>
      <c r="AB771" s="45"/>
      <c r="AC771" s="45"/>
      <c r="AD771" s="45"/>
      <c r="AE771" s="45"/>
    </row>
    <row r="772" spans="1:31" ht="16.5" thickBot="1" x14ac:dyDescent="0.25">
      <c r="A772" s="102"/>
      <c r="B772" s="103"/>
      <c r="C772" s="103"/>
      <c r="D772" s="103"/>
      <c r="E772" s="103"/>
      <c r="F772" s="110"/>
      <c r="G772" s="104"/>
      <c r="H772" s="105"/>
      <c r="I772" s="280"/>
      <c r="J772" s="67"/>
      <c r="K772" s="67"/>
      <c r="L772" s="67"/>
      <c r="M772" s="67"/>
      <c r="N772" s="67"/>
      <c r="O772" s="67"/>
      <c r="P772" s="67"/>
      <c r="Q772" s="67"/>
      <c r="R772" s="67"/>
      <c r="S772" s="322"/>
      <c r="T772" s="318">
        <f t="shared" si="91"/>
        <v>0</v>
      </c>
      <c r="U772" s="98">
        <f t="shared" si="90"/>
        <v>0</v>
      </c>
      <c r="V772" s="99">
        <f>D750</f>
        <v>2153</v>
      </c>
      <c r="W772" s="268" t="s">
        <v>80</v>
      </c>
      <c r="X772" s="93">
        <f t="shared" si="92"/>
        <v>0</v>
      </c>
      <c r="Y772" s="112"/>
      <c r="Z772" s="45"/>
      <c r="AA772" s="45"/>
      <c r="AB772" s="45"/>
      <c r="AC772" s="45"/>
      <c r="AD772" s="45"/>
      <c r="AE772" s="45"/>
    </row>
    <row r="773" spans="1:31" ht="16.5" thickBot="1" x14ac:dyDescent="0.25">
      <c r="A773" s="102"/>
      <c r="B773" s="103"/>
      <c r="C773" s="103"/>
      <c r="D773" s="103"/>
      <c r="E773" s="103"/>
      <c r="F773" s="110"/>
      <c r="G773" s="104"/>
      <c r="H773" s="105"/>
      <c r="I773" s="280">
        <v>3</v>
      </c>
      <c r="J773" s="67"/>
      <c r="K773" s="67"/>
      <c r="L773" s="67">
        <v>1</v>
      </c>
      <c r="M773" s="67"/>
      <c r="N773" s="67"/>
      <c r="O773" s="67"/>
      <c r="P773" s="67"/>
      <c r="Q773" s="67"/>
      <c r="R773" s="67"/>
      <c r="S773" s="322"/>
      <c r="T773" s="318">
        <f t="shared" si="91"/>
        <v>1</v>
      </c>
      <c r="U773" s="98">
        <f t="shared" si="90"/>
        <v>4.9455984174085062E-4</v>
      </c>
      <c r="V773" s="99">
        <f>D750</f>
        <v>2153</v>
      </c>
      <c r="W773" s="268" t="s">
        <v>20</v>
      </c>
      <c r="X773" s="93">
        <f t="shared" si="92"/>
        <v>1</v>
      </c>
      <c r="Y773" s="112"/>
      <c r="Z773" s="45"/>
      <c r="AA773" s="45"/>
      <c r="AB773" s="45"/>
      <c r="AC773" s="45"/>
      <c r="AD773" s="45"/>
      <c r="AE773" s="45"/>
    </row>
    <row r="774" spans="1:31" ht="16.5" thickBot="1" x14ac:dyDescent="0.25">
      <c r="A774" s="102"/>
      <c r="B774" s="103"/>
      <c r="C774" s="103"/>
      <c r="D774" s="103"/>
      <c r="E774" s="103"/>
      <c r="F774" s="110"/>
      <c r="G774" s="104"/>
      <c r="H774" s="105"/>
      <c r="I774" s="280"/>
      <c r="J774" s="67"/>
      <c r="K774" s="67"/>
      <c r="L774" s="67"/>
      <c r="M774" s="67"/>
      <c r="N774" s="67"/>
      <c r="O774" s="67"/>
      <c r="P774" s="67"/>
      <c r="Q774" s="67"/>
      <c r="R774" s="67"/>
      <c r="S774" s="322"/>
      <c r="T774" s="318">
        <f t="shared" si="91"/>
        <v>0</v>
      </c>
      <c r="U774" s="98">
        <f t="shared" si="90"/>
        <v>0</v>
      </c>
      <c r="V774" s="99">
        <f>D750</f>
        <v>2153</v>
      </c>
      <c r="W774" s="268" t="s">
        <v>81</v>
      </c>
      <c r="X774" s="93">
        <f t="shared" si="92"/>
        <v>0</v>
      </c>
      <c r="Y774" s="494" t="s">
        <v>389</v>
      </c>
      <c r="Z774" s="45"/>
      <c r="AA774" s="45"/>
      <c r="AB774" s="45"/>
      <c r="AC774" s="45"/>
      <c r="AD774" s="45"/>
      <c r="AE774" s="45"/>
    </row>
    <row r="775" spans="1:31" ht="16.5" thickBot="1" x14ac:dyDescent="0.25">
      <c r="A775" s="102"/>
      <c r="B775" s="103"/>
      <c r="C775" s="103"/>
      <c r="D775" s="103"/>
      <c r="E775" s="103"/>
      <c r="F775" s="110"/>
      <c r="G775" s="104"/>
      <c r="H775" s="105"/>
      <c r="I775" s="280"/>
      <c r="J775" s="67"/>
      <c r="K775" s="67"/>
      <c r="L775" s="67"/>
      <c r="M775" s="67"/>
      <c r="N775" s="67"/>
      <c r="O775" s="67"/>
      <c r="P775" s="67"/>
      <c r="Q775" s="67"/>
      <c r="R775" s="67"/>
      <c r="S775" s="322"/>
      <c r="T775" s="318">
        <f t="shared" si="91"/>
        <v>0</v>
      </c>
      <c r="U775" s="98">
        <f t="shared" si="90"/>
        <v>0</v>
      </c>
      <c r="V775" s="99">
        <f>D750</f>
        <v>2153</v>
      </c>
      <c r="W775" s="463" t="s">
        <v>190</v>
      </c>
      <c r="X775" s="93">
        <f t="shared" si="92"/>
        <v>0</v>
      </c>
      <c r="Y775" s="494" t="s">
        <v>212</v>
      </c>
      <c r="Z775" s="45"/>
      <c r="AA775" s="45"/>
      <c r="AB775" s="45"/>
      <c r="AC775" s="45"/>
      <c r="AD775" s="45"/>
      <c r="AE775" s="45"/>
    </row>
    <row r="776" spans="1:31" ht="16.5" thickBot="1" x14ac:dyDescent="0.25">
      <c r="A776" s="102"/>
      <c r="B776" s="103"/>
      <c r="C776" s="103"/>
      <c r="D776" s="103"/>
      <c r="E776" s="110"/>
      <c r="F776" s="110"/>
      <c r="G776" s="104"/>
      <c r="H776" s="105"/>
      <c r="I776" s="280">
        <v>12</v>
      </c>
      <c r="J776" s="67"/>
      <c r="K776" s="67"/>
      <c r="L776" s="67">
        <v>2</v>
      </c>
      <c r="M776" s="67"/>
      <c r="N776" s="67"/>
      <c r="O776" s="67"/>
      <c r="P776" s="67"/>
      <c r="Q776" s="67"/>
      <c r="R776" s="67"/>
      <c r="S776" s="322"/>
      <c r="T776" s="318">
        <f t="shared" si="91"/>
        <v>2</v>
      </c>
      <c r="U776" s="98">
        <f t="shared" si="90"/>
        <v>9.8911968348170125E-4</v>
      </c>
      <c r="V776" s="99">
        <f>D750</f>
        <v>2153</v>
      </c>
      <c r="W776" s="268" t="s">
        <v>13</v>
      </c>
      <c r="X776" s="93">
        <f t="shared" si="92"/>
        <v>2</v>
      </c>
      <c r="Y776" s="452"/>
      <c r="Z776" s="45"/>
      <c r="AA776" s="45"/>
      <c r="AB776" s="45"/>
      <c r="AC776" s="45"/>
      <c r="AD776" s="45"/>
      <c r="AE776" s="45"/>
    </row>
    <row r="777" spans="1:31" ht="16.5" thickBot="1" x14ac:dyDescent="0.25">
      <c r="A777" s="102"/>
      <c r="B777" s="103"/>
      <c r="C777" s="103"/>
      <c r="D777" s="103"/>
      <c r="E777" s="110"/>
      <c r="F777" s="110"/>
      <c r="G777" s="104"/>
      <c r="H777" s="105"/>
      <c r="I777" s="67">
        <v>4</v>
      </c>
      <c r="J777" s="67"/>
      <c r="K777" s="67"/>
      <c r="L777" s="67"/>
      <c r="M777" s="67"/>
      <c r="N777" s="67"/>
      <c r="O777" s="67"/>
      <c r="P777" s="67"/>
      <c r="Q777" s="67"/>
      <c r="R777" s="67"/>
      <c r="S777" s="322"/>
      <c r="T777" s="318">
        <f t="shared" si="91"/>
        <v>0</v>
      </c>
      <c r="U777" s="98">
        <f t="shared" si="90"/>
        <v>0</v>
      </c>
      <c r="V777" s="99">
        <f>D750</f>
        <v>2153</v>
      </c>
      <c r="W777" s="269" t="s">
        <v>181</v>
      </c>
      <c r="X777" s="93">
        <f t="shared" si="92"/>
        <v>0</v>
      </c>
      <c r="Y777" s="494"/>
      <c r="Z777" s="45"/>
      <c r="AA777" s="45"/>
      <c r="AB777" s="45"/>
      <c r="AC777" s="45"/>
      <c r="AD777" s="45"/>
      <c r="AE777" s="45"/>
    </row>
    <row r="778" spans="1:31" ht="16.5" thickBot="1" x14ac:dyDescent="0.25">
      <c r="A778" s="102"/>
      <c r="B778" s="103"/>
      <c r="C778" s="103"/>
      <c r="D778" s="103"/>
      <c r="E778" s="110"/>
      <c r="F778" s="110"/>
      <c r="G778" s="104"/>
      <c r="H778" s="105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322"/>
      <c r="T778" s="318">
        <f t="shared" si="91"/>
        <v>0</v>
      </c>
      <c r="U778" s="98">
        <f t="shared" si="90"/>
        <v>0</v>
      </c>
      <c r="V778" s="99">
        <f>D750</f>
        <v>2153</v>
      </c>
      <c r="W778" s="269" t="s">
        <v>99</v>
      </c>
      <c r="X778" s="93">
        <f t="shared" si="92"/>
        <v>0</v>
      </c>
      <c r="Y778" s="452"/>
      <c r="Z778" s="45"/>
      <c r="AA778" s="45"/>
      <c r="AB778" s="45"/>
      <c r="AC778" s="45"/>
      <c r="AD778" s="45"/>
      <c r="AE778" s="45"/>
    </row>
    <row r="779" spans="1:31" ht="16.5" thickBot="1" x14ac:dyDescent="0.25">
      <c r="A779" s="102"/>
      <c r="B779" s="103"/>
      <c r="C779" s="103"/>
      <c r="D779" s="103"/>
      <c r="E779" s="110"/>
      <c r="F779" s="110"/>
      <c r="G779" s="104"/>
      <c r="H779" s="113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325"/>
      <c r="T779" s="319">
        <f t="shared" si="91"/>
        <v>0</v>
      </c>
      <c r="U779" s="409">
        <f t="shared" si="90"/>
        <v>0</v>
      </c>
      <c r="V779" s="99">
        <f>D750</f>
        <v>2153</v>
      </c>
      <c r="W779" s="509" t="s">
        <v>10</v>
      </c>
      <c r="X779" s="93">
        <f t="shared" si="92"/>
        <v>0</v>
      </c>
      <c r="Y779" s="452"/>
      <c r="Z779" s="45"/>
      <c r="AA779" s="45"/>
      <c r="AB779" s="45"/>
      <c r="AC779" s="45"/>
      <c r="AD779" s="45"/>
      <c r="AE779" s="45"/>
    </row>
    <row r="780" spans="1:31" ht="16.5" thickBot="1" x14ac:dyDescent="0.3">
      <c r="A780" s="102"/>
      <c r="B780" s="103"/>
      <c r="C780" s="103"/>
      <c r="D780" s="103"/>
      <c r="E780" s="110"/>
      <c r="F780" s="110"/>
      <c r="G780" s="104"/>
      <c r="H780" s="87"/>
      <c r="I780" s="88"/>
      <c r="J780" s="310"/>
      <c r="K780" s="88"/>
      <c r="L780" s="88"/>
      <c r="M780" s="88"/>
      <c r="N780" s="88"/>
      <c r="O780" s="88"/>
      <c r="P780" s="88"/>
      <c r="Q780" s="88"/>
      <c r="R780" s="88"/>
      <c r="S780" s="88"/>
      <c r="T780" s="317"/>
      <c r="U780" s="317"/>
      <c r="V780" s="121"/>
      <c r="W780" s="273" t="s">
        <v>166</v>
      </c>
      <c r="X780" s="93">
        <f t="shared" si="92"/>
        <v>0</v>
      </c>
      <c r="Y780" s="494" t="s">
        <v>227</v>
      </c>
      <c r="Z780" s="45"/>
      <c r="AA780" s="45"/>
      <c r="AB780" s="45"/>
      <c r="AC780" s="45"/>
      <c r="AD780" s="45"/>
      <c r="AE780" s="45"/>
    </row>
    <row r="781" spans="1:31" ht="16.5" thickBot="1" x14ac:dyDescent="0.25">
      <c r="A781" s="102"/>
      <c r="B781" s="103"/>
      <c r="C781" s="103"/>
      <c r="D781" s="103"/>
      <c r="E781" s="110"/>
      <c r="F781" s="110"/>
      <c r="G781" s="115"/>
      <c r="H781" s="95">
        <v>2</v>
      </c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321"/>
      <c r="T781" s="320">
        <f t="shared" ref="T781:T782" si="93">SUM(H781,J781,L781,N781,P781,R781,S781)</f>
        <v>2</v>
      </c>
      <c r="U781" s="214">
        <f t="shared" si="90"/>
        <v>9.8911968348170125E-4</v>
      </c>
      <c r="V781" s="99">
        <f>D750</f>
        <v>2153</v>
      </c>
      <c r="W781" s="267" t="s">
        <v>95</v>
      </c>
      <c r="X781" s="93">
        <f t="shared" si="92"/>
        <v>2</v>
      </c>
      <c r="Y781" s="494" t="s">
        <v>445</v>
      </c>
      <c r="Z781" s="45"/>
      <c r="AA781" s="45"/>
      <c r="AB781" s="45"/>
      <c r="AC781" s="45"/>
      <c r="AD781" s="45"/>
      <c r="AE781" s="45"/>
    </row>
    <row r="782" spans="1:31" ht="16.5" thickBot="1" x14ac:dyDescent="0.25">
      <c r="A782" s="102"/>
      <c r="B782" s="103"/>
      <c r="C782" s="103"/>
      <c r="D782" s="103"/>
      <c r="E782" s="110"/>
      <c r="F782" s="110"/>
      <c r="G782" s="115"/>
      <c r="H782" s="105">
        <v>4</v>
      </c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322"/>
      <c r="T782" s="318">
        <f t="shared" si="93"/>
        <v>4</v>
      </c>
      <c r="U782" s="214">
        <f t="shared" si="90"/>
        <v>1.9782393669634025E-3</v>
      </c>
      <c r="V782" s="99">
        <f>D750</f>
        <v>2153</v>
      </c>
      <c r="W782" s="268" t="s">
        <v>86</v>
      </c>
      <c r="X782" s="93">
        <f t="shared" si="92"/>
        <v>4</v>
      </c>
      <c r="Y782" s="494" t="s">
        <v>333</v>
      </c>
      <c r="Z782" s="45"/>
      <c r="AA782" s="45"/>
      <c r="AB782" s="45"/>
      <c r="AC782" s="45"/>
      <c r="AD782" s="45"/>
      <c r="AE782" s="45"/>
    </row>
    <row r="783" spans="1:31" ht="15.75" thickBot="1" x14ac:dyDescent="0.25">
      <c r="A783" s="102"/>
      <c r="B783" s="103"/>
      <c r="C783" s="103"/>
      <c r="D783" s="103"/>
      <c r="E783" s="110"/>
      <c r="F783" s="110"/>
      <c r="G783" s="115"/>
      <c r="H783" s="105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322"/>
      <c r="T783" s="318">
        <v>0</v>
      </c>
      <c r="U783" s="214">
        <f t="shared" si="90"/>
        <v>0</v>
      </c>
      <c r="V783" s="99">
        <f>D750</f>
        <v>2153</v>
      </c>
      <c r="W783" s="503" t="s">
        <v>185</v>
      </c>
      <c r="X783" s="93">
        <f t="shared" si="92"/>
        <v>0</v>
      </c>
      <c r="Y783" s="494" t="s">
        <v>262</v>
      </c>
      <c r="Z783" s="45"/>
      <c r="AA783" s="45"/>
      <c r="AB783" s="45"/>
      <c r="AC783" s="45"/>
      <c r="AD783" s="45"/>
      <c r="AE783" s="45"/>
    </row>
    <row r="784" spans="1:31" ht="16.5" thickBot="1" x14ac:dyDescent="0.25">
      <c r="A784" s="102"/>
      <c r="B784" s="103"/>
      <c r="C784" s="103"/>
      <c r="D784" s="103"/>
      <c r="E784" s="110"/>
      <c r="F784" s="110"/>
      <c r="G784" s="115"/>
      <c r="H784" s="105">
        <v>1</v>
      </c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322"/>
      <c r="T784" s="318">
        <f t="shared" ref="T784:T789" si="94">SUM(H784,J784,L784,N784,P784,R784,S784)</f>
        <v>1</v>
      </c>
      <c r="U784" s="214">
        <f t="shared" si="90"/>
        <v>4.9455984174085062E-4</v>
      </c>
      <c r="V784" s="99">
        <f>D750</f>
        <v>2153</v>
      </c>
      <c r="W784" s="268" t="s">
        <v>74</v>
      </c>
      <c r="X784" s="93">
        <f t="shared" si="92"/>
        <v>1</v>
      </c>
      <c r="Y784" s="452" t="s">
        <v>492</v>
      </c>
      <c r="Z784" s="45"/>
      <c r="AA784" s="45"/>
      <c r="AB784" s="45"/>
      <c r="AC784" s="45"/>
      <c r="AD784" s="45"/>
      <c r="AE784" s="45"/>
    </row>
    <row r="785" spans="1:31" ht="16.5" thickBot="1" x14ac:dyDescent="0.25">
      <c r="A785" s="102"/>
      <c r="B785" s="103"/>
      <c r="C785" s="103"/>
      <c r="D785" s="103"/>
      <c r="E785" s="110"/>
      <c r="F785" s="110"/>
      <c r="G785" s="115"/>
      <c r="H785" s="105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322"/>
      <c r="T785" s="318">
        <f t="shared" si="94"/>
        <v>0</v>
      </c>
      <c r="U785" s="214">
        <f t="shared" si="90"/>
        <v>0</v>
      </c>
      <c r="V785" s="99">
        <f>D750</f>
        <v>2153</v>
      </c>
      <c r="W785" s="269" t="s">
        <v>87</v>
      </c>
      <c r="X785" s="93">
        <f t="shared" si="92"/>
        <v>0</v>
      </c>
      <c r="Y785" s="452"/>
      <c r="Z785" s="45"/>
      <c r="AA785" s="45"/>
      <c r="AB785" s="45"/>
      <c r="AC785" s="45"/>
      <c r="AD785" s="45"/>
      <c r="AE785" s="45"/>
    </row>
    <row r="786" spans="1:31" ht="16.5" thickBot="1" x14ac:dyDescent="0.25">
      <c r="A786" s="102"/>
      <c r="B786" s="103"/>
      <c r="C786" s="103"/>
      <c r="D786" s="103"/>
      <c r="E786" s="110"/>
      <c r="F786" s="110"/>
      <c r="G786" s="115"/>
      <c r="H786" s="105">
        <v>3</v>
      </c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322"/>
      <c r="T786" s="318">
        <f t="shared" si="94"/>
        <v>3</v>
      </c>
      <c r="U786" s="214">
        <f t="shared" si="90"/>
        <v>1.483679525222552E-3</v>
      </c>
      <c r="V786" s="99">
        <f>D750</f>
        <v>2153</v>
      </c>
      <c r="W786" s="269" t="s">
        <v>27</v>
      </c>
      <c r="X786" s="93">
        <f t="shared" si="92"/>
        <v>3</v>
      </c>
      <c r="Y786" s="507" t="s">
        <v>108</v>
      </c>
      <c r="Z786" s="45"/>
      <c r="AA786" s="45"/>
      <c r="AB786" s="45"/>
      <c r="AC786" s="45"/>
      <c r="AD786" s="45"/>
      <c r="AE786" s="45"/>
    </row>
    <row r="787" spans="1:31" ht="16.5" thickBot="1" x14ac:dyDescent="0.25">
      <c r="A787" s="102"/>
      <c r="B787" s="103"/>
      <c r="C787" s="103"/>
      <c r="D787" s="103"/>
      <c r="E787" s="110"/>
      <c r="F787" s="110"/>
      <c r="G787" s="115"/>
      <c r="H787" s="113">
        <v>5</v>
      </c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325"/>
      <c r="T787" s="318">
        <f t="shared" si="94"/>
        <v>5</v>
      </c>
      <c r="U787" s="214">
        <f t="shared" si="90"/>
        <v>2.472799208704253E-3</v>
      </c>
      <c r="V787" s="99">
        <f>D750</f>
        <v>2153</v>
      </c>
      <c r="W787" s="272" t="s">
        <v>173</v>
      </c>
      <c r="X787" s="93">
        <f t="shared" si="92"/>
        <v>5</v>
      </c>
      <c r="Y787" s="507"/>
      <c r="Z787" s="45"/>
      <c r="AA787" s="45"/>
      <c r="AB787" s="45"/>
      <c r="AC787" s="45"/>
      <c r="AD787" s="45"/>
      <c r="AE787" s="45"/>
    </row>
    <row r="788" spans="1:31" ht="16.5" thickBot="1" x14ac:dyDescent="0.25">
      <c r="A788" s="102"/>
      <c r="B788" s="103"/>
      <c r="C788" s="103"/>
      <c r="D788" s="103"/>
      <c r="E788" s="110"/>
      <c r="F788" s="110"/>
      <c r="G788" s="115"/>
      <c r="H788" s="113">
        <v>1</v>
      </c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325"/>
      <c r="T788" s="318">
        <f t="shared" si="94"/>
        <v>1</v>
      </c>
      <c r="U788" s="214">
        <f t="shared" si="90"/>
        <v>4.9455984174085062E-4</v>
      </c>
      <c r="V788" s="99">
        <f>D750</f>
        <v>2153</v>
      </c>
      <c r="W788" s="268" t="s">
        <v>13</v>
      </c>
      <c r="X788" s="93">
        <f t="shared" si="92"/>
        <v>1</v>
      </c>
      <c r="Y788" s="452"/>
      <c r="Z788" s="45"/>
      <c r="AA788" s="45"/>
      <c r="AB788" s="45"/>
      <c r="AC788" s="45"/>
      <c r="AD788" s="45"/>
      <c r="AE788" s="45"/>
    </row>
    <row r="789" spans="1:31" ht="16.5" thickBot="1" x14ac:dyDescent="0.25">
      <c r="A789" s="123"/>
      <c r="B789" s="124"/>
      <c r="C789" s="124"/>
      <c r="D789" s="124"/>
      <c r="E789" s="125"/>
      <c r="F789" s="125"/>
      <c r="G789" s="126"/>
      <c r="H789" s="113">
        <v>49</v>
      </c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325"/>
      <c r="T789" s="318">
        <f t="shared" si="94"/>
        <v>49</v>
      </c>
      <c r="U789" s="409">
        <f t="shared" si="90"/>
        <v>2.4233432245301681E-2</v>
      </c>
      <c r="V789" s="99">
        <f>D750</f>
        <v>2153</v>
      </c>
      <c r="W789" s="270" t="s">
        <v>159</v>
      </c>
      <c r="X789" s="275">
        <f>T789</f>
        <v>49</v>
      </c>
      <c r="Y789" s="492"/>
      <c r="Z789" s="45"/>
      <c r="AA789" s="45"/>
      <c r="AB789" s="45"/>
      <c r="AC789" s="45"/>
      <c r="AD789" s="45"/>
      <c r="AE789" s="45"/>
    </row>
    <row r="790" spans="1:31" ht="15.75" thickBot="1" x14ac:dyDescent="0.25">
      <c r="A790" s="128"/>
      <c r="B790" s="128"/>
      <c r="C790" s="128"/>
      <c r="D790" s="128"/>
      <c r="E790" s="128"/>
      <c r="F790" s="128"/>
      <c r="G790" s="51" t="s">
        <v>5</v>
      </c>
      <c r="H790" s="129">
        <f t="shared" ref="H790:S790" si="95">SUM(H751:H789)</f>
        <v>220</v>
      </c>
      <c r="I790" s="129">
        <f t="shared" si="95"/>
        <v>38</v>
      </c>
      <c r="J790" s="129">
        <f t="shared" si="95"/>
        <v>13</v>
      </c>
      <c r="K790" s="129">
        <f t="shared" si="95"/>
        <v>0</v>
      </c>
      <c r="L790" s="129">
        <f t="shared" si="95"/>
        <v>21</v>
      </c>
      <c r="M790" s="129">
        <f t="shared" si="95"/>
        <v>0</v>
      </c>
      <c r="N790" s="129">
        <f t="shared" si="95"/>
        <v>0</v>
      </c>
      <c r="O790" s="129">
        <f t="shared" si="95"/>
        <v>0</v>
      </c>
      <c r="P790" s="129">
        <f t="shared" si="95"/>
        <v>0</v>
      </c>
      <c r="Q790" s="129">
        <f t="shared" si="95"/>
        <v>0</v>
      </c>
      <c r="R790" s="129">
        <f t="shared" si="95"/>
        <v>0</v>
      </c>
      <c r="S790" s="129">
        <f t="shared" si="95"/>
        <v>0</v>
      </c>
      <c r="T790" s="258">
        <f>SUM(H790,J790,L790,N790,P790,R790,S790)</f>
        <v>254</v>
      </c>
      <c r="U790" s="465">
        <f t="shared" si="90"/>
        <v>0.12561819980217606</v>
      </c>
      <c r="V790" s="99">
        <f>D750</f>
        <v>2153</v>
      </c>
      <c r="W790" s="44"/>
      <c r="Z790" s="45"/>
      <c r="AA790" s="45"/>
      <c r="AB790" s="45"/>
      <c r="AC790" s="45"/>
      <c r="AD790" s="45"/>
      <c r="AE790" s="45"/>
    </row>
    <row r="792" spans="1:31" ht="15.75" thickBot="1" x14ac:dyDescent="0.3"/>
    <row r="793" spans="1:31" ht="75.75" thickBot="1" x14ac:dyDescent="0.3">
      <c r="A793" s="46" t="s">
        <v>23</v>
      </c>
      <c r="B793" s="46" t="s">
        <v>49</v>
      </c>
      <c r="C793" s="47" t="s">
        <v>54</v>
      </c>
      <c r="D793" s="47" t="s">
        <v>18</v>
      </c>
      <c r="E793" s="46" t="s">
        <v>17</v>
      </c>
      <c r="F793" s="48" t="s">
        <v>1</v>
      </c>
      <c r="G793" s="49" t="s">
        <v>24</v>
      </c>
      <c r="H793" s="50" t="s">
        <v>75</v>
      </c>
      <c r="I793" s="50" t="s">
        <v>76</v>
      </c>
      <c r="J793" s="50" t="s">
        <v>55</v>
      </c>
      <c r="K793" s="50" t="s">
        <v>60</v>
      </c>
      <c r="L793" s="50" t="s">
        <v>56</v>
      </c>
      <c r="M793" s="50" t="s">
        <v>61</v>
      </c>
      <c r="N793" s="50" t="s">
        <v>57</v>
      </c>
      <c r="O793" s="50" t="s">
        <v>62</v>
      </c>
      <c r="P793" s="50" t="s">
        <v>58</v>
      </c>
      <c r="Q793" s="50" t="s">
        <v>77</v>
      </c>
      <c r="R793" s="50" t="s">
        <v>126</v>
      </c>
      <c r="S793" s="50" t="s">
        <v>42</v>
      </c>
      <c r="T793" s="50" t="s">
        <v>5</v>
      </c>
      <c r="U793" s="46" t="s">
        <v>2</v>
      </c>
      <c r="V793" s="84" t="s">
        <v>72</v>
      </c>
      <c r="W793" s="85" t="s">
        <v>21</v>
      </c>
      <c r="X793" s="47" t="s">
        <v>18</v>
      </c>
      <c r="Y793" s="86" t="s">
        <v>7</v>
      </c>
    </row>
    <row r="794" spans="1:31" ht="15.75" thickBot="1" x14ac:dyDescent="0.3">
      <c r="A794" s="438">
        <v>1510781</v>
      </c>
      <c r="B794" s="274" t="s">
        <v>120</v>
      </c>
      <c r="C794" s="438">
        <v>1920</v>
      </c>
      <c r="D794" s="438">
        <v>2044</v>
      </c>
      <c r="E794" s="443">
        <v>1850</v>
      </c>
      <c r="F794" s="444">
        <f>E794/D794</f>
        <v>0.90508806262230923</v>
      </c>
      <c r="G794" s="52">
        <v>45293</v>
      </c>
      <c r="H794" s="87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9"/>
      <c r="T794" s="405"/>
      <c r="U794" s="121"/>
      <c r="V794" s="89"/>
      <c r="W794" s="91" t="s">
        <v>78</v>
      </c>
      <c r="X794" s="275">
        <v>578.5</v>
      </c>
      <c r="Y794" s="493" t="s">
        <v>73</v>
      </c>
    </row>
    <row r="795" spans="1:31" ht="16.5" thickBot="1" x14ac:dyDescent="0.25">
      <c r="A795" s="92"/>
      <c r="B795" s="93"/>
      <c r="C795" s="93"/>
      <c r="D795" s="93"/>
      <c r="E795" s="93"/>
      <c r="F795" s="93"/>
      <c r="G795" s="94"/>
      <c r="H795" s="95">
        <v>6</v>
      </c>
      <c r="I795" s="96"/>
      <c r="J795" s="96">
        <v>1</v>
      </c>
      <c r="K795" s="96"/>
      <c r="L795" s="96"/>
      <c r="M795" s="96"/>
      <c r="N795" s="96"/>
      <c r="O795" s="96"/>
      <c r="P795" s="96"/>
      <c r="Q795" s="96"/>
      <c r="R795" s="96"/>
      <c r="S795" s="321">
        <v>7</v>
      </c>
      <c r="T795" s="320">
        <f>SUM(H795,J795,L795,N795,P795,R795,S795)</f>
        <v>14</v>
      </c>
      <c r="U795" s="485">
        <f>($T795)/$D$486</f>
        <v>6.923837784371909E-3</v>
      </c>
      <c r="V795" s="99">
        <f>D794</f>
        <v>2044</v>
      </c>
      <c r="W795" s="267" t="s">
        <v>16</v>
      </c>
      <c r="X795" s="93">
        <f>T795</f>
        <v>14</v>
      </c>
      <c r="Y795" s="276" t="s">
        <v>131</v>
      </c>
    </row>
    <row r="796" spans="1:31" ht="16.5" thickBot="1" x14ac:dyDescent="0.25">
      <c r="A796" s="102"/>
      <c r="B796" s="103"/>
      <c r="C796" s="103"/>
      <c r="D796" s="103"/>
      <c r="E796" s="103"/>
      <c r="F796" s="103"/>
      <c r="G796" s="104"/>
      <c r="H796" s="484">
        <v>5</v>
      </c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324"/>
      <c r="T796" s="320">
        <f>SUM(H796,J796,L796,N796,P796,R796,S796)</f>
        <v>5</v>
      </c>
      <c r="U796" s="409">
        <f t="shared" ref="U796:U834" si="96">($T796)/$D$486</f>
        <v>2.472799208704253E-3</v>
      </c>
      <c r="V796" s="99"/>
      <c r="W796" s="271" t="s">
        <v>44</v>
      </c>
      <c r="X796" s="93"/>
      <c r="Y796" s="276" t="s">
        <v>167</v>
      </c>
    </row>
    <row r="797" spans="1:31" ht="16.5" thickBot="1" x14ac:dyDescent="0.25">
      <c r="A797" s="102"/>
      <c r="B797" s="103"/>
      <c r="C797" s="103"/>
      <c r="D797" s="103"/>
      <c r="E797" s="103"/>
      <c r="F797" s="103"/>
      <c r="G797" s="104"/>
      <c r="H797" s="105">
        <v>12</v>
      </c>
      <c r="I797" s="67"/>
      <c r="J797" s="67">
        <v>1</v>
      </c>
      <c r="K797" s="67"/>
      <c r="L797" s="67"/>
      <c r="M797" s="67"/>
      <c r="N797" s="67"/>
      <c r="O797" s="67"/>
      <c r="P797" s="67"/>
      <c r="Q797" s="67"/>
      <c r="R797" s="67"/>
      <c r="S797" s="322">
        <v>2</v>
      </c>
      <c r="T797" s="318">
        <f t="shared" ref="T797:T823" si="97">SUM(H797,J797,L797,N797,P797,R797,S797)</f>
        <v>15</v>
      </c>
      <c r="U797" s="98">
        <f t="shared" si="96"/>
        <v>7.4183976261127599E-3</v>
      </c>
      <c r="V797" s="99">
        <f>D794</f>
        <v>2044</v>
      </c>
      <c r="W797" s="268" t="s">
        <v>6</v>
      </c>
      <c r="X797" s="93">
        <f t="shared" ref="X797:X832" si="98">T797</f>
        <v>15</v>
      </c>
      <c r="Y797" s="489"/>
    </row>
    <row r="798" spans="1:31" ht="16.5" thickBot="1" x14ac:dyDescent="0.25">
      <c r="A798" s="102"/>
      <c r="B798" s="103"/>
      <c r="C798" s="103"/>
      <c r="D798" s="103"/>
      <c r="E798" s="110"/>
      <c r="F798" s="110"/>
      <c r="G798" s="104"/>
      <c r="H798" s="105">
        <v>50</v>
      </c>
      <c r="I798" s="67"/>
      <c r="J798" s="67">
        <v>5</v>
      </c>
      <c r="K798" s="67"/>
      <c r="L798" s="67"/>
      <c r="M798" s="67"/>
      <c r="N798" s="67"/>
      <c r="O798" s="67"/>
      <c r="P798" s="67"/>
      <c r="Q798" s="67"/>
      <c r="R798" s="67"/>
      <c r="S798" s="322">
        <v>4</v>
      </c>
      <c r="T798" s="318">
        <f t="shared" si="97"/>
        <v>59</v>
      </c>
      <c r="U798" s="98">
        <f t="shared" si="96"/>
        <v>2.9179030662710187E-2</v>
      </c>
      <c r="V798" s="99">
        <f>D794</f>
        <v>2044</v>
      </c>
      <c r="W798" s="268" t="s">
        <v>14</v>
      </c>
      <c r="X798" s="93">
        <f t="shared" si="98"/>
        <v>59</v>
      </c>
      <c r="Y798" s="314"/>
    </row>
    <row r="799" spans="1:31" ht="16.5" thickBot="1" x14ac:dyDescent="0.25">
      <c r="A799" s="102"/>
      <c r="B799" s="103"/>
      <c r="C799" s="103"/>
      <c r="D799" s="103"/>
      <c r="E799" s="110"/>
      <c r="F799" s="110"/>
      <c r="G799" s="104"/>
      <c r="H799" s="105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322"/>
      <c r="T799" s="318">
        <f t="shared" si="97"/>
        <v>0</v>
      </c>
      <c r="U799" s="98">
        <f t="shared" si="96"/>
        <v>0</v>
      </c>
      <c r="V799" s="99">
        <f>D794</f>
        <v>2044</v>
      </c>
      <c r="W799" s="268" t="s">
        <v>15</v>
      </c>
      <c r="X799" s="93">
        <f t="shared" si="98"/>
        <v>0</v>
      </c>
      <c r="Y799" s="431"/>
    </row>
    <row r="800" spans="1:31" ht="16.5" thickBot="1" x14ac:dyDescent="0.25">
      <c r="A800" s="102"/>
      <c r="B800" s="103"/>
      <c r="C800" s="103"/>
      <c r="D800" s="103"/>
      <c r="E800" s="110"/>
      <c r="F800" s="110"/>
      <c r="G800" s="104"/>
      <c r="H800" s="105">
        <v>9</v>
      </c>
      <c r="I800" s="67"/>
      <c r="J800" s="67">
        <v>2</v>
      </c>
      <c r="K800" s="67"/>
      <c r="L800" s="67"/>
      <c r="M800" s="67"/>
      <c r="N800" s="67"/>
      <c r="O800" s="67"/>
      <c r="P800" s="67"/>
      <c r="Q800" s="67"/>
      <c r="R800" s="67"/>
      <c r="S800" s="322">
        <v>1</v>
      </c>
      <c r="T800" s="318">
        <f t="shared" si="97"/>
        <v>12</v>
      </c>
      <c r="U800" s="98">
        <f t="shared" si="96"/>
        <v>5.9347181008902079E-3</v>
      </c>
      <c r="V800" s="99">
        <f>D794</f>
        <v>2044</v>
      </c>
      <c r="W800" s="268" t="s">
        <v>31</v>
      </c>
      <c r="X800" s="93">
        <f t="shared" si="98"/>
        <v>12</v>
      </c>
      <c r="Y800" s="431"/>
    </row>
    <row r="801" spans="1:25" ht="16.5" thickBot="1" x14ac:dyDescent="0.25">
      <c r="A801" s="102"/>
      <c r="B801" s="103"/>
      <c r="C801" s="103"/>
      <c r="D801" s="103"/>
      <c r="E801" s="110"/>
      <c r="F801" s="110"/>
      <c r="G801" s="104"/>
      <c r="H801" s="105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322"/>
      <c r="T801" s="318">
        <f t="shared" si="97"/>
        <v>0</v>
      </c>
      <c r="U801" s="98">
        <f t="shared" si="96"/>
        <v>0</v>
      </c>
      <c r="V801" s="99">
        <f>D794</f>
        <v>2044</v>
      </c>
      <c r="W801" s="268" t="s">
        <v>32</v>
      </c>
      <c r="X801" s="93">
        <f t="shared" si="98"/>
        <v>0</v>
      </c>
      <c r="Y801" s="111"/>
    </row>
    <row r="802" spans="1:25" ht="16.5" thickBot="1" x14ac:dyDescent="0.25">
      <c r="A802" s="102"/>
      <c r="B802" s="103"/>
      <c r="C802" s="103"/>
      <c r="D802" s="103"/>
      <c r="E802" s="110"/>
      <c r="F802" s="110"/>
      <c r="G802" s="104"/>
      <c r="H802" s="105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322"/>
      <c r="T802" s="318">
        <f t="shared" si="97"/>
        <v>0</v>
      </c>
      <c r="U802" s="98">
        <f t="shared" si="96"/>
        <v>0</v>
      </c>
      <c r="V802" s="99">
        <f>D794</f>
        <v>2044</v>
      </c>
      <c r="W802" s="268" t="s">
        <v>187</v>
      </c>
      <c r="X802" s="93">
        <f t="shared" si="98"/>
        <v>0</v>
      </c>
      <c r="Y802" s="446"/>
    </row>
    <row r="803" spans="1:25" ht="16.5" thickBot="1" x14ac:dyDescent="0.25">
      <c r="A803" s="102"/>
      <c r="B803" s="103"/>
      <c r="C803" s="103"/>
      <c r="D803" s="103"/>
      <c r="E803" s="110"/>
      <c r="F803" s="110"/>
      <c r="G803" s="104"/>
      <c r="H803" s="105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322"/>
      <c r="T803" s="318">
        <f t="shared" si="97"/>
        <v>0</v>
      </c>
      <c r="U803" s="98">
        <f t="shared" si="96"/>
        <v>0</v>
      </c>
      <c r="V803" s="99">
        <f>D794</f>
        <v>2044</v>
      </c>
      <c r="W803" s="269" t="s">
        <v>435</v>
      </c>
      <c r="X803" s="93">
        <f t="shared" si="98"/>
        <v>0</v>
      </c>
      <c r="Y803" s="111"/>
    </row>
    <row r="804" spans="1:25" ht="16.5" thickBot="1" x14ac:dyDescent="0.25">
      <c r="A804" s="102"/>
      <c r="B804" s="103"/>
      <c r="C804" s="103"/>
      <c r="D804" s="103"/>
      <c r="E804" s="110"/>
      <c r="F804" s="110"/>
      <c r="G804" s="104"/>
      <c r="H804" s="105">
        <v>5</v>
      </c>
      <c r="I804" s="67"/>
      <c r="J804" s="67">
        <v>1</v>
      </c>
      <c r="K804" s="67"/>
      <c r="L804" s="67"/>
      <c r="M804" s="67"/>
      <c r="N804" s="67"/>
      <c r="O804" s="67"/>
      <c r="P804" s="67"/>
      <c r="Q804" s="67"/>
      <c r="R804" s="67"/>
      <c r="S804" s="322">
        <v>5</v>
      </c>
      <c r="T804" s="318">
        <f t="shared" si="97"/>
        <v>11</v>
      </c>
      <c r="U804" s="98">
        <f t="shared" si="96"/>
        <v>5.440158259149357E-3</v>
      </c>
      <c r="V804" s="99">
        <f>D794</f>
        <v>2044</v>
      </c>
      <c r="W804" s="268" t="s">
        <v>0</v>
      </c>
      <c r="X804" s="93">
        <f t="shared" si="98"/>
        <v>11</v>
      </c>
      <c r="Y804" s="494"/>
    </row>
    <row r="805" spans="1:25" ht="16.5" thickBot="1" x14ac:dyDescent="0.25">
      <c r="A805" s="102"/>
      <c r="B805" s="103"/>
      <c r="C805" s="103"/>
      <c r="D805" s="103"/>
      <c r="E805" s="110"/>
      <c r="F805" s="110"/>
      <c r="G805" s="104"/>
      <c r="H805" s="105">
        <v>17</v>
      </c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322">
        <v>10</v>
      </c>
      <c r="T805" s="318">
        <f t="shared" si="97"/>
        <v>27</v>
      </c>
      <c r="U805" s="98">
        <f t="shared" si="96"/>
        <v>1.3353115727002967E-2</v>
      </c>
      <c r="V805" s="99">
        <f>D794</f>
        <v>2044</v>
      </c>
      <c r="W805" s="268" t="s">
        <v>12</v>
      </c>
      <c r="X805" s="93">
        <f t="shared" si="98"/>
        <v>27</v>
      </c>
      <c r="Y805" s="494"/>
    </row>
    <row r="806" spans="1:25" ht="16.5" thickBot="1" x14ac:dyDescent="0.25">
      <c r="A806" s="102"/>
      <c r="B806" s="103"/>
      <c r="C806" s="103"/>
      <c r="D806" s="103"/>
      <c r="E806" s="110"/>
      <c r="F806" s="110" t="s">
        <v>108</v>
      </c>
      <c r="G806" s="104"/>
      <c r="H806" s="105">
        <v>10</v>
      </c>
      <c r="I806" s="67"/>
      <c r="J806" s="67">
        <v>3</v>
      </c>
      <c r="K806" s="67"/>
      <c r="L806" s="67"/>
      <c r="M806" s="67"/>
      <c r="N806" s="67"/>
      <c r="O806" s="67"/>
      <c r="P806" s="67"/>
      <c r="Q806" s="67"/>
      <c r="R806" s="67"/>
      <c r="S806" s="322"/>
      <c r="T806" s="318">
        <f t="shared" si="97"/>
        <v>13</v>
      </c>
      <c r="U806" s="98">
        <f t="shared" si="96"/>
        <v>6.429277942631058E-3</v>
      </c>
      <c r="V806" s="99">
        <f>D794</f>
        <v>2044</v>
      </c>
      <c r="W806" s="268" t="s">
        <v>34</v>
      </c>
      <c r="X806" s="93">
        <f t="shared" si="98"/>
        <v>13</v>
      </c>
      <c r="Y806" s="452"/>
    </row>
    <row r="807" spans="1:25" ht="16.5" thickBot="1" x14ac:dyDescent="0.25">
      <c r="A807" s="102"/>
      <c r="B807" s="103"/>
      <c r="C807" s="103"/>
      <c r="D807" s="103"/>
      <c r="E807" s="110"/>
      <c r="F807" s="110"/>
      <c r="G807" s="104"/>
      <c r="H807" s="105"/>
      <c r="I807" s="67"/>
      <c r="J807" s="67">
        <v>4</v>
      </c>
      <c r="K807" s="67"/>
      <c r="L807" s="67"/>
      <c r="M807" s="67"/>
      <c r="N807" s="67"/>
      <c r="O807" s="67"/>
      <c r="P807" s="67"/>
      <c r="Q807" s="67"/>
      <c r="R807" s="67"/>
      <c r="S807" s="322"/>
      <c r="T807" s="318">
        <f t="shared" si="97"/>
        <v>4</v>
      </c>
      <c r="U807" s="98">
        <f t="shared" si="96"/>
        <v>1.9782393669634025E-3</v>
      </c>
      <c r="V807" s="99">
        <f>D794</f>
        <v>2044</v>
      </c>
      <c r="W807" s="269" t="s">
        <v>28</v>
      </c>
      <c r="X807" s="93">
        <f t="shared" si="98"/>
        <v>4</v>
      </c>
      <c r="Y807" s="494"/>
    </row>
    <row r="808" spans="1:25" ht="16.5" thickBot="1" x14ac:dyDescent="0.25">
      <c r="A808" s="102"/>
      <c r="B808" s="103"/>
      <c r="C808" s="103"/>
      <c r="D808" s="103"/>
      <c r="E808" s="110"/>
      <c r="F808" s="110"/>
      <c r="G808" s="115"/>
      <c r="H808" s="116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322"/>
      <c r="T808" s="318">
        <f t="shared" si="97"/>
        <v>0</v>
      </c>
      <c r="U808" s="98">
        <f t="shared" si="96"/>
        <v>0</v>
      </c>
      <c r="V808" s="99">
        <f>D794</f>
        <v>2044</v>
      </c>
      <c r="W808" s="269" t="s">
        <v>27</v>
      </c>
      <c r="X808" s="93">
        <f t="shared" si="98"/>
        <v>0</v>
      </c>
      <c r="Y808" s="278"/>
    </row>
    <row r="809" spans="1:25" ht="16.5" thickBot="1" x14ac:dyDescent="0.25">
      <c r="A809" s="102"/>
      <c r="B809" s="103"/>
      <c r="C809" s="103"/>
      <c r="D809" s="103"/>
      <c r="E809" s="110"/>
      <c r="F809" s="110"/>
      <c r="G809" s="115"/>
      <c r="H809" s="116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322">
        <v>1</v>
      </c>
      <c r="T809" s="318">
        <f t="shared" si="97"/>
        <v>1</v>
      </c>
      <c r="U809" s="98">
        <f t="shared" si="96"/>
        <v>4.9455984174085062E-4</v>
      </c>
      <c r="V809" s="99">
        <f>D794</f>
        <v>2044</v>
      </c>
      <c r="W809" s="269" t="s">
        <v>523</v>
      </c>
      <c r="X809" s="93">
        <f t="shared" si="98"/>
        <v>1</v>
      </c>
      <c r="Y809" s="109"/>
    </row>
    <row r="810" spans="1:25" ht="16.5" thickBot="1" x14ac:dyDescent="0.25">
      <c r="A810" s="102"/>
      <c r="B810" s="103"/>
      <c r="C810" s="103"/>
      <c r="D810" s="103"/>
      <c r="E810" s="110"/>
      <c r="F810" s="110"/>
      <c r="G810" s="115"/>
      <c r="H810" s="217"/>
      <c r="I810" s="218"/>
      <c r="J810" s="218">
        <v>8</v>
      </c>
      <c r="K810" s="218"/>
      <c r="L810" s="218"/>
      <c r="M810" s="218"/>
      <c r="N810" s="218"/>
      <c r="O810" s="218"/>
      <c r="P810" s="218"/>
      <c r="Q810" s="218"/>
      <c r="R810" s="218"/>
      <c r="S810" s="323"/>
      <c r="T810" s="319">
        <f t="shared" si="97"/>
        <v>8</v>
      </c>
      <c r="U810" s="316">
        <f t="shared" si="96"/>
        <v>3.956478733926805E-3</v>
      </c>
      <c r="V810" s="307">
        <f>D794</f>
        <v>2044</v>
      </c>
      <c r="W810" s="270" t="s">
        <v>177</v>
      </c>
      <c r="X810" s="93">
        <f t="shared" si="98"/>
        <v>8</v>
      </c>
      <c r="Y810" s="278"/>
    </row>
    <row r="811" spans="1:25" ht="16.5" thickBot="1" x14ac:dyDescent="0.25">
      <c r="A811" s="102"/>
      <c r="B811" s="103"/>
      <c r="C811" s="103"/>
      <c r="D811" s="103"/>
      <c r="E811" s="110"/>
      <c r="F811" s="110"/>
      <c r="G811" s="104"/>
      <c r="H811" s="95"/>
      <c r="I811" s="117">
        <v>2</v>
      </c>
      <c r="J811" s="117"/>
      <c r="K811" s="117"/>
      <c r="L811" s="117"/>
      <c r="M811" s="117"/>
      <c r="N811" s="117"/>
      <c r="O811" s="117"/>
      <c r="P811" s="117"/>
      <c r="Q811" s="117"/>
      <c r="R811" s="117"/>
      <c r="S811" s="324"/>
      <c r="T811" s="320">
        <f t="shared" si="97"/>
        <v>0</v>
      </c>
      <c r="U811" s="214">
        <f t="shared" si="96"/>
        <v>0</v>
      </c>
      <c r="V811" s="99">
        <f>D794</f>
        <v>2044</v>
      </c>
      <c r="W811" s="271" t="s">
        <v>11</v>
      </c>
      <c r="X811" s="93">
        <f t="shared" si="98"/>
        <v>0</v>
      </c>
      <c r="Y811" s="112"/>
    </row>
    <row r="812" spans="1:25" ht="16.5" thickBot="1" x14ac:dyDescent="0.25">
      <c r="A812" s="102"/>
      <c r="B812" s="103"/>
      <c r="C812" s="103"/>
      <c r="D812" s="103"/>
      <c r="E812" s="110"/>
      <c r="F812" s="110"/>
      <c r="G812" s="104"/>
      <c r="H812" s="105"/>
      <c r="I812" s="279"/>
      <c r="J812" s="67"/>
      <c r="K812" s="67"/>
      <c r="L812" s="67"/>
      <c r="M812" s="67"/>
      <c r="N812" s="67"/>
      <c r="O812" s="67"/>
      <c r="P812" s="67"/>
      <c r="Q812" s="67"/>
      <c r="R812" s="67"/>
      <c r="S812" s="322"/>
      <c r="T812" s="318">
        <f t="shared" si="97"/>
        <v>0</v>
      </c>
      <c r="U812" s="98">
        <f t="shared" si="96"/>
        <v>0</v>
      </c>
      <c r="V812" s="99">
        <f>D794</f>
        <v>2044</v>
      </c>
      <c r="W812" s="462" t="s">
        <v>101</v>
      </c>
      <c r="X812" s="93">
        <f t="shared" si="98"/>
        <v>0</v>
      </c>
      <c r="Y812" s="112"/>
    </row>
    <row r="813" spans="1:25" ht="16.5" thickBot="1" x14ac:dyDescent="0.25">
      <c r="A813" s="102"/>
      <c r="B813" s="103"/>
      <c r="C813" s="103"/>
      <c r="D813" s="103"/>
      <c r="E813" s="110"/>
      <c r="F813" s="110"/>
      <c r="G813" s="104"/>
      <c r="H813" s="105"/>
      <c r="I813" s="280">
        <v>6</v>
      </c>
      <c r="J813" s="67">
        <v>2</v>
      </c>
      <c r="K813" s="67"/>
      <c r="L813" s="67"/>
      <c r="M813" s="67"/>
      <c r="N813" s="67"/>
      <c r="O813" s="67"/>
      <c r="P813" s="67"/>
      <c r="Q813" s="67"/>
      <c r="R813" s="67"/>
      <c r="S813" s="322">
        <v>7</v>
      </c>
      <c r="T813" s="318">
        <f t="shared" si="97"/>
        <v>9</v>
      </c>
      <c r="U813" s="98">
        <f t="shared" si="96"/>
        <v>4.4510385756676559E-3</v>
      </c>
      <c r="V813" s="99">
        <f>D794</f>
        <v>2044</v>
      </c>
      <c r="W813" s="268" t="s">
        <v>3</v>
      </c>
      <c r="X813" s="93">
        <f t="shared" si="98"/>
        <v>9</v>
      </c>
      <c r="Y813" s="111"/>
    </row>
    <row r="814" spans="1:25" ht="16.5" thickBot="1" x14ac:dyDescent="0.25">
      <c r="A814" s="102"/>
      <c r="B814" s="103"/>
      <c r="C814" s="103"/>
      <c r="D814" s="103"/>
      <c r="E814" s="103"/>
      <c r="F814" s="110"/>
      <c r="G814" s="104"/>
      <c r="H814" s="105"/>
      <c r="I814" s="280">
        <v>21</v>
      </c>
      <c r="J814" s="67">
        <v>2</v>
      </c>
      <c r="K814" s="67"/>
      <c r="L814" s="67"/>
      <c r="M814" s="67"/>
      <c r="N814" s="67"/>
      <c r="O814" s="67"/>
      <c r="P814" s="67"/>
      <c r="Q814" s="67"/>
      <c r="R814" s="67"/>
      <c r="S814" s="322"/>
      <c r="T814" s="318">
        <f t="shared" si="97"/>
        <v>2</v>
      </c>
      <c r="U814" s="98">
        <f t="shared" si="96"/>
        <v>9.8911968348170125E-4</v>
      </c>
      <c r="V814" s="99">
        <f>D794</f>
        <v>2044</v>
      </c>
      <c r="W814" s="268" t="s">
        <v>8</v>
      </c>
      <c r="X814" s="93">
        <f t="shared" si="98"/>
        <v>2</v>
      </c>
      <c r="Y814" s="112"/>
    </row>
    <row r="815" spans="1:25" ht="16.5" thickBot="1" x14ac:dyDescent="0.25">
      <c r="A815" s="102"/>
      <c r="B815" s="103"/>
      <c r="C815" s="103"/>
      <c r="D815" s="103"/>
      <c r="E815" s="103"/>
      <c r="F815" s="110"/>
      <c r="G815" s="104"/>
      <c r="H815" s="105"/>
      <c r="I815" s="280">
        <v>2</v>
      </c>
      <c r="J815" s="67"/>
      <c r="K815" s="67"/>
      <c r="L815" s="67"/>
      <c r="M815" s="67"/>
      <c r="N815" s="67"/>
      <c r="O815" s="67"/>
      <c r="P815" s="67"/>
      <c r="Q815" s="67"/>
      <c r="R815" s="67"/>
      <c r="S815" s="322"/>
      <c r="T815" s="318">
        <f t="shared" si="97"/>
        <v>0</v>
      </c>
      <c r="U815" s="98">
        <f t="shared" si="96"/>
        <v>0</v>
      </c>
      <c r="V815" s="99">
        <f>D794</f>
        <v>2044</v>
      </c>
      <c r="W815" s="268" t="s">
        <v>9</v>
      </c>
      <c r="X815" s="93">
        <f t="shared" si="98"/>
        <v>0</v>
      </c>
      <c r="Y815" s="494"/>
    </row>
    <row r="816" spans="1:25" ht="16.5" thickBot="1" x14ac:dyDescent="0.25">
      <c r="A816" s="102"/>
      <c r="B816" s="103"/>
      <c r="C816" s="103"/>
      <c r="D816" s="103"/>
      <c r="E816" s="103"/>
      <c r="F816" s="110"/>
      <c r="G816" s="104"/>
      <c r="H816" s="105"/>
      <c r="I816" s="280"/>
      <c r="J816" s="67"/>
      <c r="K816" s="67"/>
      <c r="L816" s="67"/>
      <c r="M816" s="67"/>
      <c r="N816" s="67"/>
      <c r="O816" s="67"/>
      <c r="P816" s="67"/>
      <c r="Q816" s="67"/>
      <c r="R816" s="67"/>
      <c r="S816" s="322"/>
      <c r="T816" s="318">
        <f t="shared" si="97"/>
        <v>0</v>
      </c>
      <c r="U816" s="98">
        <f t="shared" si="96"/>
        <v>0</v>
      </c>
      <c r="V816" s="99">
        <f>D794</f>
        <v>2044</v>
      </c>
      <c r="W816" s="268" t="s">
        <v>80</v>
      </c>
      <c r="X816" s="93">
        <f t="shared" si="98"/>
        <v>0</v>
      </c>
      <c r="Y816" s="494" t="s">
        <v>389</v>
      </c>
    </row>
    <row r="817" spans="1:25" ht="16.5" thickBot="1" x14ac:dyDescent="0.25">
      <c r="A817" s="102"/>
      <c r="B817" s="103"/>
      <c r="C817" s="103"/>
      <c r="D817" s="103"/>
      <c r="E817" s="103"/>
      <c r="F817" s="110"/>
      <c r="G817" s="104"/>
      <c r="H817" s="105"/>
      <c r="I817" s="280">
        <v>3</v>
      </c>
      <c r="J817" s="67"/>
      <c r="K817" s="67"/>
      <c r="L817" s="67"/>
      <c r="M817" s="67"/>
      <c r="N817" s="67"/>
      <c r="O817" s="67"/>
      <c r="P817" s="67"/>
      <c r="Q817" s="67"/>
      <c r="R817" s="67"/>
      <c r="S817" s="322"/>
      <c r="T817" s="318">
        <f t="shared" si="97"/>
        <v>0</v>
      </c>
      <c r="U817" s="98">
        <f t="shared" si="96"/>
        <v>0</v>
      </c>
      <c r="V817" s="99">
        <f>D794</f>
        <v>2044</v>
      </c>
      <c r="W817" s="268" t="s">
        <v>20</v>
      </c>
      <c r="X817" s="93">
        <f t="shared" si="98"/>
        <v>0</v>
      </c>
      <c r="Y817" s="494" t="s">
        <v>495</v>
      </c>
    </row>
    <row r="818" spans="1:25" ht="16.5" thickBot="1" x14ac:dyDescent="0.25">
      <c r="A818" s="102"/>
      <c r="B818" s="103"/>
      <c r="C818" s="103"/>
      <c r="D818" s="103"/>
      <c r="E818" s="103"/>
      <c r="F818" s="110"/>
      <c r="G818" s="104"/>
      <c r="H818" s="105"/>
      <c r="I818" s="280"/>
      <c r="J818" s="67"/>
      <c r="K818" s="67"/>
      <c r="L818" s="67"/>
      <c r="M818" s="67"/>
      <c r="N818" s="67"/>
      <c r="O818" s="67"/>
      <c r="P818" s="67"/>
      <c r="Q818" s="67"/>
      <c r="R818" s="67"/>
      <c r="S818" s="322"/>
      <c r="T818" s="318">
        <f t="shared" si="97"/>
        <v>0</v>
      </c>
      <c r="U818" s="98">
        <f t="shared" si="96"/>
        <v>0</v>
      </c>
      <c r="V818" s="99">
        <f>D794</f>
        <v>2044</v>
      </c>
      <c r="W818" s="268" t="s">
        <v>81</v>
      </c>
      <c r="X818" s="93">
        <f t="shared" si="98"/>
        <v>0</v>
      </c>
      <c r="Y818" s="494"/>
    </row>
    <row r="819" spans="1:25" ht="16.5" thickBot="1" x14ac:dyDescent="0.25">
      <c r="A819" s="102"/>
      <c r="B819" s="103"/>
      <c r="C819" s="103"/>
      <c r="D819" s="103"/>
      <c r="E819" s="103"/>
      <c r="F819" s="110"/>
      <c r="G819" s="104"/>
      <c r="H819" s="105"/>
      <c r="I819" s="280"/>
      <c r="J819" s="67"/>
      <c r="K819" s="67"/>
      <c r="L819" s="67"/>
      <c r="M819" s="67"/>
      <c r="N819" s="67"/>
      <c r="O819" s="67"/>
      <c r="P819" s="67"/>
      <c r="Q819" s="67"/>
      <c r="R819" s="67"/>
      <c r="S819" s="322"/>
      <c r="T819" s="318">
        <f t="shared" si="97"/>
        <v>0</v>
      </c>
      <c r="U819" s="98">
        <f t="shared" si="96"/>
        <v>0</v>
      </c>
      <c r="V819" s="99">
        <f>D794</f>
        <v>2044</v>
      </c>
      <c r="W819" s="463" t="s">
        <v>190</v>
      </c>
      <c r="X819" s="93">
        <f t="shared" si="98"/>
        <v>0</v>
      </c>
      <c r="Y819" s="494"/>
    </row>
    <row r="820" spans="1:25" ht="16.5" thickBot="1" x14ac:dyDescent="0.25">
      <c r="A820" s="102"/>
      <c r="B820" s="103"/>
      <c r="C820" s="103"/>
      <c r="D820" s="103"/>
      <c r="E820" s="110"/>
      <c r="F820" s="110"/>
      <c r="G820" s="104"/>
      <c r="H820" s="105"/>
      <c r="I820" s="280">
        <v>34</v>
      </c>
      <c r="J820" s="67">
        <v>1</v>
      </c>
      <c r="K820" s="67"/>
      <c r="L820" s="67"/>
      <c r="M820" s="67"/>
      <c r="N820" s="67"/>
      <c r="O820" s="67"/>
      <c r="P820" s="67"/>
      <c r="Q820" s="67"/>
      <c r="R820" s="67"/>
      <c r="S820" s="322"/>
      <c r="T820" s="318">
        <f t="shared" si="97"/>
        <v>1</v>
      </c>
      <c r="U820" s="98">
        <f t="shared" si="96"/>
        <v>4.9455984174085062E-4</v>
      </c>
      <c r="V820" s="99">
        <f>D794</f>
        <v>2044</v>
      </c>
      <c r="W820" s="268" t="s">
        <v>13</v>
      </c>
      <c r="X820" s="93">
        <f t="shared" si="98"/>
        <v>1</v>
      </c>
      <c r="Y820" s="452"/>
    </row>
    <row r="821" spans="1:25" ht="16.5" thickBot="1" x14ac:dyDescent="0.25">
      <c r="A821" s="102"/>
      <c r="B821" s="103"/>
      <c r="C821" s="103"/>
      <c r="D821" s="103"/>
      <c r="E821" s="110"/>
      <c r="F821" s="110"/>
      <c r="G821" s="104"/>
      <c r="H821" s="105"/>
      <c r="I821" s="67">
        <v>10</v>
      </c>
      <c r="J821" s="67"/>
      <c r="K821" s="67"/>
      <c r="L821" s="67"/>
      <c r="M821" s="67"/>
      <c r="N821" s="67"/>
      <c r="O821" s="67"/>
      <c r="P821" s="67"/>
      <c r="Q821" s="67"/>
      <c r="R821" s="67"/>
      <c r="S821" s="322"/>
      <c r="T821" s="318">
        <f t="shared" si="97"/>
        <v>0</v>
      </c>
      <c r="U821" s="98">
        <f t="shared" si="96"/>
        <v>0</v>
      </c>
      <c r="V821" s="99">
        <f>D794</f>
        <v>2044</v>
      </c>
      <c r="W821" s="269" t="s">
        <v>181</v>
      </c>
      <c r="X821" s="93">
        <f t="shared" si="98"/>
        <v>0</v>
      </c>
      <c r="Y821" s="494"/>
    </row>
    <row r="822" spans="1:25" ht="16.5" thickBot="1" x14ac:dyDescent="0.25">
      <c r="A822" s="102"/>
      <c r="B822" s="103"/>
      <c r="C822" s="103"/>
      <c r="D822" s="103"/>
      <c r="E822" s="110"/>
      <c r="F822" s="110"/>
      <c r="G822" s="104"/>
      <c r="H822" s="105"/>
      <c r="I822" s="67">
        <v>5</v>
      </c>
      <c r="J822" s="67"/>
      <c r="K822" s="67"/>
      <c r="L822" s="67"/>
      <c r="M822" s="67"/>
      <c r="N822" s="67"/>
      <c r="O822" s="67"/>
      <c r="P822" s="67"/>
      <c r="Q822" s="67"/>
      <c r="R822" s="67"/>
      <c r="S822" s="322"/>
      <c r="T822" s="318">
        <f t="shared" si="97"/>
        <v>0</v>
      </c>
      <c r="U822" s="98">
        <f t="shared" si="96"/>
        <v>0</v>
      </c>
      <c r="V822" s="99">
        <f>D794</f>
        <v>2044</v>
      </c>
      <c r="W822" s="269" t="s">
        <v>99</v>
      </c>
      <c r="X822" s="93">
        <f t="shared" si="98"/>
        <v>0</v>
      </c>
      <c r="Y822" s="452"/>
    </row>
    <row r="823" spans="1:25" ht="16.5" thickBot="1" x14ac:dyDescent="0.25">
      <c r="A823" s="102"/>
      <c r="B823" s="103"/>
      <c r="C823" s="103"/>
      <c r="D823" s="103"/>
      <c r="E823" s="110"/>
      <c r="F823" s="110"/>
      <c r="G823" s="104"/>
      <c r="H823" s="113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325">
        <v>3</v>
      </c>
      <c r="T823" s="319">
        <f t="shared" si="97"/>
        <v>3</v>
      </c>
      <c r="U823" s="409">
        <f t="shared" si="96"/>
        <v>1.483679525222552E-3</v>
      </c>
      <c r="V823" s="99">
        <f>D794</f>
        <v>2044</v>
      </c>
      <c r="W823" s="509" t="s">
        <v>10</v>
      </c>
      <c r="X823" s="93">
        <f t="shared" si="98"/>
        <v>3</v>
      </c>
      <c r="Y823" s="452"/>
    </row>
    <row r="824" spans="1:25" ht="16.5" thickBot="1" x14ac:dyDescent="0.3">
      <c r="A824" s="102"/>
      <c r="B824" s="103"/>
      <c r="C824" s="103"/>
      <c r="D824" s="103"/>
      <c r="E824" s="110"/>
      <c r="F824" s="110"/>
      <c r="G824" s="104"/>
      <c r="H824" s="87"/>
      <c r="I824" s="88"/>
      <c r="J824" s="310"/>
      <c r="K824" s="88"/>
      <c r="L824" s="88"/>
      <c r="M824" s="88"/>
      <c r="N824" s="88"/>
      <c r="O824" s="88"/>
      <c r="P824" s="88"/>
      <c r="Q824" s="88"/>
      <c r="R824" s="88"/>
      <c r="S824" s="88"/>
      <c r="T824" s="317"/>
      <c r="U824" s="317"/>
      <c r="V824" s="121"/>
      <c r="W824" s="273" t="s">
        <v>166</v>
      </c>
      <c r="X824" s="93">
        <f t="shared" si="98"/>
        <v>0</v>
      </c>
      <c r="Y824" s="494" t="s">
        <v>496</v>
      </c>
    </row>
    <row r="825" spans="1:25" ht="16.5" thickBot="1" x14ac:dyDescent="0.25">
      <c r="A825" s="102"/>
      <c r="B825" s="103"/>
      <c r="C825" s="103"/>
      <c r="D825" s="103"/>
      <c r="E825" s="110"/>
      <c r="F825" s="110"/>
      <c r="G825" s="115"/>
      <c r="H825" s="95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321"/>
      <c r="T825" s="320">
        <f t="shared" ref="T825:T826" si="99">SUM(H825,J825,L825,N825,P825,R825,S825)</f>
        <v>0</v>
      </c>
      <c r="U825" s="214">
        <f t="shared" si="96"/>
        <v>0</v>
      </c>
      <c r="V825" s="99">
        <f>D794</f>
        <v>2044</v>
      </c>
      <c r="W825" s="267" t="s">
        <v>95</v>
      </c>
      <c r="X825" s="93">
        <f t="shared" si="98"/>
        <v>0</v>
      </c>
      <c r="Y825" s="494" t="s">
        <v>497</v>
      </c>
    </row>
    <row r="826" spans="1:25" ht="16.5" thickBot="1" x14ac:dyDescent="0.25">
      <c r="A826" s="102"/>
      <c r="B826" s="103"/>
      <c r="C826" s="103"/>
      <c r="D826" s="103"/>
      <c r="E826" s="110"/>
      <c r="F826" s="110"/>
      <c r="G826" s="115"/>
      <c r="H826" s="105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322"/>
      <c r="T826" s="318">
        <f t="shared" si="99"/>
        <v>0</v>
      </c>
      <c r="U826" s="214">
        <f t="shared" si="96"/>
        <v>0</v>
      </c>
      <c r="V826" s="99">
        <f>D794</f>
        <v>2044</v>
      </c>
      <c r="W826" s="268" t="s">
        <v>86</v>
      </c>
      <c r="X826" s="93">
        <f t="shared" si="98"/>
        <v>0</v>
      </c>
      <c r="Y826" s="494" t="s">
        <v>498</v>
      </c>
    </row>
    <row r="827" spans="1:25" ht="15.75" thickBot="1" x14ac:dyDescent="0.25">
      <c r="A827" s="102"/>
      <c r="B827" s="103"/>
      <c r="C827" s="103"/>
      <c r="D827" s="103"/>
      <c r="E827" s="110"/>
      <c r="F827" s="110"/>
      <c r="G827" s="115"/>
      <c r="H827" s="105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322"/>
      <c r="T827" s="318">
        <v>0</v>
      </c>
      <c r="U827" s="214">
        <f t="shared" si="96"/>
        <v>0</v>
      </c>
      <c r="V827" s="99">
        <f>D794</f>
        <v>2044</v>
      </c>
      <c r="W827" s="503" t="s">
        <v>185</v>
      </c>
      <c r="X827" s="93">
        <f t="shared" si="98"/>
        <v>0</v>
      </c>
      <c r="Y827" s="452" t="s">
        <v>499</v>
      </c>
    </row>
    <row r="828" spans="1:25" ht="16.5" thickBot="1" x14ac:dyDescent="0.25">
      <c r="A828" s="102"/>
      <c r="B828" s="103"/>
      <c r="C828" s="103"/>
      <c r="D828" s="103"/>
      <c r="E828" s="110"/>
      <c r="F828" s="110"/>
      <c r="G828" s="115"/>
      <c r="H828" s="105">
        <v>3</v>
      </c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322"/>
      <c r="T828" s="318">
        <f t="shared" ref="T828:T833" si="100">SUM(H828,J828,L828,N828,P828,R828,S828)</f>
        <v>3</v>
      </c>
      <c r="U828" s="214">
        <f t="shared" si="96"/>
        <v>1.483679525222552E-3</v>
      </c>
      <c r="V828" s="99">
        <f>D794</f>
        <v>2044</v>
      </c>
      <c r="W828" s="268" t="s">
        <v>74</v>
      </c>
      <c r="X828" s="93">
        <f t="shared" si="98"/>
        <v>3</v>
      </c>
      <c r="Y828" s="452" t="s">
        <v>500</v>
      </c>
    </row>
    <row r="829" spans="1:25" ht="16.5" thickBot="1" x14ac:dyDescent="0.25">
      <c r="A829" s="102"/>
      <c r="B829" s="103"/>
      <c r="C829" s="103"/>
      <c r="D829" s="103"/>
      <c r="E829" s="110"/>
      <c r="F829" s="110"/>
      <c r="G829" s="115"/>
      <c r="H829" s="105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322"/>
      <c r="T829" s="318">
        <f t="shared" si="100"/>
        <v>0</v>
      </c>
      <c r="U829" s="214">
        <f t="shared" si="96"/>
        <v>0</v>
      </c>
      <c r="V829" s="99">
        <f>D794</f>
        <v>2044</v>
      </c>
      <c r="W829" s="269" t="s">
        <v>87</v>
      </c>
      <c r="X829" s="93">
        <f t="shared" si="98"/>
        <v>0</v>
      </c>
      <c r="Y829" s="452"/>
    </row>
    <row r="830" spans="1:25" ht="16.5" thickBot="1" x14ac:dyDescent="0.25">
      <c r="A830" s="102"/>
      <c r="B830" s="103"/>
      <c r="C830" s="103"/>
      <c r="D830" s="103"/>
      <c r="E830" s="110"/>
      <c r="F830" s="110"/>
      <c r="G830" s="115"/>
      <c r="H830" s="105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322"/>
      <c r="T830" s="318">
        <f t="shared" si="100"/>
        <v>0</v>
      </c>
      <c r="U830" s="214">
        <f t="shared" si="96"/>
        <v>0</v>
      </c>
      <c r="V830" s="99">
        <f>D794</f>
        <v>2044</v>
      </c>
      <c r="W830" s="269" t="s">
        <v>27</v>
      </c>
      <c r="X830" s="93">
        <f t="shared" si="98"/>
        <v>0</v>
      </c>
      <c r="Y830" s="452"/>
    </row>
    <row r="831" spans="1:25" ht="16.5" thickBot="1" x14ac:dyDescent="0.25">
      <c r="A831" s="102"/>
      <c r="B831" s="103"/>
      <c r="C831" s="103"/>
      <c r="D831" s="103"/>
      <c r="E831" s="110"/>
      <c r="F831" s="110"/>
      <c r="G831" s="115"/>
      <c r="H831" s="113">
        <v>2</v>
      </c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325"/>
      <c r="T831" s="318">
        <f t="shared" si="100"/>
        <v>2</v>
      </c>
      <c r="U831" s="214">
        <f t="shared" si="96"/>
        <v>9.8911968348170125E-4</v>
      </c>
      <c r="V831" s="99">
        <f>D794</f>
        <v>2044</v>
      </c>
      <c r="W831" s="272" t="s">
        <v>36</v>
      </c>
      <c r="X831" s="93">
        <f t="shared" si="98"/>
        <v>2</v>
      </c>
      <c r="Y831" s="507"/>
    </row>
    <row r="832" spans="1:25" ht="16.5" thickBot="1" x14ac:dyDescent="0.25">
      <c r="A832" s="102"/>
      <c r="B832" s="103"/>
      <c r="C832" s="103"/>
      <c r="D832" s="103"/>
      <c r="E832" s="110"/>
      <c r="F832" s="110"/>
      <c r="G832" s="115"/>
      <c r="H832" s="113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325"/>
      <c r="T832" s="318">
        <f t="shared" si="100"/>
        <v>0</v>
      </c>
      <c r="U832" s="214">
        <f t="shared" si="96"/>
        <v>0</v>
      </c>
      <c r="V832" s="99">
        <f>D794</f>
        <v>2044</v>
      </c>
      <c r="W832" s="268" t="s">
        <v>88</v>
      </c>
      <c r="X832" s="93">
        <f t="shared" si="98"/>
        <v>0</v>
      </c>
      <c r="Y832" s="452"/>
    </row>
    <row r="833" spans="1:25" ht="16.5" thickBot="1" x14ac:dyDescent="0.25">
      <c r="A833" s="123"/>
      <c r="B833" s="124"/>
      <c r="C833" s="124"/>
      <c r="D833" s="124"/>
      <c r="E833" s="125"/>
      <c r="F833" s="125"/>
      <c r="G833" s="126"/>
      <c r="H833" s="113">
        <v>5</v>
      </c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325"/>
      <c r="T833" s="318">
        <f t="shared" si="100"/>
        <v>5</v>
      </c>
      <c r="U833" s="409">
        <f t="shared" si="96"/>
        <v>2.472799208704253E-3</v>
      </c>
      <c r="V833" s="99">
        <f>D794</f>
        <v>2044</v>
      </c>
      <c r="W833" s="270" t="s">
        <v>159</v>
      </c>
      <c r="X833" s="275">
        <f>T833</f>
        <v>5</v>
      </c>
      <c r="Y833" s="492"/>
    </row>
    <row r="834" spans="1:25" ht="15.75" thickBot="1" x14ac:dyDescent="0.25">
      <c r="A834" s="128"/>
      <c r="B834" s="128"/>
      <c r="C834" s="128"/>
      <c r="D834" s="128"/>
      <c r="E834" s="128"/>
      <c r="F834" s="128"/>
      <c r="G834" s="51" t="s">
        <v>5</v>
      </c>
      <c r="H834" s="129">
        <f t="shared" ref="H834:S834" si="101">SUM(H795:H833)</f>
        <v>124</v>
      </c>
      <c r="I834" s="129">
        <f t="shared" si="101"/>
        <v>83</v>
      </c>
      <c r="J834" s="129">
        <f t="shared" si="101"/>
        <v>30</v>
      </c>
      <c r="K834" s="129">
        <f t="shared" si="101"/>
        <v>0</v>
      </c>
      <c r="L834" s="129">
        <f t="shared" si="101"/>
        <v>0</v>
      </c>
      <c r="M834" s="129">
        <f t="shared" si="101"/>
        <v>0</v>
      </c>
      <c r="N834" s="129">
        <f t="shared" si="101"/>
        <v>0</v>
      </c>
      <c r="O834" s="129">
        <f t="shared" si="101"/>
        <v>0</v>
      </c>
      <c r="P834" s="129">
        <f t="shared" si="101"/>
        <v>0</v>
      </c>
      <c r="Q834" s="129">
        <f t="shared" si="101"/>
        <v>0</v>
      </c>
      <c r="R834" s="129">
        <f t="shared" si="101"/>
        <v>0</v>
      </c>
      <c r="S834" s="129">
        <f t="shared" si="101"/>
        <v>40</v>
      </c>
      <c r="T834" s="258">
        <f>SUM(H834,J834,L834,N834,P834,R834,S834)</f>
        <v>194</v>
      </c>
      <c r="U834" s="465">
        <f t="shared" si="96"/>
        <v>9.5944609297725025E-2</v>
      </c>
      <c r="V834" s="99">
        <f>D794</f>
        <v>2044</v>
      </c>
      <c r="W834" s="44"/>
    </row>
    <row r="836" spans="1:25" ht="15.75" thickBot="1" x14ac:dyDescent="0.3"/>
    <row r="837" spans="1:25" ht="75.75" thickBot="1" x14ac:dyDescent="0.3">
      <c r="A837" s="46" t="s">
        <v>23</v>
      </c>
      <c r="B837" s="46" t="s">
        <v>49</v>
      </c>
      <c r="C837" s="47" t="s">
        <v>54</v>
      </c>
      <c r="D837" s="47" t="s">
        <v>18</v>
      </c>
      <c r="E837" s="46" t="s">
        <v>17</v>
      </c>
      <c r="F837" s="48" t="s">
        <v>1</v>
      </c>
      <c r="G837" s="49" t="s">
        <v>24</v>
      </c>
      <c r="H837" s="50" t="s">
        <v>75</v>
      </c>
      <c r="I837" s="50" t="s">
        <v>76</v>
      </c>
      <c r="J837" s="50" t="s">
        <v>55</v>
      </c>
      <c r="K837" s="50" t="s">
        <v>60</v>
      </c>
      <c r="L837" s="50" t="s">
        <v>56</v>
      </c>
      <c r="M837" s="50" t="s">
        <v>61</v>
      </c>
      <c r="N837" s="50" t="s">
        <v>57</v>
      </c>
      <c r="O837" s="50" t="s">
        <v>62</v>
      </c>
      <c r="P837" s="50" t="s">
        <v>58</v>
      </c>
      <c r="Q837" s="50" t="s">
        <v>77</v>
      </c>
      <c r="R837" s="50" t="s">
        <v>126</v>
      </c>
      <c r="S837" s="50" t="s">
        <v>42</v>
      </c>
      <c r="T837" s="50" t="s">
        <v>5</v>
      </c>
      <c r="U837" s="46" t="s">
        <v>2</v>
      </c>
      <c r="V837" s="84" t="s">
        <v>72</v>
      </c>
      <c r="W837" s="85" t="s">
        <v>21</v>
      </c>
      <c r="X837" s="47" t="s">
        <v>18</v>
      </c>
      <c r="Y837" s="86" t="s">
        <v>7</v>
      </c>
    </row>
    <row r="838" spans="1:25" ht="15.75" thickBot="1" x14ac:dyDescent="0.3">
      <c r="A838" s="438">
        <v>1510779</v>
      </c>
      <c r="B838" s="274" t="s">
        <v>120</v>
      </c>
      <c r="C838" s="438">
        <v>1920</v>
      </c>
      <c r="D838" s="438">
        <v>2077</v>
      </c>
      <c r="E838" s="443">
        <v>1916</v>
      </c>
      <c r="F838" s="444">
        <f>E838/D838</f>
        <v>0.92248435243139137</v>
      </c>
      <c r="G838" s="52">
        <v>45294</v>
      </c>
      <c r="H838" s="87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9"/>
      <c r="T838" s="405"/>
      <c r="U838" s="121"/>
      <c r="V838" s="89"/>
      <c r="W838" s="91" t="s">
        <v>78</v>
      </c>
      <c r="X838" s="275">
        <v>578.5</v>
      </c>
      <c r="Y838" s="493" t="s">
        <v>73</v>
      </c>
    </row>
    <row r="839" spans="1:25" ht="16.5" thickBot="1" x14ac:dyDescent="0.25">
      <c r="A839" s="92"/>
      <c r="B839" s="93"/>
      <c r="C839" s="93"/>
      <c r="D839" s="93"/>
      <c r="E839" s="93"/>
      <c r="F839" s="93"/>
      <c r="G839" s="94"/>
      <c r="H839" s="95">
        <v>18</v>
      </c>
      <c r="I839" s="96"/>
      <c r="J839" s="96">
        <v>1</v>
      </c>
      <c r="K839" s="96"/>
      <c r="L839" s="96"/>
      <c r="M839" s="96"/>
      <c r="N839" s="96"/>
      <c r="O839" s="96"/>
      <c r="P839" s="96"/>
      <c r="Q839" s="96"/>
      <c r="R839" s="96"/>
      <c r="S839" s="321"/>
      <c r="T839" s="320">
        <f>SUM(H839,J839,L839,N839,P839,R839,S839)</f>
        <v>19</v>
      </c>
      <c r="U839" s="485">
        <f>($T839)/$D$486</f>
        <v>9.3966369930761628E-3</v>
      </c>
      <c r="V839" s="99">
        <f>D838</f>
        <v>2077</v>
      </c>
      <c r="W839" s="267" t="s">
        <v>16</v>
      </c>
      <c r="X839" s="93">
        <f>T839</f>
        <v>19</v>
      </c>
      <c r="Y839" s="276" t="s">
        <v>131</v>
      </c>
    </row>
    <row r="840" spans="1:25" ht="16.5" thickBot="1" x14ac:dyDescent="0.25">
      <c r="A840" s="102"/>
      <c r="B840" s="103"/>
      <c r="C840" s="103"/>
      <c r="D840" s="103"/>
      <c r="E840" s="103"/>
      <c r="F840" s="103"/>
      <c r="G840" s="104"/>
      <c r="H840" s="484">
        <v>5</v>
      </c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324"/>
      <c r="T840" s="320">
        <f>SUM(H840,J840,L840,N840,P840,R840,S840)</f>
        <v>5</v>
      </c>
      <c r="U840" s="409">
        <f t="shared" ref="U840:U878" si="102">($T840)/$D$486</f>
        <v>2.472799208704253E-3</v>
      </c>
      <c r="V840" s="99"/>
      <c r="W840" s="271" t="s">
        <v>44</v>
      </c>
      <c r="X840" s="93"/>
      <c r="Y840" s="276" t="s">
        <v>167</v>
      </c>
    </row>
    <row r="841" spans="1:25" ht="16.5" thickBot="1" x14ac:dyDescent="0.25">
      <c r="A841" s="102"/>
      <c r="B841" s="103"/>
      <c r="C841" s="103"/>
      <c r="D841" s="103"/>
      <c r="E841" s="103"/>
      <c r="F841" s="103"/>
      <c r="G841" s="104"/>
      <c r="H841" s="105">
        <v>27</v>
      </c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322"/>
      <c r="T841" s="318">
        <f t="shared" ref="T841:T867" si="103">SUM(H841,J841,L841,N841,P841,R841,S841)</f>
        <v>27</v>
      </c>
      <c r="U841" s="98">
        <f t="shared" si="102"/>
        <v>1.3353115727002967E-2</v>
      </c>
      <c r="V841" s="99">
        <f>D838</f>
        <v>2077</v>
      </c>
      <c r="W841" s="268" t="s">
        <v>6</v>
      </c>
      <c r="X841" s="93">
        <f t="shared" ref="X841:X876" si="104">T841</f>
        <v>27</v>
      </c>
      <c r="Y841" s="489"/>
    </row>
    <row r="842" spans="1:25" ht="16.5" thickBot="1" x14ac:dyDescent="0.25">
      <c r="A842" s="102"/>
      <c r="B842" s="103"/>
      <c r="C842" s="103"/>
      <c r="D842" s="103"/>
      <c r="E842" s="110"/>
      <c r="F842" s="110"/>
      <c r="G842" s="104"/>
      <c r="H842" s="105">
        <v>32</v>
      </c>
      <c r="I842" s="67"/>
      <c r="J842" s="67">
        <v>6</v>
      </c>
      <c r="K842" s="67"/>
      <c r="L842" s="67"/>
      <c r="M842" s="67"/>
      <c r="N842" s="67"/>
      <c r="O842" s="67"/>
      <c r="P842" s="67"/>
      <c r="Q842" s="67"/>
      <c r="R842" s="67"/>
      <c r="S842" s="322"/>
      <c r="T842" s="318">
        <f t="shared" si="103"/>
        <v>38</v>
      </c>
      <c r="U842" s="98">
        <f t="shared" si="102"/>
        <v>1.8793273986152326E-2</v>
      </c>
      <c r="V842" s="99">
        <f>D838</f>
        <v>2077</v>
      </c>
      <c r="W842" s="268" t="s">
        <v>14</v>
      </c>
      <c r="X842" s="93">
        <f t="shared" si="104"/>
        <v>38</v>
      </c>
      <c r="Y842" s="314"/>
    </row>
    <row r="843" spans="1:25" ht="16.5" thickBot="1" x14ac:dyDescent="0.25">
      <c r="A843" s="102"/>
      <c r="B843" s="103"/>
      <c r="C843" s="103"/>
      <c r="D843" s="103"/>
      <c r="E843" s="110"/>
      <c r="F843" s="110"/>
      <c r="G843" s="104"/>
      <c r="H843" s="105">
        <v>1</v>
      </c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322"/>
      <c r="T843" s="318">
        <f t="shared" si="103"/>
        <v>1</v>
      </c>
      <c r="U843" s="98">
        <f t="shared" si="102"/>
        <v>4.9455984174085062E-4</v>
      </c>
      <c r="V843" s="99">
        <f>D838</f>
        <v>2077</v>
      </c>
      <c r="W843" s="268" t="s">
        <v>15</v>
      </c>
      <c r="X843" s="93">
        <f t="shared" si="104"/>
        <v>1</v>
      </c>
      <c r="Y843" s="431"/>
    </row>
    <row r="844" spans="1:25" ht="16.5" thickBot="1" x14ac:dyDescent="0.25">
      <c r="A844" s="102"/>
      <c r="B844" s="103"/>
      <c r="C844" s="103"/>
      <c r="D844" s="103"/>
      <c r="E844" s="110"/>
      <c r="F844" s="110"/>
      <c r="G844" s="104"/>
      <c r="H844" s="105">
        <v>5</v>
      </c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322"/>
      <c r="T844" s="318">
        <f t="shared" si="103"/>
        <v>5</v>
      </c>
      <c r="U844" s="98">
        <f t="shared" si="102"/>
        <v>2.472799208704253E-3</v>
      </c>
      <c r="V844" s="99">
        <f>D838</f>
        <v>2077</v>
      </c>
      <c r="W844" s="268" t="s">
        <v>31</v>
      </c>
      <c r="X844" s="93">
        <f t="shared" si="104"/>
        <v>5</v>
      </c>
      <c r="Y844" s="431"/>
    </row>
    <row r="845" spans="1:25" ht="16.5" thickBot="1" x14ac:dyDescent="0.25">
      <c r="A845" s="102"/>
      <c r="B845" s="103"/>
      <c r="C845" s="103"/>
      <c r="D845" s="103"/>
      <c r="E845" s="110"/>
      <c r="F845" s="110"/>
      <c r="G845" s="104"/>
      <c r="H845" s="105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322"/>
      <c r="T845" s="318">
        <f t="shared" si="103"/>
        <v>0</v>
      </c>
      <c r="U845" s="98">
        <f t="shared" si="102"/>
        <v>0</v>
      </c>
      <c r="V845" s="99">
        <f>D838</f>
        <v>2077</v>
      </c>
      <c r="W845" s="268" t="s">
        <v>32</v>
      </c>
      <c r="X845" s="93">
        <f t="shared" si="104"/>
        <v>0</v>
      </c>
      <c r="Y845" s="111"/>
    </row>
    <row r="846" spans="1:25" ht="16.5" thickBot="1" x14ac:dyDescent="0.25">
      <c r="A846" s="102"/>
      <c r="B846" s="103"/>
      <c r="C846" s="103"/>
      <c r="D846" s="103"/>
      <c r="E846" s="110"/>
      <c r="F846" s="110"/>
      <c r="G846" s="104"/>
      <c r="H846" s="105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322"/>
      <c r="T846" s="318">
        <f t="shared" si="103"/>
        <v>0</v>
      </c>
      <c r="U846" s="98">
        <f t="shared" si="102"/>
        <v>0</v>
      </c>
      <c r="V846" s="99">
        <f>D838</f>
        <v>2077</v>
      </c>
      <c r="W846" s="268" t="s">
        <v>187</v>
      </c>
      <c r="X846" s="93">
        <f t="shared" si="104"/>
        <v>0</v>
      </c>
      <c r="Y846" s="446"/>
    </row>
    <row r="847" spans="1:25" ht="16.5" thickBot="1" x14ac:dyDescent="0.25">
      <c r="A847" s="102"/>
      <c r="B847" s="103"/>
      <c r="C847" s="103"/>
      <c r="D847" s="103"/>
      <c r="E847" s="110"/>
      <c r="F847" s="110"/>
      <c r="G847" s="104"/>
      <c r="H847" s="105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322"/>
      <c r="T847" s="318">
        <f t="shared" si="103"/>
        <v>0</v>
      </c>
      <c r="U847" s="98">
        <f t="shared" si="102"/>
        <v>0</v>
      </c>
      <c r="V847" s="99">
        <f>D838</f>
        <v>2077</v>
      </c>
      <c r="W847" s="269" t="s">
        <v>435</v>
      </c>
      <c r="X847" s="93">
        <f t="shared" si="104"/>
        <v>0</v>
      </c>
      <c r="Y847" s="111"/>
    </row>
    <row r="848" spans="1:25" ht="16.5" thickBot="1" x14ac:dyDescent="0.25">
      <c r="A848" s="102"/>
      <c r="B848" s="103"/>
      <c r="C848" s="103"/>
      <c r="D848" s="103"/>
      <c r="E848" s="110"/>
      <c r="F848" s="110"/>
      <c r="G848" s="104"/>
      <c r="H848" s="105">
        <v>1</v>
      </c>
      <c r="I848" s="67"/>
      <c r="J848" s="67">
        <v>1</v>
      </c>
      <c r="K848" s="67"/>
      <c r="L848" s="67"/>
      <c r="M848" s="67"/>
      <c r="N848" s="67"/>
      <c r="O848" s="67"/>
      <c r="P848" s="67"/>
      <c r="Q848" s="67"/>
      <c r="R848" s="67"/>
      <c r="S848" s="322"/>
      <c r="T848" s="318">
        <f t="shared" si="103"/>
        <v>2</v>
      </c>
      <c r="U848" s="98">
        <f t="shared" si="102"/>
        <v>9.8911968348170125E-4</v>
      </c>
      <c r="V848" s="99">
        <f>D838</f>
        <v>2077</v>
      </c>
      <c r="W848" s="268" t="s">
        <v>0</v>
      </c>
      <c r="X848" s="93">
        <f t="shared" si="104"/>
        <v>2</v>
      </c>
      <c r="Y848" s="494"/>
    </row>
    <row r="849" spans="1:25" ht="16.5" thickBot="1" x14ac:dyDescent="0.25">
      <c r="A849" s="102"/>
      <c r="B849" s="103"/>
      <c r="C849" s="103"/>
      <c r="D849" s="103"/>
      <c r="E849" s="110"/>
      <c r="F849" s="110"/>
      <c r="G849" s="104"/>
      <c r="H849" s="105">
        <v>8</v>
      </c>
      <c r="I849" s="67"/>
      <c r="J849" s="67">
        <v>1</v>
      </c>
      <c r="K849" s="67"/>
      <c r="L849" s="67"/>
      <c r="M849" s="67"/>
      <c r="N849" s="67"/>
      <c r="O849" s="67"/>
      <c r="P849" s="67"/>
      <c r="Q849" s="67"/>
      <c r="R849" s="67"/>
      <c r="S849" s="322"/>
      <c r="T849" s="318">
        <f t="shared" si="103"/>
        <v>9</v>
      </c>
      <c r="U849" s="98">
        <f t="shared" si="102"/>
        <v>4.4510385756676559E-3</v>
      </c>
      <c r="V849" s="99">
        <f>D838</f>
        <v>2077</v>
      </c>
      <c r="W849" s="268" t="s">
        <v>12</v>
      </c>
      <c r="X849" s="93">
        <f t="shared" si="104"/>
        <v>9</v>
      </c>
      <c r="Y849" s="494"/>
    </row>
    <row r="850" spans="1:25" ht="16.5" thickBot="1" x14ac:dyDescent="0.25">
      <c r="A850" s="102"/>
      <c r="B850" s="103"/>
      <c r="C850" s="103"/>
      <c r="D850" s="103"/>
      <c r="E850" s="110"/>
      <c r="F850" s="110" t="s">
        <v>108</v>
      </c>
      <c r="G850" s="104"/>
      <c r="H850" s="105">
        <v>36</v>
      </c>
      <c r="I850" s="67"/>
      <c r="J850" s="67">
        <v>1</v>
      </c>
      <c r="K850" s="67"/>
      <c r="L850" s="67"/>
      <c r="M850" s="67"/>
      <c r="N850" s="67"/>
      <c r="O850" s="67"/>
      <c r="P850" s="67"/>
      <c r="Q850" s="67"/>
      <c r="R850" s="67"/>
      <c r="S850" s="322"/>
      <c r="T850" s="318">
        <f t="shared" si="103"/>
        <v>37</v>
      </c>
      <c r="U850" s="98">
        <f t="shared" si="102"/>
        <v>1.8298714144411473E-2</v>
      </c>
      <c r="V850" s="99">
        <f>D838</f>
        <v>2077</v>
      </c>
      <c r="W850" s="268" t="s">
        <v>34</v>
      </c>
      <c r="X850" s="93">
        <f t="shared" si="104"/>
        <v>37</v>
      </c>
      <c r="Y850" s="452"/>
    </row>
    <row r="851" spans="1:25" ht="16.5" thickBot="1" x14ac:dyDescent="0.25">
      <c r="A851" s="102"/>
      <c r="B851" s="103"/>
      <c r="C851" s="103"/>
      <c r="D851" s="103"/>
      <c r="E851" s="110"/>
      <c r="F851" s="110"/>
      <c r="G851" s="104"/>
      <c r="H851" s="105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322"/>
      <c r="T851" s="318">
        <f t="shared" si="103"/>
        <v>0</v>
      </c>
      <c r="U851" s="98">
        <f t="shared" si="102"/>
        <v>0</v>
      </c>
      <c r="V851" s="99">
        <f>D838</f>
        <v>2077</v>
      </c>
      <c r="W851" s="269" t="s">
        <v>28</v>
      </c>
      <c r="X851" s="93">
        <f t="shared" si="104"/>
        <v>0</v>
      </c>
      <c r="Y851" s="494"/>
    </row>
    <row r="852" spans="1:25" ht="16.5" thickBot="1" x14ac:dyDescent="0.25">
      <c r="A852" s="102"/>
      <c r="B852" s="103"/>
      <c r="C852" s="103"/>
      <c r="D852" s="103"/>
      <c r="E852" s="110"/>
      <c r="F852" s="110"/>
      <c r="G852" s="115"/>
      <c r="H852" s="116">
        <v>7</v>
      </c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322"/>
      <c r="T852" s="318">
        <f t="shared" si="103"/>
        <v>7</v>
      </c>
      <c r="U852" s="98">
        <f t="shared" si="102"/>
        <v>3.4619188921859545E-3</v>
      </c>
      <c r="V852" s="99">
        <f>D838</f>
        <v>2077</v>
      </c>
      <c r="W852" s="269" t="s">
        <v>27</v>
      </c>
      <c r="X852" s="93">
        <f t="shared" si="104"/>
        <v>7</v>
      </c>
      <c r="Y852" s="278"/>
    </row>
    <row r="853" spans="1:25" ht="16.5" thickBot="1" x14ac:dyDescent="0.25">
      <c r="A853" s="102"/>
      <c r="B853" s="103"/>
      <c r="C853" s="103"/>
      <c r="D853" s="103"/>
      <c r="E853" s="110"/>
      <c r="F853" s="110"/>
      <c r="G853" s="115"/>
      <c r="H853" s="116">
        <v>1</v>
      </c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322"/>
      <c r="T853" s="318">
        <f t="shared" si="103"/>
        <v>1</v>
      </c>
      <c r="U853" s="98">
        <f t="shared" si="102"/>
        <v>4.9455984174085062E-4</v>
      </c>
      <c r="V853" s="99">
        <f>D838</f>
        <v>2077</v>
      </c>
      <c r="W853" s="269" t="s">
        <v>159</v>
      </c>
      <c r="X853" s="93">
        <f t="shared" si="104"/>
        <v>1</v>
      </c>
      <c r="Y853" s="109"/>
    </row>
    <row r="854" spans="1:25" ht="16.5" thickBot="1" x14ac:dyDescent="0.25">
      <c r="A854" s="102"/>
      <c r="B854" s="103"/>
      <c r="C854" s="103"/>
      <c r="D854" s="103"/>
      <c r="E854" s="110"/>
      <c r="F854" s="110"/>
      <c r="G854" s="115"/>
      <c r="H854" s="217">
        <v>1</v>
      </c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323"/>
      <c r="T854" s="319">
        <f t="shared" si="103"/>
        <v>1</v>
      </c>
      <c r="U854" s="316">
        <f t="shared" si="102"/>
        <v>4.9455984174085062E-4</v>
      </c>
      <c r="V854" s="307">
        <f>D838</f>
        <v>2077</v>
      </c>
      <c r="W854" s="270" t="s">
        <v>173</v>
      </c>
      <c r="X854" s="93">
        <f t="shared" si="104"/>
        <v>1</v>
      </c>
      <c r="Y854" s="278"/>
    </row>
    <row r="855" spans="1:25" ht="16.5" thickBot="1" x14ac:dyDescent="0.25">
      <c r="A855" s="102"/>
      <c r="B855" s="103"/>
      <c r="C855" s="103"/>
      <c r="D855" s="103"/>
      <c r="E855" s="110"/>
      <c r="F855" s="110"/>
      <c r="G855" s="104"/>
      <c r="H855" s="95"/>
      <c r="I855" s="117">
        <v>4</v>
      </c>
      <c r="J855" s="117"/>
      <c r="K855" s="117"/>
      <c r="L855" s="117"/>
      <c r="M855" s="117"/>
      <c r="N855" s="117"/>
      <c r="O855" s="117"/>
      <c r="P855" s="117"/>
      <c r="Q855" s="117"/>
      <c r="R855" s="117"/>
      <c r="S855" s="324"/>
      <c r="T855" s="320">
        <f t="shared" si="103"/>
        <v>0</v>
      </c>
      <c r="U855" s="214">
        <f t="shared" si="102"/>
        <v>0</v>
      </c>
      <c r="V855" s="99">
        <f>D838</f>
        <v>2077</v>
      </c>
      <c r="W855" s="271" t="s">
        <v>11</v>
      </c>
      <c r="X855" s="93">
        <f t="shared" si="104"/>
        <v>0</v>
      </c>
      <c r="Y855" s="112"/>
    </row>
    <row r="856" spans="1:25" ht="16.5" thickBot="1" x14ac:dyDescent="0.25">
      <c r="A856" s="102"/>
      <c r="B856" s="103"/>
      <c r="C856" s="103"/>
      <c r="D856" s="103"/>
      <c r="E856" s="110"/>
      <c r="F856" s="110"/>
      <c r="G856" s="104"/>
      <c r="H856" s="105"/>
      <c r="I856" s="279">
        <v>1</v>
      </c>
      <c r="J856" s="67"/>
      <c r="K856" s="67"/>
      <c r="L856" s="67"/>
      <c r="M856" s="67"/>
      <c r="N856" s="67"/>
      <c r="O856" s="67"/>
      <c r="P856" s="67"/>
      <c r="Q856" s="67"/>
      <c r="R856" s="67"/>
      <c r="S856" s="322"/>
      <c r="T856" s="318">
        <f t="shared" si="103"/>
        <v>0</v>
      </c>
      <c r="U856" s="98">
        <f t="shared" si="102"/>
        <v>0</v>
      </c>
      <c r="V856" s="99">
        <f>D838</f>
        <v>2077</v>
      </c>
      <c r="W856" s="462" t="s">
        <v>101</v>
      </c>
      <c r="X856" s="93">
        <f t="shared" si="104"/>
        <v>0</v>
      </c>
      <c r="Y856" s="112"/>
    </row>
    <row r="857" spans="1:25" ht="16.5" thickBot="1" x14ac:dyDescent="0.25">
      <c r="A857" s="102"/>
      <c r="B857" s="103"/>
      <c r="C857" s="103"/>
      <c r="D857" s="103"/>
      <c r="E857" s="110"/>
      <c r="F857" s="110"/>
      <c r="G857" s="104"/>
      <c r="H857" s="105"/>
      <c r="I857" s="280">
        <v>2</v>
      </c>
      <c r="J857" s="67">
        <v>1</v>
      </c>
      <c r="K857" s="67"/>
      <c r="L857" s="67"/>
      <c r="M857" s="67"/>
      <c r="N857" s="67"/>
      <c r="O857" s="67"/>
      <c r="P857" s="67"/>
      <c r="Q857" s="67"/>
      <c r="R857" s="67"/>
      <c r="S857" s="322"/>
      <c r="T857" s="318">
        <f t="shared" si="103"/>
        <v>1</v>
      </c>
      <c r="U857" s="98">
        <f t="shared" si="102"/>
        <v>4.9455984174085062E-4</v>
      </c>
      <c r="V857" s="99">
        <f>D838</f>
        <v>2077</v>
      </c>
      <c r="W857" s="268" t="s">
        <v>3</v>
      </c>
      <c r="X857" s="93">
        <f t="shared" si="104"/>
        <v>1</v>
      </c>
      <c r="Y857" s="111"/>
    </row>
    <row r="858" spans="1:25" ht="16.5" thickBot="1" x14ac:dyDescent="0.25">
      <c r="A858" s="102"/>
      <c r="B858" s="103"/>
      <c r="C858" s="103"/>
      <c r="D858" s="103"/>
      <c r="E858" s="103"/>
      <c r="F858" s="110"/>
      <c r="G858" s="104"/>
      <c r="H858" s="105"/>
      <c r="I858" s="280">
        <v>16</v>
      </c>
      <c r="J858" s="67">
        <v>1</v>
      </c>
      <c r="K858" s="67"/>
      <c r="L858" s="67"/>
      <c r="M858" s="67"/>
      <c r="N858" s="67"/>
      <c r="O858" s="67"/>
      <c r="P858" s="67"/>
      <c r="Q858" s="67"/>
      <c r="R858" s="67"/>
      <c r="S858" s="322"/>
      <c r="T858" s="318">
        <f t="shared" si="103"/>
        <v>1</v>
      </c>
      <c r="U858" s="98">
        <f t="shared" si="102"/>
        <v>4.9455984174085062E-4</v>
      </c>
      <c r="V858" s="99">
        <f>D838</f>
        <v>2077</v>
      </c>
      <c r="W858" s="268" t="s">
        <v>8</v>
      </c>
      <c r="X858" s="93">
        <f t="shared" si="104"/>
        <v>1</v>
      </c>
      <c r="Y858" s="112"/>
    </row>
    <row r="859" spans="1:25" ht="16.5" thickBot="1" x14ac:dyDescent="0.25">
      <c r="A859" s="102"/>
      <c r="B859" s="103"/>
      <c r="C859" s="103"/>
      <c r="D859" s="103"/>
      <c r="E859" s="103"/>
      <c r="F859" s="110"/>
      <c r="G859" s="104"/>
      <c r="H859" s="105"/>
      <c r="I859" s="280">
        <v>1</v>
      </c>
      <c r="J859" s="67">
        <v>1</v>
      </c>
      <c r="K859" s="67"/>
      <c r="L859" s="67"/>
      <c r="M859" s="67"/>
      <c r="N859" s="67"/>
      <c r="O859" s="67"/>
      <c r="P859" s="67"/>
      <c r="Q859" s="67"/>
      <c r="R859" s="67"/>
      <c r="S859" s="322"/>
      <c r="T859" s="318">
        <f t="shared" si="103"/>
        <v>1</v>
      </c>
      <c r="U859" s="98">
        <f t="shared" si="102"/>
        <v>4.9455984174085062E-4</v>
      </c>
      <c r="V859" s="99">
        <f>D838</f>
        <v>2077</v>
      </c>
      <c r="W859" s="268" t="s">
        <v>9</v>
      </c>
      <c r="X859" s="93">
        <f t="shared" si="104"/>
        <v>1</v>
      </c>
      <c r="Y859" s="494"/>
    </row>
    <row r="860" spans="1:25" ht="16.5" thickBot="1" x14ac:dyDescent="0.25">
      <c r="A860" s="102"/>
      <c r="B860" s="103"/>
      <c r="C860" s="103"/>
      <c r="D860" s="103"/>
      <c r="E860" s="103"/>
      <c r="F860" s="110"/>
      <c r="G860" s="104"/>
      <c r="H860" s="105"/>
      <c r="I860" s="280">
        <v>1</v>
      </c>
      <c r="J860" s="67"/>
      <c r="K860" s="67"/>
      <c r="L860" s="67"/>
      <c r="M860" s="67"/>
      <c r="N860" s="67"/>
      <c r="O860" s="67"/>
      <c r="P860" s="67"/>
      <c r="Q860" s="67"/>
      <c r="R860" s="67"/>
      <c r="S860" s="322"/>
      <c r="T860" s="318">
        <f t="shared" si="103"/>
        <v>0</v>
      </c>
      <c r="U860" s="98">
        <f t="shared" si="102"/>
        <v>0</v>
      </c>
      <c r="V860" s="99">
        <f>D838</f>
        <v>2077</v>
      </c>
      <c r="W860" s="268" t="s">
        <v>80</v>
      </c>
      <c r="X860" s="93">
        <f t="shared" si="104"/>
        <v>0</v>
      </c>
      <c r="Y860" s="494" t="s">
        <v>389</v>
      </c>
    </row>
    <row r="861" spans="1:25" ht="16.5" thickBot="1" x14ac:dyDescent="0.25">
      <c r="A861" s="102"/>
      <c r="B861" s="103"/>
      <c r="C861" s="103"/>
      <c r="D861" s="103"/>
      <c r="E861" s="103"/>
      <c r="F861" s="110"/>
      <c r="G861" s="104"/>
      <c r="H861" s="105"/>
      <c r="I861" s="280">
        <v>1</v>
      </c>
      <c r="J861" s="67"/>
      <c r="K861" s="67"/>
      <c r="L861" s="67"/>
      <c r="M861" s="67"/>
      <c r="N861" s="67"/>
      <c r="O861" s="67"/>
      <c r="P861" s="67"/>
      <c r="Q861" s="67"/>
      <c r="R861" s="67"/>
      <c r="S861" s="322"/>
      <c r="T861" s="318">
        <f t="shared" si="103"/>
        <v>0</v>
      </c>
      <c r="U861" s="98">
        <f t="shared" si="102"/>
        <v>0</v>
      </c>
      <c r="V861" s="99">
        <f>D838</f>
        <v>2077</v>
      </c>
      <c r="W861" s="268" t="s">
        <v>20</v>
      </c>
      <c r="X861" s="93">
        <f t="shared" si="104"/>
        <v>0</v>
      </c>
      <c r="Y861" s="494" t="s">
        <v>505</v>
      </c>
    </row>
    <row r="862" spans="1:25" ht="16.5" thickBot="1" x14ac:dyDescent="0.25">
      <c r="A862" s="102"/>
      <c r="B862" s="103"/>
      <c r="C862" s="103"/>
      <c r="D862" s="103"/>
      <c r="E862" s="103"/>
      <c r="F862" s="110"/>
      <c r="G862" s="104"/>
      <c r="H862" s="105"/>
      <c r="I862" s="280"/>
      <c r="J862" s="67"/>
      <c r="K862" s="67"/>
      <c r="L862" s="67"/>
      <c r="M862" s="67"/>
      <c r="N862" s="67"/>
      <c r="O862" s="67"/>
      <c r="P862" s="67"/>
      <c r="Q862" s="67"/>
      <c r="R862" s="67"/>
      <c r="S862" s="322"/>
      <c r="T862" s="318">
        <f t="shared" si="103"/>
        <v>0</v>
      </c>
      <c r="U862" s="98">
        <f t="shared" si="102"/>
        <v>0</v>
      </c>
      <c r="V862" s="99">
        <f>D838</f>
        <v>2077</v>
      </c>
      <c r="W862" s="268" t="s">
        <v>81</v>
      </c>
      <c r="X862" s="93">
        <f t="shared" si="104"/>
        <v>0</v>
      </c>
      <c r="Y862" s="494"/>
    </row>
    <row r="863" spans="1:25" ht="16.5" thickBot="1" x14ac:dyDescent="0.25">
      <c r="A863" s="102"/>
      <c r="B863" s="103"/>
      <c r="C863" s="103"/>
      <c r="D863" s="103"/>
      <c r="E863" s="103"/>
      <c r="F863" s="110"/>
      <c r="G863" s="104"/>
      <c r="H863" s="105"/>
      <c r="I863" s="280"/>
      <c r="J863" s="67"/>
      <c r="K863" s="67"/>
      <c r="L863" s="67"/>
      <c r="M863" s="67"/>
      <c r="N863" s="67"/>
      <c r="O863" s="67"/>
      <c r="P863" s="67"/>
      <c r="Q863" s="67"/>
      <c r="R863" s="67"/>
      <c r="S863" s="322"/>
      <c r="T863" s="318">
        <f t="shared" si="103"/>
        <v>0</v>
      </c>
      <c r="U863" s="98">
        <f t="shared" si="102"/>
        <v>0</v>
      </c>
      <c r="V863" s="99">
        <f>D838</f>
        <v>2077</v>
      </c>
      <c r="W863" s="463" t="s">
        <v>190</v>
      </c>
      <c r="X863" s="93">
        <f t="shared" si="104"/>
        <v>0</v>
      </c>
      <c r="Y863" s="494"/>
    </row>
    <row r="864" spans="1:25" ht="16.5" thickBot="1" x14ac:dyDescent="0.25">
      <c r="A864" s="102"/>
      <c r="B864" s="103"/>
      <c r="C864" s="103"/>
      <c r="D864" s="103"/>
      <c r="E864" s="110"/>
      <c r="F864" s="110"/>
      <c r="G864" s="104"/>
      <c r="H864" s="105"/>
      <c r="I864" s="280">
        <v>18</v>
      </c>
      <c r="J864" s="67">
        <v>1</v>
      </c>
      <c r="K864" s="67"/>
      <c r="L864" s="67"/>
      <c r="M864" s="67"/>
      <c r="N864" s="67"/>
      <c r="O864" s="67"/>
      <c r="P864" s="67"/>
      <c r="Q864" s="67"/>
      <c r="R864" s="67"/>
      <c r="S864" s="322"/>
      <c r="T864" s="318">
        <f t="shared" si="103"/>
        <v>1</v>
      </c>
      <c r="U864" s="98">
        <f t="shared" si="102"/>
        <v>4.9455984174085062E-4</v>
      </c>
      <c r="V864" s="99">
        <f>D838</f>
        <v>2077</v>
      </c>
      <c r="W864" s="268" t="s">
        <v>13</v>
      </c>
      <c r="X864" s="93">
        <f t="shared" si="104"/>
        <v>1</v>
      </c>
      <c r="Y864" s="452"/>
    </row>
    <row r="865" spans="1:25" ht="16.5" thickBot="1" x14ac:dyDescent="0.25">
      <c r="A865" s="102"/>
      <c r="B865" s="103"/>
      <c r="C865" s="103"/>
      <c r="D865" s="103"/>
      <c r="E865" s="110"/>
      <c r="F865" s="110"/>
      <c r="G865" s="104"/>
      <c r="H865" s="105"/>
      <c r="I865" s="67">
        <v>6</v>
      </c>
      <c r="J865" s="67"/>
      <c r="K865" s="67"/>
      <c r="L865" s="67"/>
      <c r="M865" s="67"/>
      <c r="N865" s="67"/>
      <c r="O865" s="67"/>
      <c r="P865" s="67"/>
      <c r="Q865" s="67"/>
      <c r="R865" s="67"/>
      <c r="S865" s="322"/>
      <c r="T865" s="318">
        <f t="shared" si="103"/>
        <v>0</v>
      </c>
      <c r="U865" s="98">
        <f t="shared" si="102"/>
        <v>0</v>
      </c>
      <c r="V865" s="99">
        <f>D838</f>
        <v>2077</v>
      </c>
      <c r="W865" s="269" t="s">
        <v>181</v>
      </c>
      <c r="X865" s="93">
        <f t="shared" si="104"/>
        <v>0</v>
      </c>
      <c r="Y865" s="494"/>
    </row>
    <row r="866" spans="1:25" ht="16.5" thickBot="1" x14ac:dyDescent="0.25">
      <c r="A866" s="102"/>
      <c r="B866" s="103"/>
      <c r="C866" s="103"/>
      <c r="D866" s="103"/>
      <c r="E866" s="110"/>
      <c r="F866" s="110"/>
      <c r="G866" s="104"/>
      <c r="H866" s="105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322"/>
      <c r="T866" s="318">
        <f t="shared" si="103"/>
        <v>0</v>
      </c>
      <c r="U866" s="98">
        <f t="shared" si="102"/>
        <v>0</v>
      </c>
      <c r="V866" s="99">
        <f>D838</f>
        <v>2077</v>
      </c>
      <c r="W866" s="269" t="s">
        <v>99</v>
      </c>
      <c r="X866" s="93">
        <f t="shared" si="104"/>
        <v>0</v>
      </c>
      <c r="Y866" s="452"/>
    </row>
    <row r="867" spans="1:25" ht="16.5" thickBot="1" x14ac:dyDescent="0.25">
      <c r="A867" s="102"/>
      <c r="B867" s="103"/>
      <c r="C867" s="103"/>
      <c r="D867" s="103"/>
      <c r="E867" s="110"/>
      <c r="F867" s="110"/>
      <c r="G867" s="104"/>
      <c r="H867" s="113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325"/>
      <c r="T867" s="319">
        <f t="shared" si="103"/>
        <v>0</v>
      </c>
      <c r="U867" s="409">
        <f t="shared" si="102"/>
        <v>0</v>
      </c>
      <c r="V867" s="99">
        <f>D838</f>
        <v>2077</v>
      </c>
      <c r="W867" s="509" t="s">
        <v>10</v>
      </c>
      <c r="X867" s="93">
        <f t="shared" si="104"/>
        <v>0</v>
      </c>
      <c r="Y867" s="452"/>
    </row>
    <row r="868" spans="1:25" ht="16.5" thickBot="1" x14ac:dyDescent="0.3">
      <c r="A868" s="102"/>
      <c r="B868" s="103"/>
      <c r="C868" s="103"/>
      <c r="D868" s="103"/>
      <c r="E868" s="110"/>
      <c r="F868" s="110"/>
      <c r="G868" s="104"/>
      <c r="H868" s="87"/>
      <c r="I868" s="88"/>
      <c r="J868" s="310"/>
      <c r="K868" s="88"/>
      <c r="L868" s="88"/>
      <c r="M868" s="88"/>
      <c r="N868" s="88"/>
      <c r="O868" s="88"/>
      <c r="P868" s="88"/>
      <c r="Q868" s="88"/>
      <c r="R868" s="88"/>
      <c r="S868" s="88"/>
      <c r="T868" s="317"/>
      <c r="U868" s="317"/>
      <c r="V868" s="121"/>
      <c r="W868" s="273" t="s">
        <v>166</v>
      </c>
      <c r="X868" s="93">
        <f t="shared" si="104"/>
        <v>0</v>
      </c>
      <c r="Y868" s="494" t="s">
        <v>501</v>
      </c>
    </row>
    <row r="869" spans="1:25" ht="16.5" thickBot="1" x14ac:dyDescent="0.25">
      <c r="A869" s="102"/>
      <c r="B869" s="103"/>
      <c r="C869" s="103"/>
      <c r="D869" s="103"/>
      <c r="E869" s="110"/>
      <c r="F869" s="110"/>
      <c r="G869" s="115"/>
      <c r="H869" s="95">
        <v>9</v>
      </c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321"/>
      <c r="T869" s="320">
        <f t="shared" ref="T869:T870" si="105">SUM(H869,J869,L869,N869,P869,R869,S869)</f>
        <v>9</v>
      </c>
      <c r="U869" s="214">
        <f t="shared" si="102"/>
        <v>4.4510385756676559E-3</v>
      </c>
      <c r="V869" s="99">
        <f>D838</f>
        <v>2077</v>
      </c>
      <c r="W869" s="267" t="s">
        <v>95</v>
      </c>
      <c r="X869" s="93">
        <f t="shared" si="104"/>
        <v>9</v>
      </c>
      <c r="Y869" s="494" t="s">
        <v>473</v>
      </c>
    </row>
    <row r="870" spans="1:25" ht="16.5" thickBot="1" x14ac:dyDescent="0.25">
      <c r="A870" s="102"/>
      <c r="B870" s="103"/>
      <c r="C870" s="103"/>
      <c r="D870" s="103"/>
      <c r="E870" s="110"/>
      <c r="F870" s="110"/>
      <c r="G870" s="115"/>
      <c r="H870" s="105">
        <v>1</v>
      </c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322"/>
      <c r="T870" s="318">
        <f t="shared" si="105"/>
        <v>1</v>
      </c>
      <c r="U870" s="214">
        <f t="shared" si="102"/>
        <v>4.9455984174085062E-4</v>
      </c>
      <c r="V870" s="99">
        <f>D838</f>
        <v>2077</v>
      </c>
      <c r="W870" s="268" t="s">
        <v>86</v>
      </c>
      <c r="X870" s="93">
        <f t="shared" si="104"/>
        <v>1</v>
      </c>
      <c r="Y870" s="494" t="s">
        <v>503</v>
      </c>
    </row>
    <row r="871" spans="1:25" ht="15.75" thickBot="1" x14ac:dyDescent="0.25">
      <c r="A871" s="102"/>
      <c r="B871" s="103"/>
      <c r="C871" s="103"/>
      <c r="D871" s="103"/>
      <c r="E871" s="110"/>
      <c r="F871" s="110"/>
      <c r="G871" s="115"/>
      <c r="H871" s="105">
        <v>1</v>
      </c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322"/>
      <c r="T871" s="318">
        <f t="shared" ref="T871:T877" si="106">SUM(H871,J871,L871,N871,P871,R871,S871)</f>
        <v>1</v>
      </c>
      <c r="U871" s="214">
        <f t="shared" si="102"/>
        <v>4.9455984174085062E-4</v>
      </c>
      <c r="V871" s="99">
        <f>D838</f>
        <v>2077</v>
      </c>
      <c r="W871" s="503" t="s">
        <v>185</v>
      </c>
      <c r="X871" s="93">
        <f t="shared" si="104"/>
        <v>1</v>
      </c>
      <c r="Y871" s="494" t="s">
        <v>502</v>
      </c>
    </row>
    <row r="872" spans="1:25" ht="16.5" thickBot="1" x14ac:dyDescent="0.25">
      <c r="A872" s="102"/>
      <c r="B872" s="103"/>
      <c r="C872" s="103"/>
      <c r="D872" s="103"/>
      <c r="E872" s="110"/>
      <c r="F872" s="110"/>
      <c r="G872" s="115"/>
      <c r="H872" s="105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322"/>
      <c r="T872" s="318">
        <f t="shared" si="106"/>
        <v>0</v>
      </c>
      <c r="U872" s="214">
        <f t="shared" si="102"/>
        <v>0</v>
      </c>
      <c r="V872" s="99">
        <f>D838</f>
        <v>2077</v>
      </c>
      <c r="W872" s="268" t="s">
        <v>74</v>
      </c>
      <c r="X872" s="93">
        <f t="shared" si="104"/>
        <v>0</v>
      </c>
      <c r="Y872" s="452" t="s">
        <v>504</v>
      </c>
    </row>
    <row r="873" spans="1:25" ht="16.5" thickBot="1" x14ac:dyDescent="0.25">
      <c r="A873" s="102"/>
      <c r="B873" s="103"/>
      <c r="C873" s="103"/>
      <c r="D873" s="103"/>
      <c r="E873" s="110"/>
      <c r="F873" s="110"/>
      <c r="G873" s="115"/>
      <c r="H873" s="105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322"/>
      <c r="T873" s="318">
        <f t="shared" si="106"/>
        <v>0</v>
      </c>
      <c r="U873" s="214">
        <f t="shared" si="102"/>
        <v>0</v>
      </c>
      <c r="V873" s="99">
        <f>D838</f>
        <v>2077</v>
      </c>
      <c r="W873" s="269" t="s">
        <v>87</v>
      </c>
      <c r="X873" s="93">
        <f t="shared" si="104"/>
        <v>0</v>
      </c>
      <c r="Y873" s="452"/>
    </row>
    <row r="874" spans="1:25" ht="16.5" thickBot="1" x14ac:dyDescent="0.25">
      <c r="A874" s="102"/>
      <c r="B874" s="103"/>
      <c r="C874" s="103"/>
      <c r="D874" s="103"/>
      <c r="E874" s="110"/>
      <c r="F874" s="110"/>
      <c r="G874" s="115"/>
      <c r="H874" s="105">
        <v>1</v>
      </c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322"/>
      <c r="T874" s="318">
        <f t="shared" si="106"/>
        <v>1</v>
      </c>
      <c r="U874" s="214">
        <f t="shared" si="102"/>
        <v>4.9455984174085062E-4</v>
      </c>
      <c r="V874" s="99">
        <f>D838</f>
        <v>2077</v>
      </c>
      <c r="W874" s="269" t="s">
        <v>27</v>
      </c>
      <c r="X874" s="93">
        <f t="shared" si="104"/>
        <v>1</v>
      </c>
      <c r="Y874" s="452"/>
    </row>
    <row r="875" spans="1:25" ht="16.5" thickBot="1" x14ac:dyDescent="0.25">
      <c r="A875" s="102"/>
      <c r="B875" s="103"/>
      <c r="C875" s="103"/>
      <c r="D875" s="103"/>
      <c r="E875" s="110"/>
      <c r="F875" s="110"/>
      <c r="G875" s="115"/>
      <c r="H875" s="113">
        <v>2</v>
      </c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325"/>
      <c r="T875" s="318">
        <f t="shared" si="106"/>
        <v>2</v>
      </c>
      <c r="U875" s="214">
        <f t="shared" si="102"/>
        <v>9.8911968348170125E-4</v>
      </c>
      <c r="V875" s="99">
        <f>D838</f>
        <v>2077</v>
      </c>
      <c r="W875" s="272" t="s">
        <v>36</v>
      </c>
      <c r="X875" s="93">
        <f t="shared" si="104"/>
        <v>2</v>
      </c>
      <c r="Y875" s="507"/>
    </row>
    <row r="876" spans="1:25" ht="16.5" thickBot="1" x14ac:dyDescent="0.25">
      <c r="A876" s="102"/>
      <c r="B876" s="103"/>
      <c r="C876" s="103"/>
      <c r="D876" s="103"/>
      <c r="E876" s="110"/>
      <c r="F876" s="110"/>
      <c r="G876" s="115"/>
      <c r="H876" s="113">
        <v>1</v>
      </c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325"/>
      <c r="T876" s="318">
        <f t="shared" si="106"/>
        <v>1</v>
      </c>
      <c r="U876" s="214">
        <f t="shared" si="102"/>
        <v>4.9455984174085062E-4</v>
      </c>
      <c r="V876" s="99">
        <f>D838</f>
        <v>2077</v>
      </c>
      <c r="W876" s="268" t="s">
        <v>13</v>
      </c>
      <c r="X876" s="93">
        <f t="shared" si="104"/>
        <v>1</v>
      </c>
      <c r="Y876" s="452"/>
    </row>
    <row r="877" spans="1:25" ht="16.5" thickBot="1" x14ac:dyDescent="0.25">
      <c r="A877" s="123"/>
      <c r="B877" s="124"/>
      <c r="C877" s="124"/>
      <c r="D877" s="124"/>
      <c r="E877" s="125"/>
      <c r="F877" s="125"/>
      <c r="G877" s="126"/>
      <c r="H877" s="113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325"/>
      <c r="T877" s="318">
        <f t="shared" si="106"/>
        <v>0</v>
      </c>
      <c r="U877" s="409">
        <f t="shared" si="102"/>
        <v>0</v>
      </c>
      <c r="V877" s="99">
        <f>D838</f>
        <v>2077</v>
      </c>
      <c r="W877" s="270" t="s">
        <v>159</v>
      </c>
      <c r="X877" s="275">
        <f>T877</f>
        <v>0</v>
      </c>
      <c r="Y877" s="492"/>
    </row>
    <row r="878" spans="1:25" ht="15.75" thickBot="1" x14ac:dyDescent="0.25">
      <c r="A878" s="128"/>
      <c r="B878" s="128"/>
      <c r="C878" s="128"/>
      <c r="D878" s="128"/>
      <c r="E878" s="128"/>
      <c r="F878" s="128"/>
      <c r="G878" s="51" t="s">
        <v>5</v>
      </c>
      <c r="H878" s="129">
        <f t="shared" ref="H878:S878" si="107">SUM(H839:H877)</f>
        <v>157</v>
      </c>
      <c r="I878" s="129">
        <f t="shared" si="107"/>
        <v>50</v>
      </c>
      <c r="J878" s="129">
        <f t="shared" si="107"/>
        <v>14</v>
      </c>
      <c r="K878" s="129">
        <f t="shared" si="107"/>
        <v>0</v>
      </c>
      <c r="L878" s="129">
        <f t="shared" si="107"/>
        <v>0</v>
      </c>
      <c r="M878" s="129">
        <f t="shared" si="107"/>
        <v>0</v>
      </c>
      <c r="N878" s="129">
        <f t="shared" si="107"/>
        <v>0</v>
      </c>
      <c r="O878" s="129">
        <f t="shared" si="107"/>
        <v>0</v>
      </c>
      <c r="P878" s="129">
        <f t="shared" si="107"/>
        <v>0</v>
      </c>
      <c r="Q878" s="129">
        <f t="shared" si="107"/>
        <v>0</v>
      </c>
      <c r="R878" s="129">
        <f t="shared" si="107"/>
        <v>0</v>
      </c>
      <c r="S878" s="129">
        <f t="shared" si="107"/>
        <v>0</v>
      </c>
      <c r="T878" s="258">
        <f>SUM(H878,J878,L878,N878,P878,R878,S878)</f>
        <v>171</v>
      </c>
      <c r="U878" s="465">
        <f t="shared" si="102"/>
        <v>8.4569732937685466E-2</v>
      </c>
      <c r="V878" s="99">
        <f>D838</f>
        <v>2077</v>
      </c>
      <c r="W878" s="44"/>
    </row>
    <row r="880" spans="1:25" ht="15.75" thickBot="1" x14ac:dyDescent="0.3"/>
    <row r="881" spans="1:25" ht="75.75" thickBot="1" x14ac:dyDescent="0.3">
      <c r="A881" s="46" t="s">
        <v>23</v>
      </c>
      <c r="B881" s="46" t="s">
        <v>49</v>
      </c>
      <c r="C881" s="47" t="s">
        <v>54</v>
      </c>
      <c r="D881" s="47" t="s">
        <v>18</v>
      </c>
      <c r="E881" s="46" t="s">
        <v>17</v>
      </c>
      <c r="F881" s="48" t="s">
        <v>1</v>
      </c>
      <c r="G881" s="49" t="s">
        <v>24</v>
      </c>
      <c r="H881" s="50" t="s">
        <v>75</v>
      </c>
      <c r="I881" s="50" t="s">
        <v>76</v>
      </c>
      <c r="J881" s="50" t="s">
        <v>55</v>
      </c>
      <c r="K881" s="50" t="s">
        <v>60</v>
      </c>
      <c r="L881" s="50" t="s">
        <v>56</v>
      </c>
      <c r="M881" s="50" t="s">
        <v>61</v>
      </c>
      <c r="N881" s="50" t="s">
        <v>57</v>
      </c>
      <c r="O881" s="50" t="s">
        <v>62</v>
      </c>
      <c r="P881" s="50" t="s">
        <v>58</v>
      </c>
      <c r="Q881" s="50" t="s">
        <v>77</v>
      </c>
      <c r="R881" s="50" t="s">
        <v>126</v>
      </c>
      <c r="S881" s="50" t="s">
        <v>42</v>
      </c>
      <c r="T881" s="50" t="s">
        <v>5</v>
      </c>
      <c r="U881" s="46" t="s">
        <v>2</v>
      </c>
      <c r="V881" s="84" t="s">
        <v>72</v>
      </c>
      <c r="W881" s="85" t="s">
        <v>21</v>
      </c>
      <c r="X881" s="47" t="s">
        <v>18</v>
      </c>
      <c r="Y881" s="86" t="s">
        <v>7</v>
      </c>
    </row>
    <row r="882" spans="1:25" ht="15.75" thickBot="1" x14ac:dyDescent="0.3">
      <c r="A882" s="438">
        <v>1512002</v>
      </c>
      <c r="B882" s="274" t="s">
        <v>120</v>
      </c>
      <c r="C882" s="438">
        <v>1920</v>
      </c>
      <c r="D882" s="438">
        <v>2139</v>
      </c>
      <c r="E882" s="443">
        <v>1883</v>
      </c>
      <c r="F882" s="444">
        <f>E882/D882</f>
        <v>0.88031790556334732</v>
      </c>
      <c r="G882" s="52">
        <v>45300</v>
      </c>
      <c r="H882" s="87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9"/>
      <c r="T882" s="405"/>
      <c r="U882" s="121"/>
      <c r="V882" s="89"/>
      <c r="W882" s="91" t="s">
        <v>78</v>
      </c>
      <c r="X882" s="275">
        <v>578.5</v>
      </c>
      <c r="Y882" s="493" t="s">
        <v>73</v>
      </c>
    </row>
    <row r="883" spans="1:25" ht="16.5" thickBot="1" x14ac:dyDescent="0.25">
      <c r="A883" s="92"/>
      <c r="B883" s="93"/>
      <c r="C883" s="93"/>
      <c r="D883" s="93"/>
      <c r="E883" s="93"/>
      <c r="F883" s="93"/>
      <c r="G883" s="94"/>
      <c r="H883" s="95">
        <v>13</v>
      </c>
      <c r="I883" s="96"/>
      <c r="J883" s="96">
        <v>1</v>
      </c>
      <c r="K883" s="96"/>
      <c r="L883" s="96"/>
      <c r="M883" s="96"/>
      <c r="N883" s="96"/>
      <c r="O883" s="96"/>
      <c r="P883" s="96"/>
      <c r="Q883" s="96"/>
      <c r="R883" s="96"/>
      <c r="S883" s="321"/>
      <c r="T883" s="320">
        <f>SUM(H883,J883,L883,N883,P883,R883,S883)</f>
        <v>14</v>
      </c>
      <c r="U883" s="485">
        <f>($T883)/$D$486</f>
        <v>6.923837784371909E-3</v>
      </c>
      <c r="V883" s="99">
        <f>D882</f>
        <v>2139</v>
      </c>
      <c r="W883" s="267" t="s">
        <v>16</v>
      </c>
      <c r="X883" s="93">
        <f>T883</f>
        <v>14</v>
      </c>
      <c r="Y883" s="276" t="s">
        <v>131</v>
      </c>
    </row>
    <row r="884" spans="1:25" ht="16.5" thickBot="1" x14ac:dyDescent="0.25">
      <c r="A884" s="102"/>
      <c r="B884" s="103"/>
      <c r="C884" s="103"/>
      <c r="D884" s="103"/>
      <c r="E884" s="103"/>
      <c r="F884" s="103"/>
      <c r="G884" s="104"/>
      <c r="H884" s="484"/>
      <c r="I884" s="117"/>
      <c r="J884" s="117">
        <v>1</v>
      </c>
      <c r="K884" s="117"/>
      <c r="L884" s="117"/>
      <c r="M884" s="117"/>
      <c r="N884" s="117"/>
      <c r="O884" s="117"/>
      <c r="P884" s="117"/>
      <c r="Q884" s="117"/>
      <c r="R884" s="117"/>
      <c r="S884" s="324"/>
      <c r="T884" s="320">
        <f>SUM(H884,J884,L884,N884,P884,R884,S884)</f>
        <v>1</v>
      </c>
      <c r="U884" s="409">
        <f t="shared" ref="U884:U922" si="108">($T884)/$D$486</f>
        <v>4.9455984174085062E-4</v>
      </c>
      <c r="V884" s="99"/>
      <c r="W884" s="271" t="s">
        <v>44</v>
      </c>
      <c r="X884" s="93"/>
      <c r="Y884" s="276" t="s">
        <v>167</v>
      </c>
    </row>
    <row r="885" spans="1:25" ht="16.5" thickBot="1" x14ac:dyDescent="0.25">
      <c r="A885" s="102"/>
      <c r="B885" s="103"/>
      <c r="C885" s="103"/>
      <c r="D885" s="103"/>
      <c r="E885" s="103"/>
      <c r="F885" s="103"/>
      <c r="G885" s="104"/>
      <c r="H885" s="105">
        <v>62</v>
      </c>
      <c r="I885" s="67"/>
      <c r="J885" s="67">
        <v>2</v>
      </c>
      <c r="K885" s="67"/>
      <c r="L885" s="67"/>
      <c r="M885" s="67"/>
      <c r="N885" s="67"/>
      <c r="O885" s="67"/>
      <c r="P885" s="67"/>
      <c r="Q885" s="67"/>
      <c r="R885" s="67"/>
      <c r="S885" s="322"/>
      <c r="T885" s="318">
        <f t="shared" ref="T885:T911" si="109">SUM(H885,J885,L885,N885,P885,R885,S885)</f>
        <v>64</v>
      </c>
      <c r="U885" s="98">
        <f t="shared" si="108"/>
        <v>3.165182987141444E-2</v>
      </c>
      <c r="V885" s="99">
        <f>D882</f>
        <v>2139</v>
      </c>
      <c r="W885" s="268" t="s">
        <v>6</v>
      </c>
      <c r="X885" s="93">
        <f t="shared" ref="X885:X920" si="110">T885</f>
        <v>64</v>
      </c>
      <c r="Y885" s="489"/>
    </row>
    <row r="886" spans="1:25" ht="16.5" thickBot="1" x14ac:dyDescent="0.25">
      <c r="A886" s="102"/>
      <c r="B886" s="103"/>
      <c r="C886" s="103"/>
      <c r="D886" s="103"/>
      <c r="E886" s="110"/>
      <c r="F886" s="110"/>
      <c r="G886" s="104"/>
      <c r="H886" s="105">
        <v>42</v>
      </c>
      <c r="I886" s="67"/>
      <c r="J886" s="67">
        <v>6</v>
      </c>
      <c r="K886" s="67"/>
      <c r="L886" s="67"/>
      <c r="M886" s="67"/>
      <c r="N886" s="67"/>
      <c r="O886" s="67"/>
      <c r="P886" s="67"/>
      <c r="Q886" s="67"/>
      <c r="R886" s="67"/>
      <c r="S886" s="322"/>
      <c r="T886" s="318">
        <f t="shared" si="109"/>
        <v>48</v>
      </c>
      <c r="U886" s="98">
        <f t="shared" si="108"/>
        <v>2.3738872403560832E-2</v>
      </c>
      <c r="V886" s="99">
        <f>D882</f>
        <v>2139</v>
      </c>
      <c r="W886" s="268" t="s">
        <v>14</v>
      </c>
      <c r="X886" s="93">
        <f t="shared" si="110"/>
        <v>48</v>
      </c>
      <c r="Y886" s="314"/>
    </row>
    <row r="887" spans="1:25" ht="16.5" thickBot="1" x14ac:dyDescent="0.25">
      <c r="A887" s="102"/>
      <c r="B887" s="103"/>
      <c r="C887" s="103"/>
      <c r="D887" s="103"/>
      <c r="E887" s="110"/>
      <c r="F887" s="110"/>
      <c r="G887" s="104"/>
      <c r="H887" s="105">
        <v>4</v>
      </c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322"/>
      <c r="T887" s="318">
        <f t="shared" si="109"/>
        <v>4</v>
      </c>
      <c r="U887" s="98">
        <f t="shared" si="108"/>
        <v>1.9782393669634025E-3</v>
      </c>
      <c r="V887" s="99">
        <f>D882</f>
        <v>2139</v>
      </c>
      <c r="W887" s="268" t="s">
        <v>15</v>
      </c>
      <c r="X887" s="93">
        <f t="shared" si="110"/>
        <v>4</v>
      </c>
      <c r="Y887" s="431"/>
    </row>
    <row r="888" spans="1:25" ht="16.5" thickBot="1" x14ac:dyDescent="0.25">
      <c r="A888" s="102"/>
      <c r="B888" s="103"/>
      <c r="C888" s="103"/>
      <c r="D888" s="103"/>
      <c r="E888" s="110"/>
      <c r="F888" s="110"/>
      <c r="G888" s="104"/>
      <c r="H888" s="105">
        <v>5</v>
      </c>
      <c r="I888" s="67"/>
      <c r="J888" s="67">
        <v>7</v>
      </c>
      <c r="K888" s="67"/>
      <c r="L888" s="67"/>
      <c r="M888" s="67"/>
      <c r="N888" s="67"/>
      <c r="O888" s="67"/>
      <c r="P888" s="67"/>
      <c r="Q888" s="67"/>
      <c r="R888" s="67"/>
      <c r="S888" s="322"/>
      <c r="T888" s="318">
        <f t="shared" si="109"/>
        <v>12</v>
      </c>
      <c r="U888" s="98">
        <f t="shared" si="108"/>
        <v>5.9347181008902079E-3</v>
      </c>
      <c r="V888" s="99">
        <f>D882</f>
        <v>2139</v>
      </c>
      <c r="W888" s="268" t="s">
        <v>31</v>
      </c>
      <c r="X888" s="93">
        <f t="shared" si="110"/>
        <v>12</v>
      </c>
      <c r="Y888" s="431"/>
    </row>
    <row r="889" spans="1:25" ht="16.5" thickBot="1" x14ac:dyDescent="0.25">
      <c r="A889" s="102"/>
      <c r="B889" s="103"/>
      <c r="C889" s="103"/>
      <c r="D889" s="103"/>
      <c r="E889" s="110"/>
      <c r="F889" s="110"/>
      <c r="G889" s="104"/>
      <c r="H889" s="105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322"/>
      <c r="T889" s="318">
        <f t="shared" si="109"/>
        <v>0</v>
      </c>
      <c r="U889" s="98">
        <f t="shared" si="108"/>
        <v>0</v>
      </c>
      <c r="V889" s="99">
        <f>D882</f>
        <v>2139</v>
      </c>
      <c r="W889" s="268" t="s">
        <v>32</v>
      </c>
      <c r="X889" s="93">
        <f t="shared" si="110"/>
        <v>0</v>
      </c>
      <c r="Y889" s="111"/>
    </row>
    <row r="890" spans="1:25" ht="16.5" thickBot="1" x14ac:dyDescent="0.25">
      <c r="A890" s="102"/>
      <c r="B890" s="103"/>
      <c r="C890" s="103"/>
      <c r="D890" s="103"/>
      <c r="E890" s="110"/>
      <c r="F890" s="110"/>
      <c r="G890" s="104"/>
      <c r="H890" s="105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322"/>
      <c r="T890" s="318">
        <f t="shared" si="109"/>
        <v>0</v>
      </c>
      <c r="U890" s="98">
        <f t="shared" si="108"/>
        <v>0</v>
      </c>
      <c r="V890" s="99">
        <f>D882</f>
        <v>2139</v>
      </c>
      <c r="W890" s="268" t="s">
        <v>187</v>
      </c>
      <c r="X890" s="93">
        <f t="shared" si="110"/>
        <v>0</v>
      </c>
      <c r="Y890" s="446"/>
    </row>
    <row r="891" spans="1:25" ht="16.5" thickBot="1" x14ac:dyDescent="0.25">
      <c r="A891" s="102"/>
      <c r="B891" s="103"/>
      <c r="C891" s="103"/>
      <c r="D891" s="103"/>
      <c r="E891" s="110"/>
      <c r="F891" s="110"/>
      <c r="G891" s="104"/>
      <c r="H891" s="105">
        <v>1</v>
      </c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322"/>
      <c r="T891" s="318">
        <f t="shared" si="109"/>
        <v>1</v>
      </c>
      <c r="U891" s="98">
        <f t="shared" si="108"/>
        <v>4.9455984174085062E-4</v>
      </c>
      <c r="V891" s="99">
        <f>D882</f>
        <v>2139</v>
      </c>
      <c r="W891" s="269" t="s">
        <v>435</v>
      </c>
      <c r="X891" s="93">
        <f t="shared" si="110"/>
        <v>1</v>
      </c>
      <c r="Y891" s="111"/>
    </row>
    <row r="892" spans="1:25" ht="16.5" thickBot="1" x14ac:dyDescent="0.25">
      <c r="A892" s="102"/>
      <c r="B892" s="103"/>
      <c r="C892" s="103"/>
      <c r="D892" s="103"/>
      <c r="E892" s="110"/>
      <c r="F892" s="110"/>
      <c r="G892" s="104"/>
      <c r="H892" s="105">
        <v>1</v>
      </c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322"/>
      <c r="T892" s="318">
        <f t="shared" si="109"/>
        <v>1</v>
      </c>
      <c r="U892" s="98">
        <f t="shared" si="108"/>
        <v>4.9455984174085062E-4</v>
      </c>
      <c r="V892" s="99">
        <f>D882</f>
        <v>2139</v>
      </c>
      <c r="W892" s="268" t="s">
        <v>0</v>
      </c>
      <c r="X892" s="93">
        <f t="shared" si="110"/>
        <v>1</v>
      </c>
      <c r="Y892" s="494"/>
    </row>
    <row r="893" spans="1:25" ht="16.5" thickBot="1" x14ac:dyDescent="0.25">
      <c r="A893" s="102"/>
      <c r="B893" s="103"/>
      <c r="C893" s="103"/>
      <c r="D893" s="103"/>
      <c r="E893" s="110"/>
      <c r="F893" s="110"/>
      <c r="G893" s="104"/>
      <c r="H893" s="105">
        <v>14</v>
      </c>
      <c r="I893" s="67"/>
      <c r="J893" s="67">
        <v>4</v>
      </c>
      <c r="K893" s="67"/>
      <c r="L893" s="67"/>
      <c r="M893" s="67"/>
      <c r="N893" s="67"/>
      <c r="O893" s="67"/>
      <c r="P893" s="67"/>
      <c r="Q893" s="67"/>
      <c r="R893" s="67"/>
      <c r="S893" s="322"/>
      <c r="T893" s="318">
        <f t="shared" si="109"/>
        <v>18</v>
      </c>
      <c r="U893" s="98">
        <f t="shared" si="108"/>
        <v>8.9020771513353119E-3</v>
      </c>
      <c r="V893" s="99">
        <f>D882</f>
        <v>2139</v>
      </c>
      <c r="W893" s="268" t="s">
        <v>12</v>
      </c>
      <c r="X893" s="93">
        <f t="shared" si="110"/>
        <v>18</v>
      </c>
      <c r="Y893" s="494"/>
    </row>
    <row r="894" spans="1:25" ht="16.5" thickBot="1" x14ac:dyDescent="0.25">
      <c r="A894" s="102"/>
      <c r="B894" s="103"/>
      <c r="C894" s="103"/>
      <c r="D894" s="103"/>
      <c r="E894" s="110"/>
      <c r="F894" s="110" t="s">
        <v>108</v>
      </c>
      <c r="G894" s="104"/>
      <c r="H894" s="105">
        <v>56</v>
      </c>
      <c r="I894" s="67"/>
      <c r="J894" s="67">
        <v>1</v>
      </c>
      <c r="K894" s="67"/>
      <c r="L894" s="67"/>
      <c r="M894" s="67"/>
      <c r="N894" s="67"/>
      <c r="O894" s="67"/>
      <c r="P894" s="67"/>
      <c r="Q894" s="67"/>
      <c r="R894" s="67"/>
      <c r="S894" s="322"/>
      <c r="T894" s="318">
        <f t="shared" si="109"/>
        <v>57</v>
      </c>
      <c r="U894" s="98">
        <f t="shared" si="108"/>
        <v>2.8189910979228485E-2</v>
      </c>
      <c r="V894" s="99">
        <f>D882</f>
        <v>2139</v>
      </c>
      <c r="W894" s="268" t="s">
        <v>34</v>
      </c>
      <c r="X894" s="93">
        <f t="shared" si="110"/>
        <v>57</v>
      </c>
      <c r="Y894" s="452"/>
    </row>
    <row r="895" spans="1:25" ht="16.5" thickBot="1" x14ac:dyDescent="0.25">
      <c r="A895" s="102"/>
      <c r="B895" s="103"/>
      <c r="C895" s="103"/>
      <c r="D895" s="103"/>
      <c r="E895" s="110"/>
      <c r="F895" s="110"/>
      <c r="G895" s="104"/>
      <c r="H895" s="105"/>
      <c r="I895" s="67"/>
      <c r="J895" s="67">
        <v>6</v>
      </c>
      <c r="K895" s="67"/>
      <c r="L895" s="67"/>
      <c r="M895" s="67"/>
      <c r="N895" s="67"/>
      <c r="O895" s="67"/>
      <c r="P895" s="67"/>
      <c r="Q895" s="67"/>
      <c r="R895" s="67"/>
      <c r="S895" s="322"/>
      <c r="T895" s="318">
        <f t="shared" si="109"/>
        <v>6</v>
      </c>
      <c r="U895" s="98">
        <f t="shared" si="108"/>
        <v>2.967359050445104E-3</v>
      </c>
      <c r="V895" s="99">
        <f>D882</f>
        <v>2139</v>
      </c>
      <c r="W895" s="269" t="s">
        <v>28</v>
      </c>
      <c r="X895" s="93">
        <f t="shared" si="110"/>
        <v>6</v>
      </c>
      <c r="Y895" s="494"/>
    </row>
    <row r="896" spans="1:25" ht="16.5" thickBot="1" x14ac:dyDescent="0.25">
      <c r="A896" s="102"/>
      <c r="B896" s="103"/>
      <c r="C896" s="103"/>
      <c r="D896" s="103"/>
      <c r="E896" s="110"/>
      <c r="F896" s="110"/>
      <c r="G896" s="115"/>
      <c r="H896" s="116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322"/>
      <c r="T896" s="318">
        <f t="shared" si="109"/>
        <v>0</v>
      </c>
      <c r="U896" s="98">
        <f t="shared" si="108"/>
        <v>0</v>
      </c>
      <c r="V896" s="99">
        <f>D882</f>
        <v>2139</v>
      </c>
      <c r="W896" s="269" t="s">
        <v>27</v>
      </c>
      <c r="X896" s="93">
        <f t="shared" si="110"/>
        <v>0</v>
      </c>
      <c r="Y896" s="278"/>
    </row>
    <row r="897" spans="1:25" ht="16.5" thickBot="1" x14ac:dyDescent="0.25">
      <c r="A897" s="102"/>
      <c r="B897" s="103"/>
      <c r="C897" s="103"/>
      <c r="D897" s="103"/>
      <c r="E897" s="110"/>
      <c r="F897" s="110"/>
      <c r="G897" s="115"/>
      <c r="H897" s="116">
        <v>2</v>
      </c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322"/>
      <c r="T897" s="318">
        <f t="shared" si="109"/>
        <v>2</v>
      </c>
      <c r="U897" s="98">
        <f t="shared" si="108"/>
        <v>9.8911968348170125E-4</v>
      </c>
      <c r="V897" s="99">
        <f>D882</f>
        <v>2139</v>
      </c>
      <c r="W897" s="269" t="s">
        <v>159</v>
      </c>
      <c r="X897" s="93">
        <f t="shared" si="110"/>
        <v>2</v>
      </c>
      <c r="Y897" s="109"/>
    </row>
    <row r="898" spans="1:25" ht="16.5" thickBot="1" x14ac:dyDescent="0.25">
      <c r="A898" s="102"/>
      <c r="B898" s="103"/>
      <c r="C898" s="103"/>
      <c r="D898" s="103"/>
      <c r="E898" s="110"/>
      <c r="F898" s="110"/>
      <c r="G898" s="115"/>
      <c r="H898" s="217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323"/>
      <c r="T898" s="319">
        <f t="shared" si="109"/>
        <v>0</v>
      </c>
      <c r="U898" s="316">
        <f t="shared" si="108"/>
        <v>0</v>
      </c>
      <c r="V898" s="307">
        <f>D882</f>
        <v>2139</v>
      </c>
      <c r="W898" s="270" t="s">
        <v>173</v>
      </c>
      <c r="X898" s="93">
        <f t="shared" si="110"/>
        <v>0</v>
      </c>
      <c r="Y898" s="278"/>
    </row>
    <row r="899" spans="1:25" ht="16.5" thickBot="1" x14ac:dyDescent="0.25">
      <c r="A899" s="102"/>
      <c r="B899" s="103"/>
      <c r="C899" s="103"/>
      <c r="D899" s="103"/>
      <c r="E899" s="110"/>
      <c r="F899" s="110"/>
      <c r="G899" s="104"/>
      <c r="H899" s="95"/>
      <c r="I899" s="117">
        <v>3</v>
      </c>
      <c r="J899" s="117"/>
      <c r="K899" s="117"/>
      <c r="L899" s="117"/>
      <c r="M899" s="117"/>
      <c r="N899" s="117"/>
      <c r="O899" s="117"/>
      <c r="P899" s="117"/>
      <c r="Q899" s="117"/>
      <c r="R899" s="117"/>
      <c r="S899" s="324"/>
      <c r="T899" s="320">
        <f t="shared" si="109"/>
        <v>0</v>
      </c>
      <c r="U899" s="214">
        <f t="shared" si="108"/>
        <v>0</v>
      </c>
      <c r="V899" s="99">
        <f>D882</f>
        <v>2139</v>
      </c>
      <c r="W899" s="271" t="s">
        <v>11</v>
      </c>
      <c r="X899" s="93">
        <f t="shared" si="110"/>
        <v>0</v>
      </c>
      <c r="Y899" s="112"/>
    </row>
    <row r="900" spans="1:25" ht="16.5" thickBot="1" x14ac:dyDescent="0.25">
      <c r="A900" s="102"/>
      <c r="B900" s="103"/>
      <c r="C900" s="103"/>
      <c r="D900" s="103"/>
      <c r="E900" s="110"/>
      <c r="F900" s="110"/>
      <c r="G900" s="104"/>
      <c r="H900" s="105"/>
      <c r="I900" s="279">
        <v>1</v>
      </c>
      <c r="J900" s="67">
        <v>1</v>
      </c>
      <c r="K900" s="67"/>
      <c r="L900" s="67"/>
      <c r="M900" s="67"/>
      <c r="N900" s="67"/>
      <c r="O900" s="67"/>
      <c r="P900" s="67"/>
      <c r="Q900" s="67"/>
      <c r="R900" s="67"/>
      <c r="S900" s="322"/>
      <c r="T900" s="318">
        <f t="shared" si="109"/>
        <v>1</v>
      </c>
      <c r="U900" s="98">
        <f t="shared" si="108"/>
        <v>4.9455984174085062E-4</v>
      </c>
      <c r="V900" s="99">
        <f>D882</f>
        <v>2139</v>
      </c>
      <c r="W900" s="462" t="s">
        <v>101</v>
      </c>
      <c r="X900" s="93">
        <f t="shared" si="110"/>
        <v>1</v>
      </c>
      <c r="Y900" s="112"/>
    </row>
    <row r="901" spans="1:25" ht="16.5" thickBot="1" x14ac:dyDescent="0.25">
      <c r="A901" s="102"/>
      <c r="B901" s="103"/>
      <c r="C901" s="103"/>
      <c r="D901" s="103"/>
      <c r="E901" s="110"/>
      <c r="F901" s="110"/>
      <c r="G901" s="104"/>
      <c r="H901" s="105"/>
      <c r="I901" s="280">
        <v>1</v>
      </c>
      <c r="J901" s="67"/>
      <c r="K901" s="67"/>
      <c r="L901" s="67"/>
      <c r="M901" s="67"/>
      <c r="N901" s="67"/>
      <c r="O901" s="67"/>
      <c r="P901" s="67"/>
      <c r="Q901" s="67"/>
      <c r="R901" s="67"/>
      <c r="S901" s="322"/>
      <c r="T901" s="318">
        <f t="shared" si="109"/>
        <v>0</v>
      </c>
      <c r="U901" s="98">
        <f t="shared" si="108"/>
        <v>0</v>
      </c>
      <c r="V901" s="99">
        <f>D882</f>
        <v>2139</v>
      </c>
      <c r="W901" s="268" t="s">
        <v>3</v>
      </c>
      <c r="X901" s="93">
        <f t="shared" si="110"/>
        <v>0</v>
      </c>
      <c r="Y901" s="111"/>
    </row>
    <row r="902" spans="1:25" ht="16.5" thickBot="1" x14ac:dyDescent="0.25">
      <c r="A902" s="102"/>
      <c r="B902" s="103"/>
      <c r="C902" s="103"/>
      <c r="D902" s="103"/>
      <c r="E902" s="103"/>
      <c r="F902" s="110"/>
      <c r="G902" s="104"/>
      <c r="H902" s="105"/>
      <c r="I902" s="280">
        <v>12</v>
      </c>
      <c r="J902" s="67">
        <v>1</v>
      </c>
      <c r="K902" s="67"/>
      <c r="L902" s="67"/>
      <c r="M902" s="67"/>
      <c r="N902" s="67"/>
      <c r="O902" s="67"/>
      <c r="P902" s="67"/>
      <c r="Q902" s="67"/>
      <c r="R902" s="67"/>
      <c r="S902" s="322"/>
      <c r="T902" s="318">
        <f t="shared" si="109"/>
        <v>1</v>
      </c>
      <c r="U902" s="98">
        <f t="shared" si="108"/>
        <v>4.9455984174085062E-4</v>
      </c>
      <c r="V902" s="99">
        <f>D882</f>
        <v>2139</v>
      </c>
      <c r="W902" s="268" t="s">
        <v>8</v>
      </c>
      <c r="X902" s="93">
        <f t="shared" si="110"/>
        <v>1</v>
      </c>
      <c r="Y902" s="112"/>
    </row>
    <row r="903" spans="1:25" ht="16.5" thickBot="1" x14ac:dyDescent="0.25">
      <c r="A903" s="102"/>
      <c r="B903" s="103"/>
      <c r="C903" s="103"/>
      <c r="D903" s="103"/>
      <c r="E903" s="103"/>
      <c r="F903" s="110"/>
      <c r="G903" s="104"/>
      <c r="H903" s="105"/>
      <c r="I903" s="280"/>
      <c r="J903" s="67"/>
      <c r="K903" s="67"/>
      <c r="L903" s="67"/>
      <c r="M903" s="67"/>
      <c r="N903" s="67"/>
      <c r="O903" s="67"/>
      <c r="P903" s="67"/>
      <c r="Q903" s="67"/>
      <c r="R903" s="67"/>
      <c r="S903" s="322"/>
      <c r="T903" s="318">
        <f t="shared" si="109"/>
        <v>0</v>
      </c>
      <c r="U903" s="98">
        <f t="shared" si="108"/>
        <v>0</v>
      </c>
      <c r="V903" s="99">
        <f>D882</f>
        <v>2139</v>
      </c>
      <c r="W903" s="268" t="s">
        <v>9</v>
      </c>
      <c r="X903" s="93">
        <f t="shared" si="110"/>
        <v>0</v>
      </c>
      <c r="Y903" s="494"/>
    </row>
    <row r="904" spans="1:25" ht="16.5" thickBot="1" x14ac:dyDescent="0.25">
      <c r="A904" s="102"/>
      <c r="B904" s="103"/>
      <c r="C904" s="103"/>
      <c r="D904" s="103"/>
      <c r="E904" s="103"/>
      <c r="F904" s="110"/>
      <c r="G904" s="104"/>
      <c r="H904" s="105"/>
      <c r="I904" s="280">
        <v>4</v>
      </c>
      <c r="J904" s="67">
        <v>1</v>
      </c>
      <c r="K904" s="67"/>
      <c r="L904" s="67"/>
      <c r="M904" s="67"/>
      <c r="N904" s="67"/>
      <c r="O904" s="67"/>
      <c r="P904" s="67"/>
      <c r="Q904" s="67"/>
      <c r="R904" s="67"/>
      <c r="S904" s="322"/>
      <c r="T904" s="318">
        <f t="shared" si="109"/>
        <v>1</v>
      </c>
      <c r="U904" s="98">
        <f t="shared" si="108"/>
        <v>4.9455984174085062E-4</v>
      </c>
      <c r="V904" s="99">
        <f>D882</f>
        <v>2139</v>
      </c>
      <c r="W904" s="268" t="s">
        <v>80</v>
      </c>
      <c r="X904" s="93">
        <f t="shared" si="110"/>
        <v>1</v>
      </c>
      <c r="Y904" s="494" t="s">
        <v>206</v>
      </c>
    </row>
    <row r="905" spans="1:25" ht="16.5" thickBot="1" x14ac:dyDescent="0.25">
      <c r="A905" s="102"/>
      <c r="B905" s="103"/>
      <c r="C905" s="103"/>
      <c r="D905" s="103"/>
      <c r="E905" s="103"/>
      <c r="F905" s="110"/>
      <c r="G905" s="104"/>
      <c r="H905" s="105"/>
      <c r="I905" s="280"/>
      <c r="J905" s="67"/>
      <c r="K905" s="67"/>
      <c r="L905" s="67"/>
      <c r="M905" s="67"/>
      <c r="N905" s="67"/>
      <c r="O905" s="67"/>
      <c r="P905" s="67"/>
      <c r="Q905" s="67"/>
      <c r="R905" s="67"/>
      <c r="S905" s="322"/>
      <c r="T905" s="318">
        <f t="shared" si="109"/>
        <v>0</v>
      </c>
      <c r="U905" s="98">
        <f t="shared" si="108"/>
        <v>0</v>
      </c>
      <c r="V905" s="99">
        <f>D882</f>
        <v>2139</v>
      </c>
      <c r="W905" s="268" t="s">
        <v>20</v>
      </c>
      <c r="X905" s="93">
        <f t="shared" si="110"/>
        <v>0</v>
      </c>
      <c r="Y905" s="494" t="s">
        <v>512</v>
      </c>
    </row>
    <row r="906" spans="1:25" ht="16.5" thickBot="1" x14ac:dyDescent="0.25">
      <c r="A906" s="102"/>
      <c r="B906" s="103"/>
      <c r="C906" s="103"/>
      <c r="D906" s="103"/>
      <c r="E906" s="103"/>
      <c r="F906" s="110"/>
      <c r="G906" s="104"/>
      <c r="H906" s="105"/>
      <c r="I906" s="280"/>
      <c r="J906" s="67"/>
      <c r="K906" s="67"/>
      <c r="L906" s="67"/>
      <c r="M906" s="67"/>
      <c r="N906" s="67"/>
      <c r="O906" s="67"/>
      <c r="P906" s="67"/>
      <c r="Q906" s="67"/>
      <c r="R906" s="67"/>
      <c r="S906" s="322"/>
      <c r="T906" s="318">
        <f t="shared" si="109"/>
        <v>0</v>
      </c>
      <c r="U906" s="98">
        <f t="shared" si="108"/>
        <v>0</v>
      </c>
      <c r="V906" s="99">
        <f>D882</f>
        <v>2139</v>
      </c>
      <c r="W906" s="268" t="s">
        <v>81</v>
      </c>
      <c r="X906" s="93">
        <f t="shared" si="110"/>
        <v>0</v>
      </c>
      <c r="Y906" s="494"/>
    </row>
    <row r="907" spans="1:25" ht="16.5" thickBot="1" x14ac:dyDescent="0.25">
      <c r="A907" s="102"/>
      <c r="B907" s="103"/>
      <c r="C907" s="103"/>
      <c r="D907" s="103"/>
      <c r="E907" s="103"/>
      <c r="F907" s="110"/>
      <c r="G907" s="104"/>
      <c r="H907" s="105"/>
      <c r="I907" s="280"/>
      <c r="J907" s="67"/>
      <c r="K907" s="67"/>
      <c r="L907" s="67"/>
      <c r="M907" s="67"/>
      <c r="N907" s="67"/>
      <c r="O907" s="67"/>
      <c r="P907" s="67"/>
      <c r="Q907" s="67"/>
      <c r="R907" s="67"/>
      <c r="S907" s="322"/>
      <c r="T907" s="318">
        <f t="shared" si="109"/>
        <v>0</v>
      </c>
      <c r="U907" s="98">
        <f t="shared" si="108"/>
        <v>0</v>
      </c>
      <c r="V907" s="99">
        <f>D882</f>
        <v>2139</v>
      </c>
      <c r="W907" s="463" t="s">
        <v>190</v>
      </c>
      <c r="X907" s="93">
        <f t="shared" si="110"/>
        <v>0</v>
      </c>
      <c r="Y907" s="494"/>
    </row>
    <row r="908" spans="1:25" ht="16.5" thickBot="1" x14ac:dyDescent="0.25">
      <c r="A908" s="102"/>
      <c r="B908" s="103"/>
      <c r="C908" s="103"/>
      <c r="D908" s="103"/>
      <c r="E908" s="110"/>
      <c r="F908" s="110"/>
      <c r="G908" s="104"/>
      <c r="H908" s="105"/>
      <c r="I908" s="280">
        <v>21</v>
      </c>
      <c r="J908" s="67">
        <v>1</v>
      </c>
      <c r="K908" s="67"/>
      <c r="L908" s="67"/>
      <c r="M908" s="67"/>
      <c r="N908" s="67"/>
      <c r="O908" s="67"/>
      <c r="P908" s="67"/>
      <c r="Q908" s="67"/>
      <c r="R908" s="67"/>
      <c r="S908" s="322"/>
      <c r="T908" s="318">
        <f t="shared" si="109"/>
        <v>1</v>
      </c>
      <c r="U908" s="98">
        <f t="shared" si="108"/>
        <v>4.9455984174085062E-4</v>
      </c>
      <c r="V908" s="99">
        <f>D882</f>
        <v>2139</v>
      </c>
      <c r="W908" s="268" t="s">
        <v>13</v>
      </c>
      <c r="X908" s="93">
        <f t="shared" si="110"/>
        <v>1</v>
      </c>
      <c r="Y908" s="452"/>
    </row>
    <row r="909" spans="1:25" ht="16.5" thickBot="1" x14ac:dyDescent="0.25">
      <c r="A909" s="102"/>
      <c r="B909" s="103"/>
      <c r="C909" s="103"/>
      <c r="D909" s="103"/>
      <c r="E909" s="110"/>
      <c r="F909" s="110"/>
      <c r="G909" s="104"/>
      <c r="H909" s="105"/>
      <c r="I909" s="67">
        <v>4</v>
      </c>
      <c r="J909" s="67">
        <v>5</v>
      </c>
      <c r="K909" s="67"/>
      <c r="L909" s="67"/>
      <c r="M909" s="67"/>
      <c r="N909" s="67"/>
      <c r="O909" s="67"/>
      <c r="P909" s="67"/>
      <c r="Q909" s="67"/>
      <c r="R909" s="67"/>
      <c r="S909" s="322"/>
      <c r="T909" s="318">
        <f t="shared" si="109"/>
        <v>5</v>
      </c>
      <c r="U909" s="98">
        <f t="shared" si="108"/>
        <v>2.472799208704253E-3</v>
      </c>
      <c r="V909" s="99">
        <f>D882</f>
        <v>2139</v>
      </c>
      <c r="W909" s="269" t="s">
        <v>181</v>
      </c>
      <c r="X909" s="93">
        <f t="shared" si="110"/>
        <v>5</v>
      </c>
      <c r="Y909" s="494"/>
    </row>
    <row r="910" spans="1:25" ht="16.5" thickBot="1" x14ac:dyDescent="0.25">
      <c r="A910" s="102"/>
      <c r="B910" s="103"/>
      <c r="C910" s="103"/>
      <c r="D910" s="103"/>
      <c r="E910" s="110"/>
      <c r="F910" s="110"/>
      <c r="G910" s="104"/>
      <c r="H910" s="105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322"/>
      <c r="T910" s="318">
        <f t="shared" si="109"/>
        <v>0</v>
      </c>
      <c r="U910" s="98">
        <f t="shared" si="108"/>
        <v>0</v>
      </c>
      <c r="V910" s="99">
        <f>D882</f>
        <v>2139</v>
      </c>
      <c r="W910" s="269" t="s">
        <v>99</v>
      </c>
      <c r="X910" s="93">
        <f t="shared" si="110"/>
        <v>0</v>
      </c>
      <c r="Y910" s="452"/>
    </row>
    <row r="911" spans="1:25" ht="16.5" thickBot="1" x14ac:dyDescent="0.25">
      <c r="A911" s="102"/>
      <c r="B911" s="103"/>
      <c r="C911" s="103"/>
      <c r="D911" s="103"/>
      <c r="E911" s="110"/>
      <c r="F911" s="110"/>
      <c r="G911" s="104"/>
      <c r="H911" s="113"/>
      <c r="I911" s="106">
        <v>1</v>
      </c>
      <c r="J911" s="106"/>
      <c r="K911" s="106"/>
      <c r="L911" s="106"/>
      <c r="M911" s="106"/>
      <c r="N911" s="106"/>
      <c r="O911" s="106"/>
      <c r="P911" s="106"/>
      <c r="Q911" s="106"/>
      <c r="R911" s="106"/>
      <c r="S911" s="325"/>
      <c r="T911" s="319">
        <f t="shared" si="109"/>
        <v>0</v>
      </c>
      <c r="U911" s="409">
        <f t="shared" si="108"/>
        <v>0</v>
      </c>
      <c r="V911" s="99">
        <f>D882</f>
        <v>2139</v>
      </c>
      <c r="W911" s="509" t="s">
        <v>10</v>
      </c>
      <c r="X911" s="93">
        <f t="shared" si="110"/>
        <v>0</v>
      </c>
      <c r="Y911" s="452"/>
    </row>
    <row r="912" spans="1:25" ht="16.5" thickBot="1" x14ac:dyDescent="0.3">
      <c r="A912" s="102"/>
      <c r="B912" s="103"/>
      <c r="C912" s="103"/>
      <c r="D912" s="103"/>
      <c r="E912" s="110"/>
      <c r="F912" s="110"/>
      <c r="G912" s="104"/>
      <c r="H912" s="87"/>
      <c r="I912" s="88"/>
      <c r="J912" s="310"/>
      <c r="K912" s="88"/>
      <c r="L912" s="88"/>
      <c r="M912" s="88"/>
      <c r="N912" s="88"/>
      <c r="O912" s="88"/>
      <c r="P912" s="88"/>
      <c r="Q912" s="88"/>
      <c r="R912" s="88"/>
      <c r="S912" s="88"/>
      <c r="T912" s="317"/>
      <c r="U912" s="317"/>
      <c r="V912" s="121"/>
      <c r="W912" s="273" t="s">
        <v>166</v>
      </c>
      <c r="X912" s="93">
        <f t="shared" si="110"/>
        <v>0</v>
      </c>
      <c r="Y912" s="494" t="s">
        <v>515</v>
      </c>
    </row>
    <row r="913" spans="1:25" ht="16.5" thickBot="1" x14ac:dyDescent="0.25">
      <c r="A913" s="102"/>
      <c r="B913" s="103"/>
      <c r="C913" s="103"/>
      <c r="D913" s="103"/>
      <c r="E913" s="110"/>
      <c r="F913" s="110"/>
      <c r="G913" s="115"/>
      <c r="H913" s="95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321"/>
      <c r="T913" s="320">
        <f t="shared" ref="T913:T921" si="111">SUM(H913,J913,L913,N913,P913,R913,S913)</f>
        <v>0</v>
      </c>
      <c r="U913" s="214">
        <f t="shared" si="108"/>
        <v>0</v>
      </c>
      <c r="V913" s="99">
        <f>D882</f>
        <v>2139</v>
      </c>
      <c r="W913" s="267" t="s">
        <v>95</v>
      </c>
      <c r="X913" s="93">
        <f t="shared" si="110"/>
        <v>0</v>
      </c>
      <c r="Y913" s="494" t="s">
        <v>510</v>
      </c>
    </row>
    <row r="914" spans="1:25" ht="16.5" thickBot="1" x14ac:dyDescent="0.25">
      <c r="A914" s="102"/>
      <c r="B914" s="103"/>
      <c r="C914" s="103"/>
      <c r="D914" s="103"/>
      <c r="E914" s="110"/>
      <c r="F914" s="110"/>
      <c r="G914" s="115"/>
      <c r="H914" s="105">
        <v>1</v>
      </c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322"/>
      <c r="T914" s="318">
        <f t="shared" si="111"/>
        <v>1</v>
      </c>
      <c r="U914" s="214">
        <f t="shared" si="108"/>
        <v>4.9455984174085062E-4</v>
      </c>
      <c r="V914" s="99">
        <f>D882</f>
        <v>2139</v>
      </c>
      <c r="W914" s="268" t="s">
        <v>86</v>
      </c>
      <c r="X914" s="93">
        <f t="shared" si="110"/>
        <v>1</v>
      </c>
      <c r="Y914" s="494" t="s">
        <v>509</v>
      </c>
    </row>
    <row r="915" spans="1:25" ht="15.75" thickBot="1" x14ac:dyDescent="0.25">
      <c r="A915" s="102"/>
      <c r="B915" s="103"/>
      <c r="C915" s="103"/>
      <c r="D915" s="103"/>
      <c r="E915" s="110"/>
      <c r="F915" s="110"/>
      <c r="G915" s="115"/>
      <c r="H915" s="105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322"/>
      <c r="T915" s="318">
        <f t="shared" si="111"/>
        <v>0</v>
      </c>
      <c r="U915" s="214">
        <f t="shared" si="108"/>
        <v>0</v>
      </c>
      <c r="V915" s="99">
        <f>D882</f>
        <v>2139</v>
      </c>
      <c r="W915" s="503" t="s">
        <v>12</v>
      </c>
      <c r="X915" s="93">
        <f t="shared" si="110"/>
        <v>0</v>
      </c>
      <c r="Y915" s="494" t="s">
        <v>511</v>
      </c>
    </row>
    <row r="916" spans="1:25" ht="16.5" thickBot="1" x14ac:dyDescent="0.25">
      <c r="A916" s="102"/>
      <c r="B916" s="103"/>
      <c r="C916" s="103"/>
      <c r="D916" s="103"/>
      <c r="E916" s="110"/>
      <c r="F916" s="110"/>
      <c r="G916" s="115"/>
      <c r="H916" s="105">
        <v>4</v>
      </c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322"/>
      <c r="T916" s="318">
        <f t="shared" si="111"/>
        <v>4</v>
      </c>
      <c r="U916" s="214">
        <f t="shared" si="108"/>
        <v>1.9782393669634025E-3</v>
      </c>
      <c r="V916" s="99">
        <f>D882</f>
        <v>2139</v>
      </c>
      <c r="W916" s="268" t="s">
        <v>74</v>
      </c>
      <c r="X916" s="93">
        <f t="shared" si="110"/>
        <v>4</v>
      </c>
      <c r="Y916" s="494" t="s">
        <v>514</v>
      </c>
    </row>
    <row r="917" spans="1:25" ht="16.5" thickBot="1" x14ac:dyDescent="0.25">
      <c r="A917" s="102"/>
      <c r="B917" s="103"/>
      <c r="C917" s="103"/>
      <c r="D917" s="103"/>
      <c r="E917" s="110"/>
      <c r="F917" s="110"/>
      <c r="G917" s="115"/>
      <c r="H917" s="105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322"/>
      <c r="T917" s="318">
        <f t="shared" si="111"/>
        <v>0</v>
      </c>
      <c r="U917" s="214">
        <f t="shared" si="108"/>
        <v>0</v>
      </c>
      <c r="V917" s="99">
        <f>D882</f>
        <v>2139</v>
      </c>
      <c r="W917" s="269" t="s">
        <v>88</v>
      </c>
      <c r="X917" s="93">
        <f t="shared" si="110"/>
        <v>0</v>
      </c>
      <c r="Y917" s="452" t="s">
        <v>513</v>
      </c>
    </row>
    <row r="918" spans="1:25" ht="16.5" thickBot="1" x14ac:dyDescent="0.25">
      <c r="A918" s="102"/>
      <c r="B918" s="103"/>
      <c r="C918" s="103"/>
      <c r="D918" s="103"/>
      <c r="E918" s="110"/>
      <c r="F918" s="110"/>
      <c r="G918" s="115"/>
      <c r="H918" s="105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322"/>
      <c r="T918" s="318">
        <f t="shared" si="111"/>
        <v>0</v>
      </c>
      <c r="U918" s="214">
        <f t="shared" si="108"/>
        <v>0</v>
      </c>
      <c r="V918" s="99">
        <f>D882</f>
        <v>2139</v>
      </c>
      <c r="W918" s="269" t="s">
        <v>27</v>
      </c>
      <c r="X918" s="93">
        <f t="shared" si="110"/>
        <v>0</v>
      </c>
      <c r="Y918" s="452"/>
    </row>
    <row r="919" spans="1:25" ht="16.5" thickBot="1" x14ac:dyDescent="0.25">
      <c r="A919" s="102"/>
      <c r="B919" s="103"/>
      <c r="C919" s="103"/>
      <c r="D919" s="103"/>
      <c r="E919" s="110"/>
      <c r="F919" s="110"/>
      <c r="G919" s="115"/>
      <c r="H919" s="113">
        <v>2</v>
      </c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325"/>
      <c r="T919" s="318">
        <f t="shared" si="111"/>
        <v>2</v>
      </c>
      <c r="U919" s="214">
        <f t="shared" si="108"/>
        <v>9.8911968348170125E-4</v>
      </c>
      <c r="V919" s="99">
        <f>D882</f>
        <v>2139</v>
      </c>
      <c r="W919" s="272" t="s">
        <v>36</v>
      </c>
      <c r="X919" s="93">
        <f t="shared" si="110"/>
        <v>2</v>
      </c>
      <c r="Y919" s="507"/>
    </row>
    <row r="920" spans="1:25" ht="16.5" thickBot="1" x14ac:dyDescent="0.25">
      <c r="A920" s="102"/>
      <c r="B920" s="103"/>
      <c r="C920" s="103"/>
      <c r="D920" s="103"/>
      <c r="E920" s="110"/>
      <c r="F920" s="110"/>
      <c r="G920" s="115"/>
      <c r="H920" s="113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325"/>
      <c r="T920" s="318">
        <f t="shared" si="111"/>
        <v>0</v>
      </c>
      <c r="U920" s="214">
        <f t="shared" si="108"/>
        <v>0</v>
      </c>
      <c r="V920" s="99">
        <f>D882</f>
        <v>2139</v>
      </c>
      <c r="W920" s="268" t="s">
        <v>13</v>
      </c>
      <c r="X920" s="93">
        <f t="shared" si="110"/>
        <v>0</v>
      </c>
      <c r="Y920" s="452"/>
    </row>
    <row r="921" spans="1:25" ht="16.5" thickBot="1" x14ac:dyDescent="0.25">
      <c r="A921" s="123"/>
      <c r="B921" s="124"/>
      <c r="C921" s="124"/>
      <c r="D921" s="124"/>
      <c r="E921" s="125"/>
      <c r="F921" s="125"/>
      <c r="G921" s="126"/>
      <c r="H921" s="113">
        <v>12</v>
      </c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325"/>
      <c r="T921" s="318">
        <f t="shared" si="111"/>
        <v>12</v>
      </c>
      <c r="U921" s="409">
        <f t="shared" si="108"/>
        <v>5.9347181008902079E-3</v>
      </c>
      <c r="V921" s="99">
        <f>D882</f>
        <v>2139</v>
      </c>
      <c r="W921" s="270" t="s">
        <v>159</v>
      </c>
      <c r="X921" s="275">
        <f>T921</f>
        <v>12</v>
      </c>
      <c r="Y921" s="492"/>
    </row>
    <row r="922" spans="1:25" ht="15.75" thickBot="1" x14ac:dyDescent="0.25">
      <c r="A922" s="128"/>
      <c r="B922" s="128"/>
      <c r="C922" s="128"/>
      <c r="D922" s="128"/>
      <c r="E922" s="128"/>
      <c r="F922" s="128"/>
      <c r="G922" s="51" t="s">
        <v>5</v>
      </c>
      <c r="H922" s="129">
        <f t="shared" ref="H922:S922" si="112">SUM(H883:H921)</f>
        <v>219</v>
      </c>
      <c r="I922" s="129">
        <f t="shared" si="112"/>
        <v>47</v>
      </c>
      <c r="J922" s="129">
        <f t="shared" si="112"/>
        <v>37</v>
      </c>
      <c r="K922" s="129">
        <f t="shared" si="112"/>
        <v>0</v>
      </c>
      <c r="L922" s="129">
        <f t="shared" si="112"/>
        <v>0</v>
      </c>
      <c r="M922" s="129">
        <f t="shared" si="112"/>
        <v>0</v>
      </c>
      <c r="N922" s="129">
        <f t="shared" si="112"/>
        <v>0</v>
      </c>
      <c r="O922" s="129">
        <f t="shared" si="112"/>
        <v>0</v>
      </c>
      <c r="P922" s="129">
        <f t="shared" si="112"/>
        <v>0</v>
      </c>
      <c r="Q922" s="129">
        <f t="shared" si="112"/>
        <v>0</v>
      </c>
      <c r="R922" s="129">
        <f t="shared" si="112"/>
        <v>0</v>
      </c>
      <c r="S922" s="129">
        <f t="shared" si="112"/>
        <v>0</v>
      </c>
      <c r="T922" s="258">
        <f>SUM(H922,J922,L922,N922,P922,R922,S922)</f>
        <v>256</v>
      </c>
      <c r="U922" s="465">
        <f t="shared" si="108"/>
        <v>0.12660731948565776</v>
      </c>
      <c r="V922" s="99">
        <f>D882</f>
        <v>2139</v>
      </c>
      <c r="W922" s="44"/>
    </row>
  </sheetData>
  <conditionalFormatting sqref="U43:V44 U87:V88 U131:V132 U175:V176 U219:V220 U263:V264 U307:V308 U351:V352 U395:V396 U439:V440 U483:V484 U527:V528 U615:V616 U571:V572 U659:V660 U703:V704 U747:V748 U791:V792 U835:V836 U879:V880 U923:V1048576">
    <cfRule type="cellIs" dxfId="104" priority="3503" operator="greaterThan">
      <formula>0.2</formula>
    </cfRule>
  </conditionalFormatting>
  <conditionalFormatting sqref="U3:U31">
    <cfRule type="cellIs" dxfId="103" priority="160" operator="greaterThan">
      <formula>0.2</formula>
    </cfRule>
  </conditionalFormatting>
  <conditionalFormatting sqref="U1:V2">
    <cfRule type="cellIs" dxfId="102" priority="159" operator="greaterThan">
      <formula>0.2</formula>
    </cfRule>
  </conditionalFormatting>
  <conditionalFormatting sqref="U33:U42">
    <cfRule type="cellIs" dxfId="101" priority="157" operator="greaterThan">
      <formula>0.2</formula>
    </cfRule>
  </conditionalFormatting>
  <conditionalFormatting sqref="U33:U42 U3:U31">
    <cfRule type="colorScale" priority="158">
      <colorScale>
        <cfvo type="min"/>
        <cfvo type="max"/>
        <color rgb="FFFCFCFF"/>
        <color rgb="FFF8696B"/>
      </colorScale>
    </cfRule>
  </conditionalFormatting>
  <conditionalFormatting sqref="U47:U75">
    <cfRule type="cellIs" dxfId="100" priority="88" operator="greaterThan">
      <formula>0.2</formula>
    </cfRule>
  </conditionalFormatting>
  <conditionalFormatting sqref="U45:V46">
    <cfRule type="cellIs" dxfId="99" priority="87" operator="greaterThan">
      <formula>0.2</formula>
    </cfRule>
  </conditionalFormatting>
  <conditionalFormatting sqref="U77:U86">
    <cfRule type="cellIs" dxfId="98" priority="85" operator="greaterThan">
      <formula>0.2</formula>
    </cfRule>
  </conditionalFormatting>
  <conditionalFormatting sqref="U77:U86 U47:U75">
    <cfRule type="colorScale" priority="86">
      <colorScale>
        <cfvo type="min"/>
        <cfvo type="max"/>
        <color rgb="FFFCFCFF"/>
        <color rgb="FFF8696B"/>
      </colorScale>
    </cfRule>
  </conditionalFormatting>
  <conditionalFormatting sqref="U91:U119">
    <cfRule type="cellIs" dxfId="97" priority="84" operator="greaterThan">
      <formula>0.2</formula>
    </cfRule>
  </conditionalFormatting>
  <conditionalFormatting sqref="U89:V90">
    <cfRule type="cellIs" dxfId="96" priority="83" operator="greaterThan">
      <formula>0.2</formula>
    </cfRule>
  </conditionalFormatting>
  <conditionalFormatting sqref="U121:U130">
    <cfRule type="cellIs" dxfId="95" priority="81" operator="greaterThan">
      <formula>0.2</formula>
    </cfRule>
  </conditionalFormatting>
  <conditionalFormatting sqref="U121:U130 U91:U119">
    <cfRule type="colorScale" priority="82">
      <colorScale>
        <cfvo type="min"/>
        <cfvo type="max"/>
        <color rgb="FFFCFCFF"/>
        <color rgb="FFF8696B"/>
      </colorScale>
    </cfRule>
  </conditionalFormatting>
  <conditionalFormatting sqref="U135:U163">
    <cfRule type="cellIs" dxfId="94" priority="80" operator="greaterThan">
      <formula>0.2</formula>
    </cfRule>
  </conditionalFormatting>
  <conditionalFormatting sqref="U133:V134">
    <cfRule type="cellIs" dxfId="93" priority="79" operator="greaterThan">
      <formula>0.2</formula>
    </cfRule>
  </conditionalFormatting>
  <conditionalFormatting sqref="U165:U174">
    <cfRule type="cellIs" dxfId="92" priority="77" operator="greaterThan">
      <formula>0.2</formula>
    </cfRule>
  </conditionalFormatting>
  <conditionalFormatting sqref="U165:U174 U135:U163">
    <cfRule type="colorScale" priority="78">
      <colorScale>
        <cfvo type="min"/>
        <cfvo type="max"/>
        <color rgb="FFFCFCFF"/>
        <color rgb="FFF8696B"/>
      </colorScale>
    </cfRule>
  </conditionalFormatting>
  <conditionalFormatting sqref="U179:U207">
    <cfRule type="cellIs" dxfId="91" priority="76" operator="greaterThan">
      <formula>0.2</formula>
    </cfRule>
  </conditionalFormatting>
  <conditionalFormatting sqref="U177:V178">
    <cfRule type="cellIs" dxfId="90" priority="75" operator="greaterThan">
      <formula>0.2</formula>
    </cfRule>
  </conditionalFormatting>
  <conditionalFormatting sqref="U209:U218">
    <cfRule type="cellIs" dxfId="89" priority="73" operator="greaterThan">
      <formula>0.2</formula>
    </cfRule>
  </conditionalFormatting>
  <conditionalFormatting sqref="U209:U218 U179:U207">
    <cfRule type="colorScale" priority="74">
      <colorScale>
        <cfvo type="min"/>
        <cfvo type="max"/>
        <color rgb="FFFCFCFF"/>
        <color rgb="FFF8696B"/>
      </colorScale>
    </cfRule>
  </conditionalFormatting>
  <conditionalFormatting sqref="U223:U251">
    <cfRule type="cellIs" dxfId="88" priority="72" operator="greaterThan">
      <formula>0.2</formula>
    </cfRule>
  </conditionalFormatting>
  <conditionalFormatting sqref="U221:V222">
    <cfRule type="cellIs" dxfId="87" priority="71" operator="greaterThan">
      <formula>0.2</formula>
    </cfRule>
  </conditionalFormatting>
  <conditionalFormatting sqref="U253:U262">
    <cfRule type="cellIs" dxfId="86" priority="69" operator="greaterThan">
      <formula>0.2</formula>
    </cfRule>
  </conditionalFormatting>
  <conditionalFormatting sqref="U253:U262 U223:U251">
    <cfRule type="colorScale" priority="70">
      <colorScale>
        <cfvo type="min"/>
        <cfvo type="max"/>
        <color rgb="FFFCFCFF"/>
        <color rgb="FFF8696B"/>
      </colorScale>
    </cfRule>
  </conditionalFormatting>
  <conditionalFormatting sqref="U267:U295">
    <cfRule type="cellIs" dxfId="85" priority="68" operator="greaterThan">
      <formula>0.2</formula>
    </cfRule>
  </conditionalFormatting>
  <conditionalFormatting sqref="U265:V266">
    <cfRule type="cellIs" dxfId="84" priority="67" operator="greaterThan">
      <formula>0.2</formula>
    </cfRule>
  </conditionalFormatting>
  <conditionalFormatting sqref="U297:U306">
    <cfRule type="cellIs" dxfId="83" priority="65" operator="greaterThan">
      <formula>0.2</formula>
    </cfRule>
  </conditionalFormatting>
  <conditionalFormatting sqref="U297:U306 U267:U295">
    <cfRule type="colorScale" priority="66">
      <colorScale>
        <cfvo type="min"/>
        <cfvo type="max"/>
        <color rgb="FFFCFCFF"/>
        <color rgb="FFF8696B"/>
      </colorScale>
    </cfRule>
  </conditionalFormatting>
  <conditionalFormatting sqref="U311:U339">
    <cfRule type="cellIs" dxfId="82" priority="64" operator="greaterThan">
      <formula>0.2</formula>
    </cfRule>
  </conditionalFormatting>
  <conditionalFormatting sqref="U309:V310">
    <cfRule type="cellIs" dxfId="81" priority="63" operator="greaterThan">
      <formula>0.2</formula>
    </cfRule>
  </conditionalFormatting>
  <conditionalFormatting sqref="U341:U350">
    <cfRule type="cellIs" dxfId="80" priority="61" operator="greaterThan">
      <formula>0.2</formula>
    </cfRule>
  </conditionalFormatting>
  <conditionalFormatting sqref="U341:U350 U311:U339">
    <cfRule type="colorScale" priority="62">
      <colorScale>
        <cfvo type="min"/>
        <cfvo type="max"/>
        <color rgb="FFFCFCFF"/>
        <color rgb="FFF8696B"/>
      </colorScale>
    </cfRule>
  </conditionalFormatting>
  <conditionalFormatting sqref="U355:U383">
    <cfRule type="cellIs" dxfId="79" priority="60" operator="greaterThan">
      <formula>0.2</formula>
    </cfRule>
  </conditionalFormatting>
  <conditionalFormatting sqref="U353:V354">
    <cfRule type="cellIs" dxfId="78" priority="59" operator="greaterThan">
      <formula>0.2</formula>
    </cfRule>
  </conditionalFormatting>
  <conditionalFormatting sqref="U385:U394">
    <cfRule type="cellIs" dxfId="77" priority="57" operator="greaterThan">
      <formula>0.2</formula>
    </cfRule>
  </conditionalFormatting>
  <conditionalFormatting sqref="U385:U394 U355:U383">
    <cfRule type="colorScale" priority="58">
      <colorScale>
        <cfvo type="min"/>
        <cfvo type="max"/>
        <color rgb="FFFCFCFF"/>
        <color rgb="FFF8696B"/>
      </colorScale>
    </cfRule>
  </conditionalFormatting>
  <conditionalFormatting sqref="U399:U427">
    <cfRule type="cellIs" dxfId="76" priority="56" operator="greaterThan">
      <formula>0.2</formula>
    </cfRule>
  </conditionalFormatting>
  <conditionalFormatting sqref="U397:V398">
    <cfRule type="cellIs" dxfId="75" priority="55" operator="greaterThan">
      <formula>0.2</formula>
    </cfRule>
  </conditionalFormatting>
  <conditionalFormatting sqref="U429:U438">
    <cfRule type="cellIs" dxfId="74" priority="53" operator="greaterThan">
      <formula>0.2</formula>
    </cfRule>
  </conditionalFormatting>
  <conditionalFormatting sqref="U429:U438 U399:U427">
    <cfRule type="colorScale" priority="54">
      <colorScale>
        <cfvo type="min"/>
        <cfvo type="max"/>
        <color rgb="FFFCFCFF"/>
        <color rgb="FFF8696B"/>
      </colorScale>
    </cfRule>
  </conditionalFormatting>
  <conditionalFormatting sqref="U443:U471">
    <cfRule type="cellIs" dxfId="73" priority="52" operator="greaterThan">
      <formula>0.2</formula>
    </cfRule>
  </conditionalFormatting>
  <conditionalFormatting sqref="U441:V442">
    <cfRule type="cellIs" dxfId="72" priority="51" operator="greaterThan">
      <formula>0.2</formula>
    </cfRule>
  </conditionalFormatting>
  <conditionalFormatting sqref="U473:U482">
    <cfRule type="cellIs" dxfId="71" priority="49" operator="greaterThan">
      <formula>0.2</formula>
    </cfRule>
  </conditionalFormatting>
  <conditionalFormatting sqref="U473:U482 U443:U471">
    <cfRule type="colorScale" priority="50">
      <colorScale>
        <cfvo type="min"/>
        <cfvo type="max"/>
        <color rgb="FFFCFCFF"/>
        <color rgb="FFF8696B"/>
      </colorScale>
    </cfRule>
  </conditionalFormatting>
  <conditionalFormatting sqref="U487:U515">
    <cfRule type="cellIs" dxfId="70" priority="48" operator="greaterThan">
      <formula>0.2</formula>
    </cfRule>
  </conditionalFormatting>
  <conditionalFormatting sqref="U485:V486">
    <cfRule type="cellIs" dxfId="69" priority="47" operator="greaterThan">
      <formula>0.2</formula>
    </cfRule>
  </conditionalFormatting>
  <conditionalFormatting sqref="U517:U526">
    <cfRule type="cellIs" dxfId="68" priority="45" operator="greaterThan">
      <formula>0.2</formula>
    </cfRule>
  </conditionalFormatting>
  <conditionalFormatting sqref="U517:U526 U487:U515">
    <cfRule type="colorScale" priority="46">
      <colorScale>
        <cfvo type="min"/>
        <cfvo type="max"/>
        <color rgb="FFFCFCFF"/>
        <color rgb="FFF8696B"/>
      </colorScale>
    </cfRule>
  </conditionalFormatting>
  <conditionalFormatting sqref="U531:U559">
    <cfRule type="cellIs" dxfId="67" priority="40" operator="greaterThan">
      <formula>0.2</formula>
    </cfRule>
  </conditionalFormatting>
  <conditionalFormatting sqref="U529:V530">
    <cfRule type="cellIs" dxfId="66" priority="39" operator="greaterThan">
      <formula>0.2</formula>
    </cfRule>
  </conditionalFormatting>
  <conditionalFormatting sqref="U561:U570">
    <cfRule type="cellIs" dxfId="65" priority="37" operator="greaterThan">
      <formula>0.2</formula>
    </cfRule>
  </conditionalFormatting>
  <conditionalFormatting sqref="U561:U570 U531:U559">
    <cfRule type="colorScale" priority="38">
      <colorScale>
        <cfvo type="min"/>
        <cfvo type="max"/>
        <color rgb="FFFCFCFF"/>
        <color rgb="FFF8696B"/>
      </colorScale>
    </cfRule>
  </conditionalFormatting>
  <conditionalFormatting sqref="U575:U603">
    <cfRule type="cellIs" dxfId="64" priority="32" operator="greaterThan">
      <formula>0.2</formula>
    </cfRule>
  </conditionalFormatting>
  <conditionalFormatting sqref="U573:V574">
    <cfRule type="cellIs" dxfId="63" priority="31" operator="greaterThan">
      <formula>0.2</formula>
    </cfRule>
  </conditionalFormatting>
  <conditionalFormatting sqref="U605:U614">
    <cfRule type="cellIs" dxfId="62" priority="29" operator="greaterThan">
      <formula>0.2</formula>
    </cfRule>
  </conditionalFormatting>
  <conditionalFormatting sqref="U605:U614 U575:U603">
    <cfRule type="colorScale" priority="30">
      <colorScale>
        <cfvo type="min"/>
        <cfvo type="max"/>
        <color rgb="FFFCFCFF"/>
        <color rgb="FFF8696B"/>
      </colorScale>
    </cfRule>
  </conditionalFormatting>
  <conditionalFormatting sqref="U619:U647">
    <cfRule type="cellIs" dxfId="61" priority="28" operator="greaterThan">
      <formula>0.2</formula>
    </cfRule>
  </conditionalFormatting>
  <conditionalFormatting sqref="U617:V618">
    <cfRule type="cellIs" dxfId="60" priority="27" operator="greaterThan">
      <formula>0.2</formula>
    </cfRule>
  </conditionalFormatting>
  <conditionalFormatting sqref="U649:U658">
    <cfRule type="cellIs" dxfId="59" priority="25" operator="greaterThan">
      <formula>0.2</formula>
    </cfRule>
  </conditionalFormatting>
  <conditionalFormatting sqref="U649:U658 U619:U647">
    <cfRule type="colorScale" priority="26">
      <colorScale>
        <cfvo type="min"/>
        <cfvo type="max"/>
        <color rgb="FFFCFCFF"/>
        <color rgb="FFF8696B"/>
      </colorScale>
    </cfRule>
  </conditionalFormatting>
  <conditionalFormatting sqref="U663:U691">
    <cfRule type="cellIs" dxfId="58" priority="24" operator="greaterThan">
      <formula>0.2</formula>
    </cfRule>
  </conditionalFormatting>
  <conditionalFormatting sqref="U661:V662">
    <cfRule type="cellIs" dxfId="57" priority="23" operator="greaterThan">
      <formula>0.2</formula>
    </cfRule>
  </conditionalFormatting>
  <conditionalFormatting sqref="U693:U702">
    <cfRule type="cellIs" dxfId="56" priority="21" operator="greaterThan">
      <formula>0.2</formula>
    </cfRule>
  </conditionalFormatting>
  <conditionalFormatting sqref="U693:U702 U663:U691">
    <cfRule type="colorScale" priority="22">
      <colorScale>
        <cfvo type="min"/>
        <cfvo type="max"/>
        <color rgb="FFFCFCFF"/>
        <color rgb="FFF8696B"/>
      </colorScale>
    </cfRule>
  </conditionalFormatting>
  <conditionalFormatting sqref="U707:U735">
    <cfRule type="cellIs" dxfId="55" priority="20" operator="greaterThan">
      <formula>0.2</formula>
    </cfRule>
  </conditionalFormatting>
  <conditionalFormatting sqref="U705:V706">
    <cfRule type="cellIs" dxfId="54" priority="19" operator="greaterThan">
      <formula>0.2</formula>
    </cfRule>
  </conditionalFormatting>
  <conditionalFormatting sqref="U737:U746">
    <cfRule type="cellIs" dxfId="53" priority="17" operator="greaterThan">
      <formula>0.2</formula>
    </cfRule>
  </conditionalFormatting>
  <conditionalFormatting sqref="U737:U746 U707:U735">
    <cfRule type="colorScale" priority="18">
      <colorScale>
        <cfvo type="min"/>
        <cfvo type="max"/>
        <color rgb="FFFCFCFF"/>
        <color rgb="FFF8696B"/>
      </colorScale>
    </cfRule>
  </conditionalFormatting>
  <conditionalFormatting sqref="U751:U779">
    <cfRule type="cellIs" dxfId="52" priority="16" operator="greaterThan">
      <formula>0.2</formula>
    </cfRule>
  </conditionalFormatting>
  <conditionalFormatting sqref="U749:V750">
    <cfRule type="cellIs" dxfId="51" priority="15" operator="greaterThan">
      <formula>0.2</formula>
    </cfRule>
  </conditionalFormatting>
  <conditionalFormatting sqref="U781:U790">
    <cfRule type="cellIs" dxfId="50" priority="13" operator="greaterThan">
      <formula>0.2</formula>
    </cfRule>
  </conditionalFormatting>
  <conditionalFormatting sqref="U781:U790 U751:U779">
    <cfRule type="colorScale" priority="14">
      <colorScale>
        <cfvo type="min"/>
        <cfvo type="max"/>
        <color rgb="FFFCFCFF"/>
        <color rgb="FFF8696B"/>
      </colorScale>
    </cfRule>
  </conditionalFormatting>
  <conditionalFormatting sqref="U795:U823">
    <cfRule type="cellIs" dxfId="49" priority="12" operator="greaterThan">
      <formula>0.2</formula>
    </cfRule>
  </conditionalFormatting>
  <conditionalFormatting sqref="U793:V794">
    <cfRule type="cellIs" dxfId="48" priority="11" operator="greaterThan">
      <formula>0.2</formula>
    </cfRule>
  </conditionalFormatting>
  <conditionalFormatting sqref="U825:U834">
    <cfRule type="cellIs" dxfId="47" priority="9" operator="greaterThan">
      <formula>0.2</formula>
    </cfRule>
  </conditionalFormatting>
  <conditionalFormatting sqref="U825:U834 U795:U823">
    <cfRule type="colorScale" priority="10">
      <colorScale>
        <cfvo type="min"/>
        <cfvo type="max"/>
        <color rgb="FFFCFCFF"/>
        <color rgb="FFF8696B"/>
      </colorScale>
    </cfRule>
  </conditionalFormatting>
  <conditionalFormatting sqref="U839:U867">
    <cfRule type="cellIs" dxfId="46" priority="8" operator="greaterThan">
      <formula>0.2</formula>
    </cfRule>
  </conditionalFormatting>
  <conditionalFormatting sqref="U837:V838">
    <cfRule type="cellIs" dxfId="45" priority="7" operator="greaterThan">
      <formula>0.2</formula>
    </cfRule>
  </conditionalFormatting>
  <conditionalFormatting sqref="U869:U878">
    <cfRule type="cellIs" dxfId="44" priority="5" operator="greaterThan">
      <formula>0.2</formula>
    </cfRule>
  </conditionalFormatting>
  <conditionalFormatting sqref="U869:U878 U839:U867">
    <cfRule type="colorScale" priority="6">
      <colorScale>
        <cfvo type="min"/>
        <cfvo type="max"/>
        <color rgb="FFFCFCFF"/>
        <color rgb="FFF8696B"/>
      </colorScale>
    </cfRule>
  </conditionalFormatting>
  <conditionalFormatting sqref="U883:U911">
    <cfRule type="cellIs" dxfId="43" priority="4" operator="greaterThan">
      <formula>0.2</formula>
    </cfRule>
  </conditionalFormatting>
  <conditionalFormatting sqref="U881:V882">
    <cfRule type="cellIs" dxfId="42" priority="3" operator="greaterThan">
      <formula>0.2</formula>
    </cfRule>
  </conditionalFormatting>
  <conditionalFormatting sqref="U913:U922">
    <cfRule type="cellIs" dxfId="41" priority="1" operator="greaterThan">
      <formula>0.2</formula>
    </cfRule>
  </conditionalFormatting>
  <conditionalFormatting sqref="U913:U922 U883:U911">
    <cfRule type="colorScale" priority="2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U29"/>
  <sheetViews>
    <sheetView showGridLines="0" zoomScaleNormal="100" workbookViewId="0">
      <selection activeCell="K35" sqref="K35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11" bestFit="1" customWidth="1"/>
    <col min="16" max="17" width="10.71093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10" t="s">
        <v>106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21" ht="26.25" customHeight="1" x14ac:dyDescent="0.25">
      <c r="O3" s="511" t="s">
        <v>52</v>
      </c>
      <c r="P3" s="512"/>
      <c r="Q3" s="512"/>
      <c r="R3" s="512"/>
    </row>
    <row r="4" spans="1:21" x14ac:dyDescent="0.25">
      <c r="O4" s="513" t="s">
        <v>21</v>
      </c>
      <c r="P4" s="514"/>
      <c r="Q4" s="515"/>
      <c r="R4" s="32" t="s">
        <v>25</v>
      </c>
    </row>
    <row r="5" spans="1:21" x14ac:dyDescent="0.25">
      <c r="O5" s="424" t="s">
        <v>14</v>
      </c>
      <c r="P5" s="425"/>
      <c r="Q5" s="426"/>
      <c r="R5" s="327">
        <f ca="1">SUMIF('EB016-EB216'!$W$1:$X$156,O5,'EB016-EB216'!$X$1:$X$156)</f>
        <v>3</v>
      </c>
    </row>
    <row r="6" spans="1:21" x14ac:dyDescent="0.25">
      <c r="O6" s="424" t="s">
        <v>12</v>
      </c>
      <c r="P6" s="425"/>
      <c r="Q6" s="426"/>
      <c r="R6" s="327">
        <f ca="1">SUMIF('EB016-EB216'!$W$1:$X$156,O6,'EB016-EB216'!$X$1:$X$156)</f>
        <v>1</v>
      </c>
    </row>
    <row r="7" spans="1:21" x14ac:dyDescent="0.25">
      <c r="O7" s="424" t="s">
        <v>8</v>
      </c>
      <c r="P7" s="425"/>
      <c r="Q7" s="426"/>
      <c r="R7" s="327">
        <f ca="1">SUMIF('EB016-EB216'!$W$1:$X$156,O7,'EB016-EB216'!$X$1:$X$156)</f>
        <v>1</v>
      </c>
    </row>
    <row r="8" spans="1:21" x14ac:dyDescent="0.25">
      <c r="O8" s="424" t="s">
        <v>31</v>
      </c>
      <c r="P8" s="425"/>
      <c r="Q8" s="426"/>
      <c r="R8" s="327">
        <f ca="1">SUMIF('EB016-EB216'!$W$1:$X$156,O8,'EB016-EB216'!$X$1:$X$156)</f>
        <v>1</v>
      </c>
    </row>
    <row r="9" spans="1:21" x14ac:dyDescent="0.25">
      <c r="O9" s="424" t="s">
        <v>16</v>
      </c>
      <c r="P9" s="425"/>
      <c r="Q9" s="426"/>
      <c r="R9" s="327">
        <f ca="1">SUMIF('EB016-EB216'!$W$1:$X$156,O9,'EB016-EB216'!$X$1:$X$156)</f>
        <v>0</v>
      </c>
    </row>
    <row r="10" spans="1:21" ht="15.75" x14ac:dyDescent="0.25">
      <c r="O10" s="424" t="s">
        <v>6</v>
      </c>
      <c r="P10" s="425"/>
      <c r="Q10" s="426"/>
      <c r="R10" s="327">
        <f ca="1">SUMIF('EB016-EB216'!$W$1:$X$156,O10,'EB016-EB216'!$X$1:$X$156)</f>
        <v>0</v>
      </c>
      <c r="U10" s="131"/>
    </row>
    <row r="11" spans="1:21" x14ac:dyDescent="0.25">
      <c r="O11" s="424" t="s">
        <v>34</v>
      </c>
      <c r="P11" s="425"/>
      <c r="Q11" s="426"/>
      <c r="R11" s="327">
        <f ca="1">SUMIF('EB016-EB216'!$W$1:$X$156,O11,'EB016-EB216'!$X$1:$X$156)</f>
        <v>0</v>
      </c>
    </row>
    <row r="12" spans="1:21" x14ac:dyDescent="0.25">
      <c r="O12" s="424" t="s">
        <v>0</v>
      </c>
      <c r="P12" s="425"/>
      <c r="Q12" s="426"/>
      <c r="R12" s="327">
        <f ca="1">SUMIF('EB016-EB216'!$W$1:$X$156,O12,'EB016-EB216'!$X$1:$X$156)</f>
        <v>0</v>
      </c>
    </row>
    <row r="13" spans="1:21" x14ac:dyDescent="0.25">
      <c r="O13" s="424" t="s">
        <v>15</v>
      </c>
      <c r="P13" s="425"/>
      <c r="Q13" s="426"/>
      <c r="R13" s="327">
        <f ca="1">SUMIF('EB016-EB216'!$W$1:$X$156,O13,'EB016-EB216'!$X$1:$X$156)</f>
        <v>0</v>
      </c>
    </row>
    <row r="14" spans="1:21" x14ac:dyDescent="0.25">
      <c r="O14" s="424" t="s">
        <v>3</v>
      </c>
      <c r="P14" s="425"/>
      <c r="Q14" s="426"/>
      <c r="R14" s="327">
        <f ca="1">SUMIF('EB016-EB216'!$W$1:$X$156,O14,'EB016-EB216'!$X$1:$X$156)</f>
        <v>0</v>
      </c>
    </row>
    <row r="15" spans="1:21" x14ac:dyDescent="0.25">
      <c r="O15" s="424" t="s">
        <v>13</v>
      </c>
      <c r="P15" s="425"/>
      <c r="Q15" s="426"/>
      <c r="R15" s="327">
        <f ca="1">SUMIF('EB016-EB216'!$W$1:$X$156,O15,'EB016-EB216'!$X$1:$X$156)</f>
        <v>0</v>
      </c>
    </row>
    <row r="16" spans="1:21" x14ac:dyDescent="0.25">
      <c r="O16" s="424" t="s">
        <v>9</v>
      </c>
      <c r="P16" s="425"/>
      <c r="Q16" s="426"/>
      <c r="R16" s="327">
        <f ca="1">SUMIF('EB016-EB216'!$W$1:$X$156,O16,'EB016-EB216'!$X$1:$X$156)</f>
        <v>0</v>
      </c>
    </row>
    <row r="17" spans="1:18" x14ac:dyDescent="0.25">
      <c r="O17" s="424" t="s">
        <v>20</v>
      </c>
      <c r="P17" s="425"/>
      <c r="Q17" s="426"/>
      <c r="R17" s="327">
        <f ca="1">SUMIF('EB016-EB216'!$W$1:$X$156,O17,'EB016-EB216'!$X$1:$X$156)</f>
        <v>0</v>
      </c>
    </row>
    <row r="18" spans="1:18" x14ac:dyDescent="0.25">
      <c r="O18" s="424" t="s">
        <v>11</v>
      </c>
      <c r="P18" s="425"/>
      <c r="Q18" s="426"/>
      <c r="R18" s="327">
        <f ca="1">SUMIF('EB016-EB216'!$W$1:$X$156,O18,'EB016-EB216'!$X$1:$X$156)</f>
        <v>0</v>
      </c>
    </row>
    <row r="19" spans="1:18" x14ac:dyDescent="0.25">
      <c r="O19" s="424" t="s">
        <v>44</v>
      </c>
      <c r="P19" s="425"/>
      <c r="Q19" s="426"/>
      <c r="R19" s="327">
        <f ca="1">SUMIF('EB016-EB216'!$W$1:$X$156,O19,'EB016-EB216'!$X$1:$X$156)</f>
        <v>0</v>
      </c>
    </row>
    <row r="20" spans="1:18" ht="15.75" customHeight="1" x14ac:dyDescent="0.25">
      <c r="O20" s="424" t="s">
        <v>36</v>
      </c>
      <c r="P20" s="425"/>
      <c r="Q20" s="426"/>
      <c r="R20" s="327">
        <f ca="1">SUMIF('EB016-EB216'!$W$1:$X$156,O20,'EB016-EB216'!$X$1:$X$156)</f>
        <v>0</v>
      </c>
    </row>
    <row r="21" spans="1:18" ht="27.75" customHeight="1" x14ac:dyDescent="0.25">
      <c r="A21" s="517" t="s">
        <v>65</v>
      </c>
      <c r="B21" s="518"/>
      <c r="C21" s="518"/>
      <c r="D21" s="518"/>
      <c r="E21" s="519"/>
      <c r="O21" s="424" t="s">
        <v>45</v>
      </c>
      <c r="P21" s="425"/>
      <c r="Q21" s="426"/>
      <c r="R21" s="327">
        <f ca="1">SUMIF('EB016-EB216'!$W$1:$X$156,O21,'EB016-EB216'!$X$1:$X$156)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424" t="s">
        <v>32</v>
      </c>
      <c r="P22" s="425"/>
      <c r="Q22" s="426"/>
      <c r="R22" s="327">
        <f ca="1">SUMIF('EB016-EB216'!$W$1:$X$156,O22,'EB016-EB216'!$X$1:$X$156)</f>
        <v>0</v>
      </c>
    </row>
    <row r="23" spans="1:18" x14ac:dyDescent="0.25">
      <c r="A23" s="418">
        <v>1507994</v>
      </c>
      <c r="B23" s="136">
        <f>VLOOKUP(Table14312[[#This Row],[Shop Order]],'EB016-EB216'!A:AA,4,FALSE)</f>
        <v>76</v>
      </c>
      <c r="C23" s="136">
        <f>VLOOKUP(Table14312[[#This Row],[Shop Order]],'EB016-EB216'!A:AA,5,FALSE)</f>
        <v>68</v>
      </c>
      <c r="D23" s="137">
        <f>VLOOKUP(Table14312[[#This Row],[Shop Order]],'EB016-EB216'!A:AA,6,FALSE)</f>
        <v>0.89473684210526316</v>
      </c>
      <c r="E23" s="138">
        <f>VLOOKUP(Table14312[[#This Row],[Shop Order]],'EB016-EB216'!A:AA,7,FALSE)</f>
        <v>45243</v>
      </c>
      <c r="O23" s="424" t="s">
        <v>29</v>
      </c>
      <c r="P23" s="425"/>
      <c r="Q23" s="426"/>
      <c r="R23" s="327">
        <f ca="1">SUMIF('EB016-EB216'!$W$1:$X$156,O23,'EB016-EB216'!$X$1:$X$156)</f>
        <v>0</v>
      </c>
    </row>
    <row r="24" spans="1:18" x14ac:dyDescent="0.25">
      <c r="A24" s="418"/>
      <c r="B24" s="136" t="e">
        <f>VLOOKUP(Table14312[[#This Row],[Shop Order]],'EB016-EB216'!A:AA,4,FALSE)</f>
        <v>#N/A</v>
      </c>
      <c r="C24" s="136" t="e">
        <f>VLOOKUP(Table14312[[#This Row],[Shop Order]],'EB016-EB216'!A:AA,5,FALSE)</f>
        <v>#N/A</v>
      </c>
      <c r="D24" s="137" t="e">
        <f>VLOOKUP(Table14312[[#This Row],[Shop Order]],'EB016-EB216'!A:AA,6,FALSE)</f>
        <v>#N/A</v>
      </c>
      <c r="E24" s="138" t="e">
        <f>VLOOKUP(Table14312[[#This Row],[Shop Order]],'EB016-EB216'!A:AA,7,FALSE)</f>
        <v>#N/A</v>
      </c>
      <c r="G24" s="26"/>
      <c r="O24" s="424" t="s">
        <v>46</v>
      </c>
      <c r="P24" s="425"/>
      <c r="Q24" s="426"/>
      <c r="R24" s="327">
        <f ca="1">SUMIF('EB016-EB216'!$W$1:$X$156,O24,'EB016-EB216'!$X$1:$X$156)</f>
        <v>0</v>
      </c>
    </row>
    <row r="25" spans="1:18" x14ac:dyDescent="0.25">
      <c r="A25" s="418"/>
      <c r="B25" s="136" t="e">
        <f>VLOOKUP(Table14312[[#This Row],[Shop Order]],'EB016-EB216'!A:AA,4,FALSE)</f>
        <v>#N/A</v>
      </c>
      <c r="C25" s="136" t="e">
        <f>VLOOKUP(Table14312[[#This Row],[Shop Order]],'EB016-EB216'!A:AA,5,FALSE)</f>
        <v>#N/A</v>
      </c>
      <c r="D25" s="137" t="e">
        <f>VLOOKUP(Table14312[[#This Row],[Shop Order]],'EB016-EB216'!A:AA,6,FALSE)</f>
        <v>#N/A</v>
      </c>
      <c r="E25" s="138" t="e">
        <f>VLOOKUP(Table14312[[#This Row],[Shop Order]],'EB016-EB216'!A:AA,7,FALSE)</f>
        <v>#N/A</v>
      </c>
      <c r="O25" s="424" t="s">
        <v>125</v>
      </c>
      <c r="P25" s="425"/>
      <c r="Q25" s="426"/>
      <c r="R25" s="327">
        <f ca="1">SUMIF('EB016-EB216'!$W$1:$X$156,O25,'EB016-EB216'!$X$1:$X$156)</f>
        <v>0</v>
      </c>
    </row>
    <row r="26" spans="1:18" x14ac:dyDescent="0.25">
      <c r="A26" s="418"/>
      <c r="B26" s="136" t="e">
        <f>VLOOKUP(Table14312[[#This Row],[Shop Order]],'EB016-EB216'!A:AA,4,FALSE)</f>
        <v>#N/A</v>
      </c>
      <c r="C26" s="136" t="e">
        <f>VLOOKUP(Table14312[[#This Row],[Shop Order]],'EB016-EB216'!A:AA,5,FALSE)</f>
        <v>#N/A</v>
      </c>
      <c r="D26" s="137" t="e">
        <f>VLOOKUP(Table14312[[#This Row],[Shop Order]],'EB016-EB216'!A:AA,6,FALSE)</f>
        <v>#N/A</v>
      </c>
      <c r="E26" s="138" t="e">
        <f>VLOOKUP(Table14312[[#This Row],[Shop Order]],'EB016-EB216'!A:AA,7,FALSE)</f>
        <v>#N/A</v>
      </c>
      <c r="O26" s="424" t="s">
        <v>43</v>
      </c>
      <c r="P26" s="425"/>
      <c r="Q26" s="426"/>
      <c r="R26" s="327">
        <f ca="1">SUMIF('EB016-EB216'!$W$1:$X$156,O26,'EB016-EB216'!$X$1:$X$156)</f>
        <v>0</v>
      </c>
    </row>
    <row r="27" spans="1:18" x14ac:dyDescent="0.25">
      <c r="A27" s="418"/>
      <c r="B27" s="136" t="e">
        <f>VLOOKUP(Table14312[[#This Row],[Shop Order]],'EB016-EB216'!A:AA,4,FALSE)</f>
        <v>#N/A</v>
      </c>
      <c r="C27" s="136" t="e">
        <f>VLOOKUP(Table14312[[#This Row],[Shop Order]],'EB016-EB216'!A:AA,5,FALSE)</f>
        <v>#N/A</v>
      </c>
      <c r="D27" s="137" t="e">
        <f>VLOOKUP(Table14312[[#This Row],[Shop Order]],'EB016-EB216'!A:AA,6,FALSE)</f>
        <v>#N/A</v>
      </c>
      <c r="E27" s="138" t="e">
        <f>VLOOKUP(Table14312[[#This Row],[Shop Order]],'EB016-EB216'!A:AA,7,FALSE)</f>
        <v>#N/A</v>
      </c>
      <c r="O27" s="424" t="s">
        <v>41</v>
      </c>
      <c r="P27" s="425"/>
      <c r="Q27" s="426"/>
      <c r="R27" s="327">
        <f ca="1">SUMIF('EB016-EB216'!$W$1:$X$156,O27,'EB016-EB216'!$X$1:$X$156)</f>
        <v>0</v>
      </c>
    </row>
    <row r="28" spans="1:18" ht="15.75" thickBot="1" x14ac:dyDescent="0.3">
      <c r="A28" s="418"/>
      <c r="B28" s="136" t="e">
        <f>VLOOKUP(Table14312[[#This Row],[Shop Order]],'EB016-EB216'!A:AA,4,FALSE)</f>
        <v>#N/A</v>
      </c>
      <c r="C28" s="136" t="e">
        <f>VLOOKUP(Table14312[[#This Row],[Shop Order]],'EB016-EB216'!A:AA,5,FALSE)</f>
        <v>#N/A</v>
      </c>
      <c r="D28" s="137" t="e">
        <f>VLOOKUP(Table14312[[#This Row],[Shop Order]],'EB016-EB216'!A:AA,6,FALSE)</f>
        <v>#N/A</v>
      </c>
      <c r="E28" s="138" t="e">
        <f>VLOOKUP(Table14312[[#This Row],[Shop Order]],'EB016-EB216'!A:AA,7,FALSE)</f>
        <v>#N/A</v>
      </c>
      <c r="O28" s="424" t="s">
        <v>37</v>
      </c>
      <c r="P28" s="425"/>
      <c r="Q28" s="426"/>
      <c r="R28" s="327">
        <f ca="1">SUMIF('EB016-EB216'!$W$1:$X$156,O28,'EB016-EB216'!$X$1:$X$156)</f>
        <v>0</v>
      </c>
    </row>
    <row r="29" spans="1:18" ht="15.75" thickBot="1" x14ac:dyDescent="0.3">
      <c r="A29" s="520" t="s">
        <v>51</v>
      </c>
      <c r="B29" s="521"/>
      <c r="C29" s="522"/>
      <c r="D29" s="80">
        <f>AVERAGE(D23)</f>
        <v>0.89473684210526316</v>
      </c>
      <c r="E29" s="28"/>
      <c r="O29" s="424"/>
      <c r="P29" s="425"/>
      <c r="Q29" s="426"/>
      <c r="R29" s="327"/>
    </row>
  </sheetData>
  <autoFilter ref="O4:R4">
    <filterColumn colId="0" showButton="0"/>
    <filterColumn colId="1" showButton="0"/>
    <sortState ref="O5:R28">
      <sortCondition descending="1" ref="R4"/>
    </sortState>
  </autoFilter>
  <dataConsolidate/>
  <mergeCells count="5">
    <mergeCell ref="A29:C29"/>
    <mergeCell ref="A1:R1"/>
    <mergeCell ref="O3:R3"/>
    <mergeCell ref="O4:Q4"/>
    <mergeCell ref="A21:E21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42"/>
  <sheetViews>
    <sheetView zoomScale="70" zoomScaleNormal="70" zoomScaleSheetLayoutView="90" workbookViewId="0">
      <selection activeCell="L51" sqref="L51"/>
    </sheetView>
  </sheetViews>
  <sheetFormatPr defaultColWidth="9.140625" defaultRowHeight="15" x14ac:dyDescent="0.25"/>
  <cols>
    <col min="1" max="1" width="14.5703125" style="45" bestFit="1" customWidth="1"/>
    <col min="2" max="2" width="12.7109375" style="45" customWidth="1"/>
    <col min="3" max="3" width="7" style="45" customWidth="1"/>
    <col min="4" max="4" width="8.85546875" style="45" customWidth="1"/>
    <col min="5" max="5" width="8.140625" style="45" customWidth="1"/>
    <col min="6" max="6" width="10.5703125" style="45" bestFit="1" customWidth="1"/>
    <col min="7" max="7" width="12.7109375" style="15" bestFit="1" customWidth="1"/>
    <col min="8" max="19" width="16.28515625" style="7" customWidth="1"/>
    <col min="20" max="20" width="7.42578125" style="8" customWidth="1"/>
    <col min="21" max="21" width="9.5703125" style="9" customWidth="1"/>
    <col min="22" max="22" width="8.5703125" style="9" hidden="1" customWidth="1"/>
    <col min="23" max="23" width="40.7109375" style="45" customWidth="1"/>
    <col min="24" max="24" width="55.7109375" style="45" hidden="1" customWidth="1"/>
    <col min="25" max="25" width="55.7109375" style="10" customWidth="1"/>
    <col min="26" max="31" width="9.140625" style="14"/>
    <col min="32" max="16384" width="9.140625" style="45"/>
  </cols>
  <sheetData>
    <row r="1" spans="1:25" ht="75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127</v>
      </c>
      <c r="S1" s="47" t="s">
        <v>42</v>
      </c>
      <c r="T1" s="47" t="s">
        <v>5</v>
      </c>
      <c r="U1" s="46" t="s">
        <v>2</v>
      </c>
      <c r="V1" s="84" t="s">
        <v>72</v>
      </c>
      <c r="W1" s="85" t="s">
        <v>21</v>
      </c>
      <c r="Y1" s="86" t="s">
        <v>7</v>
      </c>
    </row>
    <row r="2" spans="1:25" ht="15.75" thickBot="1" x14ac:dyDescent="0.3">
      <c r="A2" s="441">
        <v>1507994</v>
      </c>
      <c r="B2" s="78" t="s">
        <v>394</v>
      </c>
      <c r="C2" s="439">
        <v>72</v>
      </c>
      <c r="D2" s="439">
        <v>76</v>
      </c>
      <c r="E2" s="442">
        <v>68</v>
      </c>
      <c r="F2" s="440">
        <f>E2/D2</f>
        <v>0.89473684210526316</v>
      </c>
      <c r="G2" s="52">
        <v>45243</v>
      </c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405"/>
      <c r="U2" s="121"/>
      <c r="V2" s="89"/>
      <c r="W2" s="91" t="s">
        <v>78</v>
      </c>
      <c r="Y2" s="493" t="s">
        <v>293</v>
      </c>
    </row>
    <row r="3" spans="1:25" x14ac:dyDescent="0.2">
      <c r="A3" s="92"/>
      <c r="B3" s="93"/>
      <c r="C3" s="93"/>
      <c r="D3" s="93"/>
      <c r="E3" s="93"/>
      <c r="F3" s="93"/>
      <c r="G3" s="94"/>
      <c r="H3" s="95"/>
      <c r="I3" s="96"/>
      <c r="J3" s="96"/>
      <c r="K3" s="96"/>
      <c r="L3" s="96"/>
      <c r="M3" s="96"/>
      <c r="N3" s="96"/>
      <c r="O3" s="96"/>
      <c r="P3" s="96"/>
      <c r="Q3" s="96"/>
      <c r="R3" s="96"/>
      <c r="S3" s="97"/>
      <c r="T3" s="320">
        <f>SUM(H3,J3,L3,N3,P3,R3,S3)</f>
        <v>0</v>
      </c>
      <c r="U3" s="214">
        <f>($T3)/$D$2</f>
        <v>0</v>
      </c>
      <c r="V3" s="99">
        <f>D2</f>
        <v>76</v>
      </c>
      <c r="W3" s="100" t="s">
        <v>16</v>
      </c>
      <c r="X3" s="45">
        <f>T3</f>
        <v>0</v>
      </c>
      <c r="Y3" s="276"/>
    </row>
    <row r="4" spans="1:25" x14ac:dyDescent="0.2">
      <c r="A4" s="102"/>
      <c r="B4" s="103"/>
      <c r="C4" s="103"/>
      <c r="D4" s="103"/>
      <c r="E4" s="103"/>
      <c r="F4" s="103"/>
      <c r="G4" s="104"/>
      <c r="H4" s="484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  <c r="T4" s="320">
        <f>SUM(H4,J4,L4,N4,P4,R4,S4)</f>
        <v>0</v>
      </c>
      <c r="U4" s="214">
        <f>($T4)/$D$2</f>
        <v>0</v>
      </c>
      <c r="V4" s="99"/>
      <c r="W4" s="119" t="s">
        <v>44</v>
      </c>
      <c r="Y4" s="276"/>
    </row>
    <row r="5" spans="1:25" x14ac:dyDescent="0.2">
      <c r="A5" s="102"/>
      <c r="B5" s="103"/>
      <c r="C5" s="103"/>
      <c r="D5" s="103"/>
      <c r="E5" s="103"/>
      <c r="F5" s="103"/>
      <c r="G5" s="104"/>
      <c r="H5" s="105"/>
      <c r="I5" s="67"/>
      <c r="J5" s="67"/>
      <c r="K5" s="67"/>
      <c r="L5" s="67"/>
      <c r="M5" s="67"/>
      <c r="N5" s="67"/>
      <c r="O5" s="67"/>
      <c r="P5" s="67"/>
      <c r="Q5" s="67"/>
      <c r="R5" s="67"/>
      <c r="S5" s="107"/>
      <c r="T5" s="318">
        <f>SUM(H5,J5,L5,N5,P5,R5,S5)</f>
        <v>0</v>
      </c>
      <c r="U5" s="214">
        <f t="shared" ref="U5:U32" si="0">($T5)/$D$2</f>
        <v>0</v>
      </c>
      <c r="V5" s="99">
        <f>D2</f>
        <v>76</v>
      </c>
      <c r="W5" s="108" t="s">
        <v>6</v>
      </c>
      <c r="X5" s="45">
        <f t="shared" ref="X5:X32" si="1">T5</f>
        <v>0</v>
      </c>
      <c r="Y5" s="276"/>
    </row>
    <row r="6" spans="1:25" x14ac:dyDescent="0.2">
      <c r="A6" s="102"/>
      <c r="B6" s="103"/>
      <c r="C6" s="103"/>
      <c r="D6" s="103"/>
      <c r="E6" s="110"/>
      <c r="F6" s="110"/>
      <c r="G6" s="104"/>
      <c r="H6" s="105">
        <v>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107"/>
      <c r="T6" s="318">
        <f>SUM(H6,J6,L6,N6,P6,R6,S6)</f>
        <v>3</v>
      </c>
      <c r="U6" s="214">
        <f t="shared" si="0"/>
        <v>3.9473684210526314E-2</v>
      </c>
      <c r="V6" s="99">
        <f>D2</f>
        <v>76</v>
      </c>
      <c r="W6" s="108" t="s">
        <v>14</v>
      </c>
      <c r="X6" s="45">
        <f t="shared" si="1"/>
        <v>3</v>
      </c>
      <c r="Y6" s="431"/>
    </row>
    <row r="7" spans="1:25" x14ac:dyDescent="0.2">
      <c r="A7" s="102"/>
      <c r="B7" s="103"/>
      <c r="C7" s="103"/>
      <c r="D7" s="103"/>
      <c r="E7" s="110"/>
      <c r="F7" s="110"/>
      <c r="G7" s="104"/>
      <c r="H7" s="105"/>
      <c r="I7" s="67"/>
      <c r="J7" s="67"/>
      <c r="K7" s="67"/>
      <c r="L7" s="67"/>
      <c r="M7" s="67"/>
      <c r="N7" s="67"/>
      <c r="O7" s="67"/>
      <c r="P7" s="67"/>
      <c r="Q7" s="67"/>
      <c r="R7" s="67"/>
      <c r="S7" s="107"/>
      <c r="T7" s="318">
        <f t="shared" ref="T7:T32" si="2">SUM(H7,J7,L7,N7,P7,R7,S7)</f>
        <v>0</v>
      </c>
      <c r="U7" s="214">
        <f t="shared" si="0"/>
        <v>0</v>
      </c>
      <c r="V7" s="99">
        <f>D2</f>
        <v>76</v>
      </c>
      <c r="W7" s="108" t="s">
        <v>15</v>
      </c>
      <c r="X7" s="45">
        <f t="shared" si="1"/>
        <v>0</v>
      </c>
      <c r="Y7" s="431"/>
    </row>
    <row r="8" spans="1:25" x14ac:dyDescent="0.2">
      <c r="A8" s="102"/>
      <c r="B8" s="103"/>
      <c r="C8" s="103"/>
      <c r="D8" s="103"/>
      <c r="E8" s="110"/>
      <c r="F8" s="110"/>
      <c r="G8" s="104"/>
      <c r="H8" s="105">
        <v>1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107"/>
      <c r="T8" s="318">
        <f t="shared" si="2"/>
        <v>1</v>
      </c>
      <c r="U8" s="214">
        <f t="shared" si="0"/>
        <v>1.3157894736842105E-2</v>
      </c>
      <c r="V8" s="99">
        <f>D2</f>
        <v>76</v>
      </c>
      <c r="W8" s="108" t="s">
        <v>31</v>
      </c>
      <c r="X8" s="45">
        <f t="shared" si="1"/>
        <v>1</v>
      </c>
      <c r="Y8" s="111"/>
    </row>
    <row r="9" spans="1:25" x14ac:dyDescent="0.2">
      <c r="A9" s="102"/>
      <c r="B9" s="103"/>
      <c r="C9" s="103"/>
      <c r="D9" s="103"/>
      <c r="E9" s="110"/>
      <c r="F9" s="110"/>
      <c r="G9" s="104"/>
      <c r="H9" s="105"/>
      <c r="I9" s="67"/>
      <c r="J9" s="67"/>
      <c r="K9" s="67"/>
      <c r="L9" s="67"/>
      <c r="M9" s="67"/>
      <c r="N9" s="67"/>
      <c r="O9" s="67"/>
      <c r="P9" s="67"/>
      <c r="Q9" s="67"/>
      <c r="R9" s="67"/>
      <c r="S9" s="107"/>
      <c r="T9" s="318">
        <f t="shared" si="2"/>
        <v>0</v>
      </c>
      <c r="U9" s="214">
        <f t="shared" si="0"/>
        <v>0</v>
      </c>
      <c r="V9" s="99">
        <f>D2</f>
        <v>76</v>
      </c>
      <c r="W9" s="108" t="s">
        <v>32</v>
      </c>
      <c r="X9" s="45">
        <f t="shared" si="1"/>
        <v>0</v>
      </c>
      <c r="Y9" s="111"/>
    </row>
    <row r="10" spans="1:25" ht="15.75" x14ac:dyDescent="0.2">
      <c r="A10" s="102"/>
      <c r="B10" s="103"/>
      <c r="C10" s="103"/>
      <c r="D10" s="103"/>
      <c r="E10" s="110"/>
      <c r="F10" s="110"/>
      <c r="G10" s="104"/>
      <c r="H10" s="105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107"/>
      <c r="T10" s="318">
        <f t="shared" si="2"/>
        <v>0</v>
      </c>
      <c r="U10" s="214">
        <f t="shared" si="0"/>
        <v>0</v>
      </c>
      <c r="V10" s="99">
        <f>D2</f>
        <v>76</v>
      </c>
      <c r="W10" s="268" t="s">
        <v>187</v>
      </c>
      <c r="X10" s="45">
        <f t="shared" si="1"/>
        <v>0</v>
      </c>
      <c r="Y10" s="494"/>
    </row>
    <row r="11" spans="1:25" x14ac:dyDescent="0.2">
      <c r="A11" s="102"/>
      <c r="B11" s="103"/>
      <c r="C11" s="103"/>
      <c r="D11" s="103"/>
      <c r="E11" s="110"/>
      <c r="F11" s="110"/>
      <c r="G11" s="104"/>
      <c r="H11" s="105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107"/>
      <c r="T11" s="318">
        <f t="shared" si="2"/>
        <v>0</v>
      </c>
      <c r="U11" s="214">
        <f t="shared" si="0"/>
        <v>0</v>
      </c>
      <c r="V11" s="99">
        <f>D2</f>
        <v>76</v>
      </c>
      <c r="W11" s="351" t="s">
        <v>30</v>
      </c>
      <c r="X11" s="45">
        <f t="shared" si="1"/>
        <v>0</v>
      </c>
      <c r="Y11" s="111"/>
    </row>
    <row r="12" spans="1:25" x14ac:dyDescent="0.2">
      <c r="A12" s="102"/>
      <c r="B12" s="103"/>
      <c r="C12" s="103"/>
      <c r="D12" s="103"/>
      <c r="E12" s="110"/>
      <c r="F12" s="110"/>
      <c r="G12" s="104"/>
      <c r="H12" s="105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107"/>
      <c r="T12" s="318">
        <f t="shared" si="2"/>
        <v>0</v>
      </c>
      <c r="U12" s="214">
        <f t="shared" si="0"/>
        <v>0</v>
      </c>
      <c r="V12" s="99">
        <f>D2</f>
        <v>76</v>
      </c>
      <c r="W12" s="108" t="s">
        <v>0</v>
      </c>
      <c r="X12" s="45">
        <f t="shared" si="1"/>
        <v>0</v>
      </c>
      <c r="Y12" s="112"/>
    </row>
    <row r="13" spans="1:25" x14ac:dyDescent="0.2">
      <c r="A13" s="102"/>
      <c r="B13" s="103"/>
      <c r="C13" s="103"/>
      <c r="D13" s="103"/>
      <c r="E13" s="110"/>
      <c r="F13" s="110"/>
      <c r="G13" s="104"/>
      <c r="H13" s="105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107">
        <v>1</v>
      </c>
      <c r="T13" s="318">
        <f t="shared" si="2"/>
        <v>1</v>
      </c>
      <c r="U13" s="214">
        <f t="shared" si="0"/>
        <v>1.3157894736842105E-2</v>
      </c>
      <c r="V13" s="99">
        <f>D2</f>
        <v>76</v>
      </c>
      <c r="W13" s="108" t="s">
        <v>12</v>
      </c>
      <c r="X13" s="45">
        <f t="shared" si="1"/>
        <v>1</v>
      </c>
      <c r="Y13" s="112"/>
    </row>
    <row r="14" spans="1:25" x14ac:dyDescent="0.2">
      <c r="A14" s="102"/>
      <c r="B14" s="103"/>
      <c r="C14" s="103"/>
      <c r="D14" s="103"/>
      <c r="E14" s="110"/>
      <c r="F14" s="110"/>
      <c r="G14" s="104"/>
      <c r="H14" s="105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107"/>
      <c r="T14" s="318">
        <f t="shared" si="2"/>
        <v>0</v>
      </c>
      <c r="U14" s="214">
        <f t="shared" si="0"/>
        <v>0</v>
      </c>
      <c r="V14" s="99">
        <f>D2</f>
        <v>76</v>
      </c>
      <c r="W14" s="108" t="s">
        <v>34</v>
      </c>
      <c r="X14" s="45">
        <f t="shared" si="1"/>
        <v>0</v>
      </c>
      <c r="Y14" s="112"/>
    </row>
    <row r="15" spans="1:25" x14ac:dyDescent="0.2">
      <c r="A15" s="102"/>
      <c r="B15" s="103"/>
      <c r="C15" s="103"/>
      <c r="D15" s="103"/>
      <c r="E15" s="110"/>
      <c r="F15" s="110"/>
      <c r="G15" s="104"/>
      <c r="H15" s="105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107"/>
      <c r="T15" s="318">
        <f t="shared" si="2"/>
        <v>0</v>
      </c>
      <c r="U15" s="214">
        <f t="shared" si="0"/>
        <v>0</v>
      </c>
      <c r="V15" s="99">
        <f>D2</f>
        <v>76</v>
      </c>
      <c r="W15" s="108" t="s">
        <v>181</v>
      </c>
      <c r="X15" s="45">
        <f t="shared" si="1"/>
        <v>0</v>
      </c>
      <c r="Y15" s="109"/>
    </row>
    <row r="16" spans="1:25" x14ac:dyDescent="0.2">
      <c r="A16" s="102"/>
      <c r="B16" s="103"/>
      <c r="C16" s="103"/>
      <c r="D16" s="103"/>
      <c r="E16" s="110"/>
      <c r="F16" s="110"/>
      <c r="G16" s="104"/>
      <c r="H16" s="105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107"/>
      <c r="T16" s="318">
        <f t="shared" si="2"/>
        <v>0</v>
      </c>
      <c r="U16" s="214">
        <f t="shared" si="0"/>
        <v>0</v>
      </c>
      <c r="V16" s="99">
        <f>D2</f>
        <v>76</v>
      </c>
      <c r="W16" s="241" t="s">
        <v>165</v>
      </c>
      <c r="X16" s="45">
        <f t="shared" si="1"/>
        <v>0</v>
      </c>
      <c r="Y16" s="112"/>
    </row>
    <row r="17" spans="1:25" x14ac:dyDescent="0.2">
      <c r="A17" s="102"/>
      <c r="B17" s="103"/>
      <c r="C17" s="103"/>
      <c r="D17" s="103"/>
      <c r="E17" s="110"/>
      <c r="F17" s="110"/>
      <c r="G17" s="115"/>
      <c r="H17" s="11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107"/>
      <c r="T17" s="318">
        <f t="shared" si="2"/>
        <v>0</v>
      </c>
      <c r="U17" s="214">
        <f t="shared" si="0"/>
        <v>0</v>
      </c>
      <c r="V17" s="99">
        <f>D2</f>
        <v>76</v>
      </c>
      <c r="W17" s="67" t="s">
        <v>122</v>
      </c>
      <c r="X17" s="45">
        <f t="shared" si="1"/>
        <v>0</v>
      </c>
      <c r="Y17" s="112"/>
    </row>
    <row r="18" spans="1:25" x14ac:dyDescent="0.2">
      <c r="A18" s="102"/>
      <c r="B18" s="103"/>
      <c r="C18" s="103"/>
      <c r="D18" s="103"/>
      <c r="E18" s="110"/>
      <c r="F18" s="110"/>
      <c r="G18" s="115"/>
      <c r="H18" s="116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107"/>
      <c r="T18" s="318">
        <f t="shared" si="2"/>
        <v>0</v>
      </c>
      <c r="U18" s="214">
        <f t="shared" si="0"/>
        <v>0</v>
      </c>
      <c r="V18" s="99">
        <f>D2</f>
        <v>76</v>
      </c>
      <c r="W18" s="176" t="s">
        <v>171</v>
      </c>
      <c r="X18" s="45">
        <f t="shared" si="1"/>
        <v>0</v>
      </c>
      <c r="Y18" s="112"/>
    </row>
    <row r="19" spans="1:25" ht="15.75" thickBot="1" x14ac:dyDescent="0.25">
      <c r="A19" s="102"/>
      <c r="B19" s="103"/>
      <c r="C19" s="103"/>
      <c r="D19" s="103"/>
      <c r="E19" s="110"/>
      <c r="F19" s="110"/>
      <c r="G19" s="115"/>
      <c r="H19" s="217"/>
      <c r="I19" s="218"/>
      <c r="J19" s="218">
        <v>2</v>
      </c>
      <c r="K19" s="218"/>
      <c r="L19" s="218"/>
      <c r="M19" s="218"/>
      <c r="N19" s="218"/>
      <c r="O19" s="218"/>
      <c r="P19" s="218"/>
      <c r="Q19" s="218"/>
      <c r="R19" s="218"/>
      <c r="S19" s="242"/>
      <c r="T19" s="319">
        <f t="shared" si="2"/>
        <v>2</v>
      </c>
      <c r="U19" s="316">
        <f t="shared" si="0"/>
        <v>2.6315789473684209E-2</v>
      </c>
      <c r="V19" s="306">
        <f>D2</f>
        <v>76</v>
      </c>
      <c r="W19" s="218" t="s">
        <v>79</v>
      </c>
      <c r="X19" s="45">
        <f t="shared" si="1"/>
        <v>2</v>
      </c>
      <c r="Y19" s="109"/>
    </row>
    <row r="20" spans="1:25" x14ac:dyDescent="0.2">
      <c r="A20" s="102"/>
      <c r="B20" s="103"/>
      <c r="C20" s="103"/>
      <c r="D20" s="103"/>
      <c r="E20" s="110"/>
      <c r="F20" s="110"/>
      <c r="G20" s="104"/>
      <c r="H20" s="215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8"/>
      <c r="T20" s="320">
        <f t="shared" si="2"/>
        <v>0</v>
      </c>
      <c r="U20" s="214">
        <f t="shared" si="0"/>
        <v>0</v>
      </c>
      <c r="V20" s="99">
        <f>D2</f>
        <v>76</v>
      </c>
      <c r="W20" s="119" t="s">
        <v>11</v>
      </c>
      <c r="X20" s="45">
        <f t="shared" si="1"/>
        <v>0</v>
      </c>
      <c r="Y20" s="112"/>
    </row>
    <row r="21" spans="1:25" x14ac:dyDescent="0.2">
      <c r="A21" s="102"/>
      <c r="B21" s="103"/>
      <c r="C21" s="103"/>
      <c r="D21" s="103"/>
      <c r="E21" s="110"/>
      <c r="F21" s="110"/>
      <c r="G21" s="104"/>
      <c r="H21" s="21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107"/>
      <c r="T21" s="318">
        <f t="shared" si="2"/>
        <v>0</v>
      </c>
      <c r="U21" s="214">
        <f t="shared" si="0"/>
        <v>0</v>
      </c>
      <c r="V21" s="99">
        <f>D2</f>
        <v>76</v>
      </c>
      <c r="W21" s="108" t="s">
        <v>29</v>
      </c>
      <c r="X21" s="45">
        <f t="shared" si="1"/>
        <v>0</v>
      </c>
      <c r="Y21" s="112"/>
    </row>
    <row r="22" spans="1:25" x14ac:dyDescent="0.2">
      <c r="A22" s="102"/>
      <c r="B22" s="103"/>
      <c r="C22" s="103"/>
      <c r="D22" s="103"/>
      <c r="E22" s="110"/>
      <c r="F22" s="110"/>
      <c r="G22" s="104"/>
      <c r="H22" s="216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107"/>
      <c r="T22" s="318">
        <f t="shared" si="2"/>
        <v>0</v>
      </c>
      <c r="U22" s="214">
        <f t="shared" si="0"/>
        <v>0</v>
      </c>
      <c r="V22" s="99">
        <f>D2</f>
        <v>76</v>
      </c>
      <c r="W22" s="108" t="s">
        <v>3</v>
      </c>
      <c r="X22" s="45">
        <f t="shared" si="1"/>
        <v>0</v>
      </c>
      <c r="Y22" s="111"/>
    </row>
    <row r="23" spans="1:25" x14ac:dyDescent="0.2">
      <c r="A23" s="102"/>
      <c r="B23" s="103"/>
      <c r="C23" s="103"/>
      <c r="D23" s="103"/>
      <c r="E23" s="110"/>
      <c r="F23" s="110"/>
      <c r="G23" s="104"/>
      <c r="H23" s="216"/>
      <c r="I23" s="67">
        <v>2</v>
      </c>
      <c r="J23" s="67">
        <v>1</v>
      </c>
      <c r="K23" s="67"/>
      <c r="L23" s="67"/>
      <c r="M23" s="67"/>
      <c r="N23" s="67"/>
      <c r="O23" s="67"/>
      <c r="P23" s="67"/>
      <c r="Q23" s="67"/>
      <c r="R23" s="67"/>
      <c r="S23" s="107"/>
      <c r="T23" s="318">
        <f t="shared" si="2"/>
        <v>1</v>
      </c>
      <c r="U23" s="214">
        <f t="shared" si="0"/>
        <v>1.3157894736842105E-2</v>
      </c>
      <c r="V23" s="99">
        <f>D2</f>
        <v>76</v>
      </c>
      <c r="W23" s="108" t="s">
        <v>8</v>
      </c>
      <c r="X23" s="45">
        <f t="shared" si="1"/>
        <v>1</v>
      </c>
      <c r="Y23" s="112"/>
    </row>
    <row r="24" spans="1:25" x14ac:dyDescent="0.2">
      <c r="A24" s="102"/>
      <c r="B24" s="103"/>
      <c r="C24" s="103"/>
      <c r="D24" s="103"/>
      <c r="E24" s="110"/>
      <c r="F24" s="110"/>
      <c r="G24" s="104"/>
      <c r="H24" s="216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107"/>
      <c r="T24" s="318">
        <f t="shared" si="2"/>
        <v>0</v>
      </c>
      <c r="U24" s="214">
        <f t="shared" si="0"/>
        <v>0</v>
      </c>
      <c r="V24" s="99">
        <f>D2</f>
        <v>76</v>
      </c>
      <c r="W24" s="108" t="s">
        <v>9</v>
      </c>
      <c r="X24" s="45">
        <f t="shared" si="1"/>
        <v>0</v>
      </c>
      <c r="Y24" s="112"/>
    </row>
    <row r="25" spans="1:25" x14ac:dyDescent="0.2">
      <c r="A25" s="102"/>
      <c r="B25" s="103"/>
      <c r="C25" s="103"/>
      <c r="D25" s="103"/>
      <c r="E25" s="110"/>
      <c r="F25" s="110"/>
      <c r="G25" s="104"/>
      <c r="H25" s="216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107"/>
      <c r="T25" s="318">
        <f t="shared" si="2"/>
        <v>0</v>
      </c>
      <c r="U25" s="214">
        <f t="shared" si="0"/>
        <v>0</v>
      </c>
      <c r="V25" s="99">
        <f>D2</f>
        <v>76</v>
      </c>
      <c r="W25" s="108" t="s">
        <v>80</v>
      </c>
      <c r="X25" s="45">
        <f t="shared" si="1"/>
        <v>0</v>
      </c>
      <c r="Y25" s="494" t="s">
        <v>395</v>
      </c>
    </row>
    <row r="26" spans="1:25" x14ac:dyDescent="0.2">
      <c r="A26" s="102"/>
      <c r="B26" s="103"/>
      <c r="C26" s="103"/>
      <c r="D26" s="103"/>
      <c r="E26" s="110"/>
      <c r="F26" s="110"/>
      <c r="G26" s="104"/>
      <c r="H26" s="216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107"/>
      <c r="T26" s="318">
        <f t="shared" si="2"/>
        <v>0</v>
      </c>
      <c r="U26" s="214">
        <f t="shared" si="0"/>
        <v>0</v>
      </c>
      <c r="V26" s="99">
        <f>D2</f>
        <v>76</v>
      </c>
      <c r="W26" s="108" t="s">
        <v>20</v>
      </c>
      <c r="X26" s="45">
        <f t="shared" si="1"/>
        <v>0</v>
      </c>
      <c r="Y26" s="112"/>
    </row>
    <row r="27" spans="1:25" x14ac:dyDescent="0.2">
      <c r="A27" s="102"/>
      <c r="B27" s="103"/>
      <c r="C27" s="103"/>
      <c r="D27" s="103"/>
      <c r="E27" s="110"/>
      <c r="F27" s="110"/>
      <c r="G27" s="104"/>
      <c r="H27" s="216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107"/>
      <c r="T27" s="318">
        <f t="shared" si="2"/>
        <v>0</v>
      </c>
      <c r="U27" s="214">
        <f t="shared" si="0"/>
        <v>0</v>
      </c>
      <c r="V27" s="99">
        <f>D2</f>
        <v>76</v>
      </c>
      <c r="W27" s="108" t="s">
        <v>81</v>
      </c>
      <c r="X27" s="45">
        <f t="shared" si="1"/>
        <v>0</v>
      </c>
      <c r="Y27" s="112"/>
    </row>
    <row r="28" spans="1:25" x14ac:dyDescent="0.2">
      <c r="A28" s="102"/>
      <c r="B28" s="103"/>
      <c r="C28" s="103"/>
      <c r="D28" s="103"/>
      <c r="E28" s="110"/>
      <c r="F28" s="110"/>
      <c r="G28" s="104"/>
      <c r="H28" s="216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107"/>
      <c r="T28" s="318">
        <f t="shared" si="2"/>
        <v>0</v>
      </c>
      <c r="U28" s="214">
        <f t="shared" si="0"/>
        <v>0</v>
      </c>
      <c r="V28" s="99">
        <f>D2</f>
        <v>76</v>
      </c>
      <c r="W28" s="108" t="s">
        <v>99</v>
      </c>
      <c r="X28" s="45">
        <f t="shared" si="1"/>
        <v>0</v>
      </c>
      <c r="Y28" s="494"/>
    </row>
    <row r="29" spans="1:25" x14ac:dyDescent="0.2">
      <c r="A29" s="102"/>
      <c r="B29" s="103"/>
      <c r="C29" s="103"/>
      <c r="D29" s="103"/>
      <c r="E29" s="110"/>
      <c r="F29" s="110"/>
      <c r="G29" s="104"/>
      <c r="H29" s="216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107"/>
      <c r="T29" s="318">
        <f t="shared" si="2"/>
        <v>0</v>
      </c>
      <c r="U29" s="214">
        <f t="shared" si="0"/>
        <v>0</v>
      </c>
      <c r="V29" s="99">
        <f>D2</f>
        <v>76</v>
      </c>
      <c r="W29" s="108" t="s">
        <v>13</v>
      </c>
      <c r="X29" s="45">
        <f t="shared" si="1"/>
        <v>0</v>
      </c>
      <c r="Y29" s="494"/>
    </row>
    <row r="30" spans="1:25" x14ac:dyDescent="0.2">
      <c r="A30" s="102"/>
      <c r="B30" s="103"/>
      <c r="C30" s="103"/>
      <c r="D30" s="103"/>
      <c r="E30" s="110"/>
      <c r="F30" s="110"/>
      <c r="G30" s="104"/>
      <c r="H30" s="105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107"/>
      <c r="T30" s="318">
        <f t="shared" si="2"/>
        <v>0</v>
      </c>
      <c r="U30" s="214">
        <f t="shared" si="0"/>
        <v>0</v>
      </c>
      <c r="V30" s="99">
        <f>D2</f>
        <v>76</v>
      </c>
      <c r="W30" s="108" t="s">
        <v>83</v>
      </c>
      <c r="X30" s="45">
        <f t="shared" si="1"/>
        <v>0</v>
      </c>
      <c r="Y30" s="494"/>
    </row>
    <row r="31" spans="1:25" x14ac:dyDescent="0.2">
      <c r="A31" s="102"/>
      <c r="B31" s="103"/>
      <c r="C31" s="103"/>
      <c r="D31" s="103"/>
      <c r="E31" s="110"/>
      <c r="F31" s="110"/>
      <c r="G31" s="104"/>
      <c r="H31" s="105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107"/>
      <c r="T31" s="318">
        <f t="shared" si="2"/>
        <v>0</v>
      </c>
      <c r="U31" s="214">
        <f t="shared" si="0"/>
        <v>0</v>
      </c>
      <c r="V31" s="99">
        <f>D2</f>
        <v>76</v>
      </c>
      <c r="W31" s="108" t="s">
        <v>10</v>
      </c>
      <c r="X31" s="45">
        <f t="shared" si="1"/>
        <v>0</v>
      </c>
      <c r="Y31" s="111"/>
    </row>
    <row r="32" spans="1:25" ht="15.75" thickBot="1" x14ac:dyDescent="0.25">
      <c r="A32" s="102"/>
      <c r="B32" s="103"/>
      <c r="C32" s="103"/>
      <c r="D32" s="103"/>
      <c r="E32" s="110"/>
      <c r="F32" s="110"/>
      <c r="G32" s="104"/>
      <c r="H32" s="113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14"/>
      <c r="T32" s="318">
        <f t="shared" si="2"/>
        <v>0</v>
      </c>
      <c r="U32" s="214">
        <f t="shared" si="0"/>
        <v>0</v>
      </c>
      <c r="V32" s="99">
        <f>D2</f>
        <v>76</v>
      </c>
      <c r="W32" s="108" t="s">
        <v>101</v>
      </c>
      <c r="X32" s="45">
        <f t="shared" si="1"/>
        <v>0</v>
      </c>
      <c r="Y32" s="111"/>
    </row>
    <row r="33" spans="1:25" ht="15.75" thickBot="1" x14ac:dyDescent="0.3">
      <c r="A33" s="102"/>
      <c r="B33" s="103"/>
      <c r="C33" s="103"/>
      <c r="D33" s="103"/>
      <c r="E33" s="110"/>
      <c r="F33" s="110"/>
      <c r="G33" s="104"/>
      <c r="H33" s="87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9"/>
      <c r="T33" s="317"/>
      <c r="U33" s="317"/>
      <c r="V33" s="121"/>
      <c r="W33" s="122" t="s">
        <v>84</v>
      </c>
      <c r="Y33" s="494"/>
    </row>
    <row r="34" spans="1:25" x14ac:dyDescent="0.2">
      <c r="A34" s="102"/>
      <c r="B34" s="103"/>
      <c r="C34" s="103"/>
      <c r="D34" s="103"/>
      <c r="E34" s="110"/>
      <c r="F34" s="110"/>
      <c r="G34" s="115"/>
      <c r="H34" s="95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7"/>
      <c r="T34" s="320">
        <f t="shared" ref="T34:T41" si="3">SUM(H34,J34,L34,N34,P34,R34,S34)</f>
        <v>0</v>
      </c>
      <c r="U34" s="214">
        <f>($T34)/$D$2</f>
        <v>0</v>
      </c>
      <c r="V34" s="99">
        <f>D2</f>
        <v>76</v>
      </c>
      <c r="W34" s="100" t="s">
        <v>86</v>
      </c>
      <c r="X34" s="45">
        <f>T34</f>
        <v>0</v>
      </c>
      <c r="Y34" s="494"/>
    </row>
    <row r="35" spans="1:25" x14ac:dyDescent="0.2">
      <c r="A35" s="102"/>
      <c r="B35" s="103"/>
      <c r="C35" s="103"/>
      <c r="D35" s="103"/>
      <c r="E35" s="110"/>
      <c r="F35" s="110"/>
      <c r="G35" s="115"/>
      <c r="H35" s="105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107"/>
      <c r="T35" s="318">
        <f t="shared" si="3"/>
        <v>0</v>
      </c>
      <c r="U35" s="214">
        <f t="shared" ref="U35:U41" si="4">($T35)/$D$2</f>
        <v>0</v>
      </c>
      <c r="V35" s="99">
        <f>D2</f>
        <v>76</v>
      </c>
      <c r="W35" s="67" t="s">
        <v>173</v>
      </c>
      <c r="X35" s="45">
        <f t="shared" ref="X35:X41" si="5">T35</f>
        <v>0</v>
      </c>
      <c r="Y35" s="494"/>
    </row>
    <row r="36" spans="1:25" x14ac:dyDescent="0.2">
      <c r="A36" s="102"/>
      <c r="B36" s="103"/>
      <c r="C36" s="103"/>
      <c r="D36" s="103"/>
      <c r="E36" s="110"/>
      <c r="F36" s="110"/>
      <c r="G36" s="115"/>
      <c r="H36" s="105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107"/>
      <c r="T36" s="318">
        <f t="shared" si="3"/>
        <v>0</v>
      </c>
      <c r="U36" s="214">
        <f t="shared" si="4"/>
        <v>0</v>
      </c>
      <c r="V36" s="99">
        <f>D2</f>
        <v>76</v>
      </c>
      <c r="W36" s="119" t="s">
        <v>74</v>
      </c>
      <c r="X36" s="45">
        <f t="shared" si="5"/>
        <v>0</v>
      </c>
      <c r="Y36" s="494"/>
    </row>
    <row r="37" spans="1:25" x14ac:dyDescent="0.2">
      <c r="A37" s="102"/>
      <c r="B37" s="103"/>
      <c r="C37" s="103"/>
      <c r="D37" s="103"/>
      <c r="E37" s="110"/>
      <c r="F37" s="110"/>
      <c r="G37" s="115"/>
      <c r="H37" s="105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107"/>
      <c r="T37" s="318">
        <f t="shared" si="3"/>
        <v>0</v>
      </c>
      <c r="U37" s="214">
        <f t="shared" si="4"/>
        <v>0</v>
      </c>
      <c r="V37" s="99">
        <f>D2</f>
        <v>76</v>
      </c>
      <c r="W37" s="108" t="s">
        <v>195</v>
      </c>
      <c r="X37" s="45">
        <f t="shared" si="5"/>
        <v>0</v>
      </c>
      <c r="Y37" s="494"/>
    </row>
    <row r="38" spans="1:25" x14ac:dyDescent="0.2">
      <c r="A38" s="102"/>
      <c r="B38" s="103"/>
      <c r="C38" s="103"/>
      <c r="D38" s="103"/>
      <c r="E38" s="110"/>
      <c r="F38" s="110"/>
      <c r="G38" s="115"/>
      <c r="H38" s="105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07"/>
      <c r="T38" s="318">
        <f t="shared" si="3"/>
        <v>0</v>
      </c>
      <c r="U38" s="214">
        <f t="shared" si="4"/>
        <v>0</v>
      </c>
      <c r="V38" s="99">
        <f>D2</f>
        <v>76</v>
      </c>
      <c r="W38" s="108" t="s">
        <v>13</v>
      </c>
      <c r="X38" s="45">
        <f t="shared" si="5"/>
        <v>0</v>
      </c>
      <c r="Y38" s="494"/>
    </row>
    <row r="39" spans="1:25" x14ac:dyDescent="0.2">
      <c r="A39" s="102"/>
      <c r="B39" s="103"/>
      <c r="C39" s="103"/>
      <c r="D39" s="103"/>
      <c r="E39" s="110"/>
      <c r="F39" s="110"/>
      <c r="G39" s="115"/>
      <c r="H39" s="105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107"/>
      <c r="T39" s="318">
        <f t="shared" si="3"/>
        <v>0</v>
      </c>
      <c r="U39" s="214">
        <f t="shared" si="4"/>
        <v>0</v>
      </c>
      <c r="V39" s="99">
        <f>D2</f>
        <v>76</v>
      </c>
      <c r="W39" s="108" t="s">
        <v>193</v>
      </c>
      <c r="X39" s="45">
        <f t="shared" si="5"/>
        <v>0</v>
      </c>
      <c r="Y39" s="494"/>
    </row>
    <row r="40" spans="1:25" x14ac:dyDescent="0.2">
      <c r="A40" s="102"/>
      <c r="B40" s="103"/>
      <c r="C40" s="103"/>
      <c r="D40" s="103"/>
      <c r="E40" s="110"/>
      <c r="F40" s="110"/>
      <c r="G40" s="115"/>
      <c r="H40" s="113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14"/>
      <c r="T40" s="318">
        <f t="shared" si="3"/>
        <v>0</v>
      </c>
      <c r="U40" s="214">
        <f t="shared" si="4"/>
        <v>0</v>
      </c>
      <c r="V40" s="99">
        <f>D2</f>
        <v>76</v>
      </c>
      <c r="W40" s="120" t="s">
        <v>16</v>
      </c>
      <c r="X40" s="45">
        <f t="shared" si="5"/>
        <v>0</v>
      </c>
      <c r="Y40" s="494"/>
    </row>
    <row r="41" spans="1:25" ht="15.75" thickBot="1" x14ac:dyDescent="0.25">
      <c r="A41" s="123"/>
      <c r="B41" s="124"/>
      <c r="C41" s="124"/>
      <c r="D41" s="124"/>
      <c r="E41" s="125"/>
      <c r="F41" s="125"/>
      <c r="G41" s="126"/>
      <c r="H41" s="113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14"/>
      <c r="T41" s="318">
        <f t="shared" si="3"/>
        <v>0</v>
      </c>
      <c r="U41" s="409">
        <f t="shared" si="4"/>
        <v>0</v>
      </c>
      <c r="V41" s="99">
        <f>D2</f>
        <v>76</v>
      </c>
      <c r="W41" s="127" t="s">
        <v>159</v>
      </c>
      <c r="X41" s="45">
        <f t="shared" si="5"/>
        <v>0</v>
      </c>
      <c r="Y41" s="281"/>
    </row>
    <row r="42" spans="1:25" ht="15.75" thickBot="1" x14ac:dyDescent="0.25">
      <c r="A42" s="128"/>
      <c r="B42" s="128"/>
      <c r="C42" s="128"/>
      <c r="D42" s="128"/>
      <c r="E42" s="128"/>
      <c r="F42" s="128"/>
      <c r="G42" s="51" t="s">
        <v>5</v>
      </c>
      <c r="H42" s="129">
        <f>SUM(H3:H41)</f>
        <v>4</v>
      </c>
      <c r="I42" s="129">
        <f t="shared" ref="I42:R42" si="6">SUM(I3:I41)</f>
        <v>2</v>
      </c>
      <c r="J42" s="129">
        <f t="shared" si="6"/>
        <v>3</v>
      </c>
      <c r="K42" s="129">
        <f t="shared" si="6"/>
        <v>0</v>
      </c>
      <c r="L42" s="129">
        <f t="shared" si="6"/>
        <v>0</v>
      </c>
      <c r="M42" s="129">
        <f t="shared" si="6"/>
        <v>0</v>
      </c>
      <c r="N42" s="129">
        <f t="shared" si="6"/>
        <v>0</v>
      </c>
      <c r="O42" s="129">
        <f t="shared" si="6"/>
        <v>0</v>
      </c>
      <c r="P42" s="129">
        <f t="shared" si="6"/>
        <v>0</v>
      </c>
      <c r="Q42" s="129">
        <f t="shared" si="6"/>
        <v>0</v>
      </c>
      <c r="R42" s="129">
        <f t="shared" si="6"/>
        <v>0</v>
      </c>
      <c r="S42" s="129">
        <f>SUM(S3:S41)</f>
        <v>1</v>
      </c>
      <c r="T42" s="258">
        <f>SUM(H42,J42,L42,N42,P42,R42,S42)</f>
        <v>8</v>
      </c>
      <c r="U42" s="465">
        <f>($T42)/$D$2</f>
        <v>0.10526315789473684</v>
      </c>
      <c r="V42" s="99">
        <f>D2</f>
        <v>76</v>
      </c>
      <c r="W42" s="44"/>
    </row>
  </sheetData>
  <conditionalFormatting sqref="U43:V1048576">
    <cfRule type="cellIs" dxfId="32" priority="615" operator="greaterThan">
      <formula>0.2</formula>
    </cfRule>
  </conditionalFormatting>
  <conditionalFormatting sqref="U3:U32">
    <cfRule type="cellIs" dxfId="31" priority="8" operator="greaterThan">
      <formula>0.2</formula>
    </cfRule>
  </conditionalFormatting>
  <conditionalFormatting sqref="U34:U42">
    <cfRule type="cellIs" dxfId="30" priority="7" operator="greaterThan">
      <formula>0.2</formula>
    </cfRule>
  </conditionalFormatting>
  <conditionalFormatting sqref="U1:V2">
    <cfRule type="cellIs" dxfId="29" priority="6" operator="greaterThan">
      <formula>0.2</formula>
    </cfRule>
  </conditionalFormatting>
  <conditionalFormatting sqref="U34:U42 U3:U32">
    <cfRule type="colorScale" priority="5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29"/>
  <sheetViews>
    <sheetView showGridLines="0" zoomScaleNormal="100" workbookViewId="0">
      <selection activeCell="F33" sqref="F33"/>
    </sheetView>
  </sheetViews>
  <sheetFormatPr defaultColWidth="9.140625" defaultRowHeight="15" x14ac:dyDescent="0.25"/>
  <cols>
    <col min="1" max="2" width="10.7109375" style="25" customWidth="1"/>
    <col min="3" max="3" width="12" style="25" customWidth="1"/>
    <col min="4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12.7109375" style="25" customWidth="1"/>
    <col min="16" max="16" width="10.7109375" style="25" customWidth="1"/>
    <col min="17" max="17" width="12.7109375" style="25" customWidth="1"/>
    <col min="18" max="18" width="8.5703125" style="25" bestFit="1" customWidth="1"/>
    <col min="19" max="16384" width="9.140625" style="25"/>
  </cols>
  <sheetData>
    <row r="1" spans="1:21" ht="54" customHeight="1" x14ac:dyDescent="0.25">
      <c r="A1" s="510" t="s">
        <v>111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21" ht="26.25" customHeight="1" x14ac:dyDescent="0.25">
      <c r="O3" s="511" t="s">
        <v>52</v>
      </c>
      <c r="P3" s="512"/>
      <c r="Q3" s="512"/>
      <c r="R3" s="512"/>
    </row>
    <row r="4" spans="1:21" x14ac:dyDescent="0.25">
      <c r="O4" s="513" t="s">
        <v>21</v>
      </c>
      <c r="P4" s="514"/>
      <c r="Q4" s="515"/>
      <c r="R4" s="331" t="s">
        <v>25</v>
      </c>
    </row>
    <row r="5" spans="1:21" x14ac:dyDescent="0.25">
      <c r="O5" s="21" t="s">
        <v>16</v>
      </c>
      <c r="P5" s="22"/>
      <c r="Q5" s="23"/>
      <c r="R5" s="327">
        <f ca="1">SUMIF('EB017-EB217'!$X$1:$Y$132,O5,'EB017-EB217'!$Y$1:$Y$132)</f>
        <v>181</v>
      </c>
    </row>
    <row r="6" spans="1:21" x14ac:dyDescent="0.25">
      <c r="O6" s="21" t="s">
        <v>12</v>
      </c>
      <c r="P6" s="22"/>
      <c r="Q6" s="23"/>
      <c r="R6" s="327">
        <f ca="1">SUMIF('EB017-EB217'!$X$1:$Y$132,O6,'EB017-EB217'!$Y$1:$Y$132)</f>
        <v>82</v>
      </c>
    </row>
    <row r="7" spans="1:21" x14ac:dyDescent="0.25">
      <c r="O7" s="21" t="s">
        <v>14</v>
      </c>
      <c r="P7" s="22"/>
      <c r="Q7" s="23"/>
      <c r="R7" s="327">
        <f ca="1">SUMIF('EB017-EB217'!$X$1:$Y$132,O7,'EB017-EB217'!$Y$1:$Y$132)</f>
        <v>68</v>
      </c>
    </row>
    <row r="8" spans="1:21" x14ac:dyDescent="0.25">
      <c r="O8" s="21" t="s">
        <v>9</v>
      </c>
      <c r="P8" s="22"/>
      <c r="Q8" s="23"/>
      <c r="R8" s="327">
        <f ca="1">SUMIF('EB017-EB217'!$X$1:$Y$132,O8,'EB017-EB217'!$Y$1:$Y$132)</f>
        <v>40</v>
      </c>
    </row>
    <row r="9" spans="1:21" x14ac:dyDescent="0.25">
      <c r="O9" s="21" t="s">
        <v>6</v>
      </c>
      <c r="P9" s="22"/>
      <c r="Q9" s="23"/>
      <c r="R9" s="327">
        <f ca="1">SUMIF('EB017-EB217'!$X$1:$Y$132,O9,'EB017-EB217'!$Y$1:$Y$132)</f>
        <v>18</v>
      </c>
    </row>
    <row r="10" spans="1:21" ht="15.75" x14ac:dyDescent="0.25">
      <c r="O10" s="21" t="s">
        <v>34</v>
      </c>
      <c r="P10" s="22"/>
      <c r="Q10" s="23"/>
      <c r="R10" s="327">
        <f ca="1">SUMIF('EB017-EB217'!$X$1:$Y$132,O10,'EB017-EB217'!$Y$1:$Y$132)</f>
        <v>17</v>
      </c>
      <c r="U10" s="131"/>
    </row>
    <row r="11" spans="1:21" x14ac:dyDescent="0.25">
      <c r="O11" s="21" t="s">
        <v>0</v>
      </c>
      <c r="P11" s="22"/>
      <c r="Q11" s="23"/>
      <c r="R11" s="327">
        <f ca="1">SUMIF('EB017-EB217'!$X$1:$Y$132,O11,'EB017-EB217'!$Y$1:$Y$132)</f>
        <v>16</v>
      </c>
    </row>
    <row r="12" spans="1:21" x14ac:dyDescent="0.25">
      <c r="O12" s="21" t="s">
        <v>3</v>
      </c>
      <c r="P12" s="22"/>
      <c r="Q12" s="23"/>
      <c r="R12" s="327">
        <f ca="1">SUMIF('EB017-EB217'!$X$1:$Y$132,O12,'EB017-EB217'!$Y$1:$Y$132)</f>
        <v>8</v>
      </c>
    </row>
    <row r="13" spans="1:21" x14ac:dyDescent="0.25">
      <c r="O13" s="21" t="s">
        <v>31</v>
      </c>
      <c r="P13" s="22"/>
      <c r="Q13" s="23"/>
      <c r="R13" s="327">
        <f ca="1">SUMIF('EB017-EB217'!$X$1:$Y$132,O13,'EB017-EB217'!$Y$1:$Y$132)</f>
        <v>8</v>
      </c>
    </row>
    <row r="14" spans="1:21" x14ac:dyDescent="0.25">
      <c r="O14" s="21" t="s">
        <v>36</v>
      </c>
      <c r="P14" s="22"/>
      <c r="Q14" s="23"/>
      <c r="R14" s="327">
        <f ca="1">SUMIF('EB017-EB217'!$X$1:$Y$132,O14,'EB017-EB217'!$Y$1:$Y$132)</f>
        <v>4</v>
      </c>
    </row>
    <row r="15" spans="1:21" x14ac:dyDescent="0.25">
      <c r="O15" s="21" t="s">
        <v>8</v>
      </c>
      <c r="P15" s="22"/>
      <c r="Q15" s="23"/>
      <c r="R15" s="327">
        <f ca="1">SUMIF('EB017-EB217'!$X$1:$Y$132,O15,'EB017-EB217'!$Y$1:$Y$132)</f>
        <v>2</v>
      </c>
    </row>
    <row r="16" spans="1:21" x14ac:dyDescent="0.25">
      <c r="O16" s="21" t="s">
        <v>13</v>
      </c>
      <c r="P16" s="22"/>
      <c r="Q16" s="23"/>
      <c r="R16" s="327">
        <f ca="1">SUMIF('EB017-EB217'!$X$1:$Y$132,O16,'EB017-EB217'!$Y$1:$Y$132)</f>
        <v>2</v>
      </c>
    </row>
    <row r="17" spans="1:18" x14ac:dyDescent="0.25">
      <c r="O17" s="21" t="s">
        <v>11</v>
      </c>
      <c r="P17" s="22"/>
      <c r="Q17" s="23"/>
      <c r="R17" s="327">
        <f ca="1">SUMIF('EB017-EB217'!$X$1:$Y$132,O17,'EB017-EB217'!$Y$1:$Y$132)</f>
        <v>1</v>
      </c>
    </row>
    <row r="18" spans="1:18" x14ac:dyDescent="0.25">
      <c r="O18" s="21" t="s">
        <v>20</v>
      </c>
      <c r="P18" s="22"/>
      <c r="Q18" s="23"/>
      <c r="R18" s="327">
        <f ca="1">SUMIF('EB017-EB217'!$X$1:$Y$132,O18,'EB017-EB217'!$Y$1:$Y$132)</f>
        <v>0</v>
      </c>
    </row>
    <row r="19" spans="1:18" x14ac:dyDescent="0.25">
      <c r="O19" s="21" t="s">
        <v>44</v>
      </c>
      <c r="P19" s="22"/>
      <c r="Q19" s="23"/>
      <c r="R19" s="327">
        <f ca="1">SUMIF('EB017-EB217'!$X$1:$Y$132,O19,'EB017-EB217'!$Y$1:$Y$132)</f>
        <v>0</v>
      </c>
    </row>
    <row r="20" spans="1:18" ht="15.75" customHeight="1" x14ac:dyDescent="0.25">
      <c r="O20" s="21" t="s">
        <v>32</v>
      </c>
      <c r="P20" s="22"/>
      <c r="Q20" s="23"/>
      <c r="R20" s="327">
        <f ca="1">SUMIF('EB017-EB217'!$X$1:$Y$132,O20,'EB017-EB217'!$Y$1:$Y$132)</f>
        <v>0</v>
      </c>
    </row>
    <row r="21" spans="1:18" ht="27.75" customHeight="1" x14ac:dyDescent="0.25">
      <c r="A21" s="517" t="s">
        <v>65</v>
      </c>
      <c r="B21" s="518"/>
      <c r="C21" s="518"/>
      <c r="D21" s="518"/>
      <c r="E21" s="519"/>
      <c r="O21" s="21" t="s">
        <v>45</v>
      </c>
      <c r="P21" s="22"/>
      <c r="Q21" s="23"/>
      <c r="R21" s="327">
        <f ca="1">SUMIF('EB017-EB217'!$X$1:$Y$132,O21,'EB017-EB217'!$Y$1:$Y$132)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SUMIF('EB017-EB217'!$X$1:$Y$132,O22,'EB017-EB217'!$Y$1:$Y$132)</f>
        <v>0</v>
      </c>
    </row>
    <row r="23" spans="1:18" x14ac:dyDescent="0.25">
      <c r="A23" s="418">
        <v>1501383</v>
      </c>
      <c r="B23" s="136">
        <f>VLOOKUP(Table1435[[#This Row],[Shop Order]],'EB017-EB217'!A:AB,4,FALSE)</f>
        <v>1311</v>
      </c>
      <c r="C23" s="136">
        <f>VLOOKUP(Table1435[[#This Row],[Shop Order]],'EB017-EB217'!A:AB,5,FALSE)</f>
        <v>1110</v>
      </c>
      <c r="D23" s="137">
        <f>VLOOKUP(Table1435[[#This Row],[Shop Order]],'EB017-EB217'!A:AB,6,FALSE)</f>
        <v>0.84668192219679639</v>
      </c>
      <c r="E23" s="138">
        <f>VLOOKUP(Table1435[[#This Row],[Shop Order]],'EB017-EB217'!A:AB,7,FALSE)</f>
        <v>45201</v>
      </c>
      <c r="O23" s="21" t="s">
        <v>125</v>
      </c>
      <c r="P23" s="22"/>
      <c r="Q23" s="23"/>
      <c r="R23" s="327">
        <f ca="1">SUMIF('EB017-EB217'!$X$1:$Y$132,O23,'EB017-EB217'!$Y$1:$Y$132)</f>
        <v>0</v>
      </c>
    </row>
    <row r="24" spans="1:18" x14ac:dyDescent="0.25">
      <c r="A24" s="418">
        <v>1507995</v>
      </c>
      <c r="B24" s="136">
        <f>VLOOKUP(Table1435[[#This Row],[Shop Order]],'EB017-EB217'!A:AB,4,FALSE)</f>
        <v>299</v>
      </c>
      <c r="C24" s="136">
        <f>VLOOKUP(Table1435[[#This Row],[Shop Order]],'EB017-EB217'!A:AB,5,FALSE)</f>
        <v>283</v>
      </c>
      <c r="D24" s="137">
        <f>VLOOKUP(Table1435[[#This Row],[Shop Order]],'EB017-EB217'!A:AB,6,FALSE)</f>
        <v>0.94648829431438131</v>
      </c>
      <c r="E24" s="138">
        <f>VLOOKUP(Table1435[[#This Row],[Shop Order]],'EB017-EB217'!A:AB,7,FALSE)</f>
        <v>45240</v>
      </c>
      <c r="G24" s="26"/>
      <c r="O24" s="21" t="s">
        <v>104</v>
      </c>
      <c r="P24" s="22"/>
      <c r="Q24" s="23"/>
      <c r="R24" s="327">
        <f ca="1">SUMIF('EB017-EB217'!$X$1:$Y$132,O24,'EB017-EB217'!$Y$1:$Y$132)</f>
        <v>0</v>
      </c>
    </row>
    <row r="25" spans="1:18" x14ac:dyDescent="0.25">
      <c r="A25" s="418">
        <v>1508117</v>
      </c>
      <c r="B25" s="136">
        <f>VLOOKUP(Table1435[[#This Row],[Shop Order]],'EB017-EB217'!A:AB,4,FALSE)</f>
        <v>1398</v>
      </c>
      <c r="C25" s="136">
        <f>VLOOKUP(Table1435[[#This Row],[Shop Order]],'EB017-EB217'!A:AB,5,FALSE)</f>
        <v>1094</v>
      </c>
      <c r="D25" s="137">
        <f>VLOOKUP(Table1435[[#This Row],[Shop Order]],'EB017-EB217'!A:AB,6,FALSE)</f>
        <v>0.7825464949928469</v>
      </c>
      <c r="E25" s="138">
        <f>VLOOKUP(Table1435[[#This Row],[Shop Order]],'EB017-EB217'!A:AB,7,FALSE)</f>
        <v>45272</v>
      </c>
      <c r="O25" s="21" t="s">
        <v>46</v>
      </c>
      <c r="P25" s="22"/>
      <c r="Q25" s="23"/>
      <c r="R25" s="327">
        <f ca="1">SUMIF('EB017-EB217'!$X$1:$Y$132,O25,'EB017-EB217'!$Y$1:$Y$132)</f>
        <v>0</v>
      </c>
    </row>
    <row r="26" spans="1:18" x14ac:dyDescent="0.25">
      <c r="A26" s="418"/>
      <c r="B26" s="136" t="e">
        <f>VLOOKUP(Table1435[[#This Row],[Shop Order]],'EB017-EB217'!A:AB,4,FALSE)</f>
        <v>#N/A</v>
      </c>
      <c r="C26" s="136" t="e">
        <f>VLOOKUP(Table1435[[#This Row],[Shop Order]],'EB017-EB217'!A:AB,5,FALSE)</f>
        <v>#N/A</v>
      </c>
      <c r="D26" s="137" t="e">
        <f>VLOOKUP(Table1435[[#This Row],[Shop Order]],'EB017-EB217'!A:AB,6,FALSE)</f>
        <v>#N/A</v>
      </c>
      <c r="E26" s="138" t="e">
        <f>VLOOKUP(Table1435[[#This Row],[Shop Order]],'EB017-EB217'!A:AB,7,FALSE)</f>
        <v>#N/A</v>
      </c>
      <c r="O26" s="21" t="s">
        <v>43</v>
      </c>
      <c r="P26" s="22"/>
      <c r="Q26" s="23"/>
      <c r="R26" s="327">
        <f ca="1">SUMIF('EB017-EB217'!$X$1:$Y$132,O26,'EB017-EB217'!$Y$1:$Y$132)</f>
        <v>0</v>
      </c>
    </row>
    <row r="27" spans="1:18" x14ac:dyDescent="0.25">
      <c r="A27" s="418"/>
      <c r="B27" s="136" t="e">
        <f>VLOOKUP(Table1435[[#This Row],[Shop Order]],'EB017-EB217'!A:AB,4,FALSE)</f>
        <v>#N/A</v>
      </c>
      <c r="C27" s="136" t="e">
        <f>VLOOKUP(Table1435[[#This Row],[Shop Order]],'EB017-EB217'!A:AB,5,FALSE)</f>
        <v>#N/A</v>
      </c>
      <c r="D27" s="137" t="e">
        <f>VLOOKUP(Table1435[[#This Row],[Shop Order]],'EB017-EB217'!A:AB,6,FALSE)</f>
        <v>#N/A</v>
      </c>
      <c r="E27" s="138" t="e">
        <f>VLOOKUP(Table1435[[#This Row],[Shop Order]],'EB017-EB217'!A:AB,7,FALSE)</f>
        <v>#N/A</v>
      </c>
      <c r="O27" s="21" t="s">
        <v>41</v>
      </c>
      <c r="P27" s="22"/>
      <c r="Q27" s="23"/>
      <c r="R27" s="327">
        <f ca="1">SUMIF('EB017-EB217'!$X$1:$Y$132,O27,'EB017-EB217'!$Y$1:$Y$132)</f>
        <v>0</v>
      </c>
    </row>
    <row r="28" spans="1:18" ht="15.75" thickBot="1" x14ac:dyDescent="0.3">
      <c r="A28" s="418"/>
      <c r="B28" s="136" t="e">
        <f>VLOOKUP(Table1435[[#This Row],[Shop Order]],'EB017-EB217'!A:AB,4,FALSE)</f>
        <v>#N/A</v>
      </c>
      <c r="C28" s="136" t="e">
        <f>VLOOKUP(Table1435[[#This Row],[Shop Order]],'EB017-EB217'!A:AB,5,FALSE)</f>
        <v>#N/A</v>
      </c>
      <c r="D28" s="137" t="e">
        <f>VLOOKUP(Table1435[[#This Row],[Shop Order]],'EB017-EB217'!A:AB,6,FALSE)</f>
        <v>#N/A</v>
      </c>
      <c r="E28" s="138" t="e">
        <f>VLOOKUP(Table1435[[#This Row],[Shop Order]],'EB017-EB217'!A:AB,7,FALSE)</f>
        <v>#N/A</v>
      </c>
      <c r="O28" s="21" t="s">
        <v>37</v>
      </c>
      <c r="P28" s="22"/>
      <c r="Q28" s="23"/>
      <c r="R28" s="327">
        <f ca="1">SUMIF('EB017-EB217'!$X$1:$Y$132,O28,'EB017-EB217'!$Y$1:$Y$132)</f>
        <v>0</v>
      </c>
    </row>
    <row r="29" spans="1:18" ht="15.75" thickBot="1" x14ac:dyDescent="0.3">
      <c r="A29" s="520" t="s">
        <v>51</v>
      </c>
      <c r="B29" s="521"/>
      <c r="C29" s="522"/>
      <c r="D29" s="80">
        <f>AVERAGE(D23:D25)</f>
        <v>0.85857223716800812</v>
      </c>
      <c r="E29" s="28"/>
      <c r="O29" s="33"/>
      <c r="P29" s="33"/>
      <c r="Q29" s="33"/>
      <c r="R29" s="34"/>
    </row>
  </sheetData>
  <autoFilter ref="O4:R4">
    <filterColumn colId="0" showButton="0"/>
    <filterColumn colId="1" showButton="0"/>
    <sortState ref="O5:R28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7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182"/>
  <sheetViews>
    <sheetView topLeftCell="A136" zoomScale="70" zoomScaleNormal="70" zoomScaleSheetLayoutView="90" workbookViewId="0">
      <selection activeCell="Y178" sqref="Y178"/>
    </sheetView>
  </sheetViews>
  <sheetFormatPr defaultColWidth="9.140625" defaultRowHeight="15" x14ac:dyDescent="0.25"/>
  <cols>
    <col min="1" max="1" width="14.5703125" style="45" bestFit="1" customWidth="1"/>
    <col min="2" max="2" width="14.5703125" style="45" customWidth="1"/>
    <col min="3" max="3" width="7" style="45" customWidth="1"/>
    <col min="4" max="4" width="10.5703125" style="45" bestFit="1" customWidth="1"/>
    <col min="5" max="5" width="9.140625" style="45" customWidth="1"/>
    <col min="6" max="6" width="10.5703125" style="45" bestFit="1" customWidth="1"/>
    <col min="7" max="7" width="12.5703125" style="15" bestFit="1" customWidth="1"/>
    <col min="8" max="8" width="15.5703125" style="7" bestFit="1" customWidth="1"/>
    <col min="9" max="9" width="18" style="7" bestFit="1" customWidth="1"/>
    <col min="10" max="17" width="10.7109375" style="7" customWidth="1"/>
    <col min="18" max="19" width="14.7109375" style="7" customWidth="1"/>
    <col min="20" max="20" width="7.85546875" style="8" customWidth="1"/>
    <col min="21" max="21" width="9.5703125" style="9" customWidth="1"/>
    <col min="22" max="22" width="8.5703125" style="9" hidden="1" customWidth="1"/>
    <col min="23" max="23" width="44.28515625" style="45" customWidth="1"/>
    <col min="24" max="24" width="5.85546875" style="45" hidden="1" customWidth="1"/>
    <col min="25" max="25" width="52.28515625" style="10" customWidth="1"/>
    <col min="26" max="31" width="9.140625" style="14"/>
    <col min="32" max="16384" width="9.140625" style="45"/>
  </cols>
  <sheetData>
    <row r="1" spans="1:25" ht="75.75" thickBot="1" x14ac:dyDescent="0.3">
      <c r="A1" s="46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126</v>
      </c>
      <c r="S1" s="50" t="s">
        <v>42</v>
      </c>
      <c r="T1" s="47" t="s">
        <v>5</v>
      </c>
      <c r="U1" s="46" t="s">
        <v>2</v>
      </c>
      <c r="V1" s="84" t="s">
        <v>72</v>
      </c>
      <c r="W1" s="85" t="s">
        <v>21</v>
      </c>
      <c r="X1" s="47" t="s">
        <v>18</v>
      </c>
      <c r="Y1" s="86" t="s">
        <v>7</v>
      </c>
    </row>
    <row r="2" spans="1:25" ht="15.75" thickBot="1" x14ac:dyDescent="0.3">
      <c r="A2" s="436">
        <v>1506356</v>
      </c>
      <c r="B2" s="376" t="s">
        <v>309</v>
      </c>
      <c r="C2" s="436">
        <v>1920</v>
      </c>
      <c r="D2" s="436">
        <v>2190</v>
      </c>
      <c r="E2" s="436">
        <v>1848</v>
      </c>
      <c r="F2" s="437">
        <f>E2/D2</f>
        <v>0.84383561643835614</v>
      </c>
      <c r="G2" s="377">
        <v>45222</v>
      </c>
      <c r="H2" s="342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90"/>
      <c r="U2" s="197"/>
      <c r="V2" s="198"/>
      <c r="W2" s="91" t="s">
        <v>78</v>
      </c>
      <c r="X2" s="378">
        <v>578.5</v>
      </c>
      <c r="Y2" s="43" t="s">
        <v>328</v>
      </c>
    </row>
    <row r="3" spans="1:25" ht="16.5" thickBot="1" x14ac:dyDescent="0.25">
      <c r="A3" s="53"/>
      <c r="B3" s="54"/>
      <c r="C3" s="54"/>
      <c r="D3" s="54"/>
      <c r="E3" s="54"/>
      <c r="F3" s="54"/>
      <c r="G3" s="55"/>
      <c r="H3" s="343">
        <v>11</v>
      </c>
      <c r="I3" s="63"/>
      <c r="J3" s="63">
        <v>3</v>
      </c>
      <c r="K3" s="63"/>
      <c r="L3" s="63">
        <v>1</v>
      </c>
      <c r="M3" s="63"/>
      <c r="N3" s="63"/>
      <c r="O3" s="63"/>
      <c r="P3" s="63"/>
      <c r="Q3" s="63"/>
      <c r="R3" s="63"/>
      <c r="S3" s="379">
        <v>1</v>
      </c>
      <c r="T3" s="487">
        <f t="shared" ref="T3:T27" si="0">SUM(H3,J3,L3,N3,P3,R3,S3)</f>
        <v>16</v>
      </c>
      <c r="U3" s="214">
        <f>($T3)/$D$2</f>
        <v>7.3059360730593605E-3</v>
      </c>
      <c r="V3" s="344">
        <f>D2</f>
        <v>2190</v>
      </c>
      <c r="W3" s="380" t="s">
        <v>16</v>
      </c>
      <c r="X3" s="54">
        <f>T3</f>
        <v>16</v>
      </c>
      <c r="Y3" s="352"/>
    </row>
    <row r="4" spans="1:25" ht="16.5" thickBot="1" x14ac:dyDescent="0.25">
      <c r="A4" s="56"/>
      <c r="B4" s="57"/>
      <c r="C4" s="57"/>
      <c r="D4" s="57"/>
      <c r="E4" s="57"/>
      <c r="F4" s="57"/>
      <c r="G4" s="58"/>
      <c r="H4" s="406"/>
      <c r="I4" s="66"/>
      <c r="J4" s="66"/>
      <c r="K4" s="66"/>
      <c r="L4" s="66"/>
      <c r="M4" s="66"/>
      <c r="N4" s="66"/>
      <c r="O4" s="66"/>
      <c r="P4" s="66"/>
      <c r="Q4" s="66"/>
      <c r="R4" s="66"/>
      <c r="S4" s="391"/>
      <c r="T4" s="486">
        <f t="shared" si="0"/>
        <v>0</v>
      </c>
      <c r="U4" s="214">
        <f>($T4)/$D$2</f>
        <v>0</v>
      </c>
      <c r="V4" s="344"/>
      <c r="W4" s="393" t="s">
        <v>44</v>
      </c>
      <c r="X4" s="54"/>
      <c r="Y4" s="352"/>
    </row>
    <row r="5" spans="1:25" ht="16.5" thickBot="1" x14ac:dyDescent="0.25">
      <c r="A5" s="56"/>
      <c r="B5" s="347"/>
      <c r="C5" s="347"/>
      <c r="D5" s="347"/>
      <c r="E5" s="347"/>
      <c r="F5" s="347"/>
      <c r="G5" s="348"/>
      <c r="H5" s="349">
        <v>164</v>
      </c>
      <c r="I5" s="65"/>
      <c r="J5" s="65">
        <v>7</v>
      </c>
      <c r="K5" s="65"/>
      <c r="L5" s="65"/>
      <c r="M5" s="65"/>
      <c r="N5" s="65"/>
      <c r="O5" s="65"/>
      <c r="P5" s="65"/>
      <c r="Q5" s="65"/>
      <c r="R5" s="65"/>
      <c r="S5" s="381">
        <v>6</v>
      </c>
      <c r="T5" s="382">
        <f t="shared" si="0"/>
        <v>177</v>
      </c>
      <c r="U5" s="214">
        <f t="shared" ref="U5:U44" si="1">($T5)/$D$2</f>
        <v>8.0821917808219179E-2</v>
      </c>
      <c r="V5" s="344">
        <f>D2</f>
        <v>2190</v>
      </c>
      <c r="W5" s="383" t="s">
        <v>6</v>
      </c>
      <c r="X5" s="54">
        <f t="shared" ref="X5:X43" si="2">T5</f>
        <v>177</v>
      </c>
      <c r="Y5" s="352"/>
    </row>
    <row r="6" spans="1:25" ht="16.5" thickBot="1" x14ac:dyDescent="0.25">
      <c r="A6" s="56"/>
      <c r="B6" s="347"/>
      <c r="C6" s="347"/>
      <c r="D6" s="347"/>
      <c r="E6" s="347"/>
      <c r="F6" s="347"/>
      <c r="G6" s="348"/>
      <c r="H6" s="349">
        <v>11</v>
      </c>
      <c r="I6" s="65"/>
      <c r="J6" s="65">
        <v>1</v>
      </c>
      <c r="K6" s="65"/>
      <c r="L6" s="65"/>
      <c r="M6" s="65"/>
      <c r="N6" s="65"/>
      <c r="O6" s="65"/>
      <c r="P6" s="65"/>
      <c r="Q6" s="65"/>
      <c r="R6" s="65"/>
      <c r="S6" s="381">
        <v>2</v>
      </c>
      <c r="T6" s="382">
        <f t="shared" si="0"/>
        <v>14</v>
      </c>
      <c r="U6" s="214">
        <f t="shared" si="1"/>
        <v>6.392694063926941E-3</v>
      </c>
      <c r="V6" s="344">
        <f>D2</f>
        <v>2190</v>
      </c>
      <c r="W6" s="383" t="s">
        <v>14</v>
      </c>
      <c r="X6" s="54">
        <f t="shared" si="2"/>
        <v>14</v>
      </c>
      <c r="Y6" s="352"/>
    </row>
    <row r="7" spans="1:25" ht="16.5" thickBot="1" x14ac:dyDescent="0.25">
      <c r="A7" s="56"/>
      <c r="B7" s="347"/>
      <c r="C7" s="347"/>
      <c r="D7" s="347"/>
      <c r="E7" s="347"/>
      <c r="F7" s="347"/>
      <c r="G7" s="348"/>
      <c r="H7" s="349">
        <v>1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381"/>
      <c r="T7" s="382">
        <f t="shared" si="0"/>
        <v>1</v>
      </c>
      <c r="U7" s="214">
        <f t="shared" si="1"/>
        <v>4.5662100456621003E-4</v>
      </c>
      <c r="V7" s="344">
        <f>D2</f>
        <v>2190</v>
      </c>
      <c r="W7" s="383" t="s">
        <v>15</v>
      </c>
      <c r="X7" s="54">
        <f t="shared" si="2"/>
        <v>1</v>
      </c>
      <c r="Y7" s="353"/>
    </row>
    <row r="8" spans="1:25" ht="16.5" thickBot="1" x14ac:dyDescent="0.25">
      <c r="A8" s="56"/>
      <c r="B8" s="347"/>
      <c r="C8" s="347"/>
      <c r="D8" s="347"/>
      <c r="E8" s="347"/>
      <c r="F8" s="347"/>
      <c r="G8" s="348"/>
      <c r="H8" s="349"/>
      <c r="I8" s="65"/>
      <c r="J8" s="65">
        <v>1</v>
      </c>
      <c r="K8" s="65"/>
      <c r="L8" s="65"/>
      <c r="M8" s="65"/>
      <c r="N8" s="65"/>
      <c r="O8" s="65"/>
      <c r="P8" s="65"/>
      <c r="Q8" s="65"/>
      <c r="R8" s="65"/>
      <c r="S8" s="381">
        <v>1</v>
      </c>
      <c r="T8" s="382">
        <f t="shared" si="0"/>
        <v>2</v>
      </c>
      <c r="U8" s="214">
        <f t="shared" si="1"/>
        <v>9.1324200913242006E-4</v>
      </c>
      <c r="V8" s="344">
        <f>D2</f>
        <v>2190</v>
      </c>
      <c r="W8" s="383" t="s">
        <v>31</v>
      </c>
      <c r="X8" s="54">
        <f t="shared" si="2"/>
        <v>2</v>
      </c>
      <c r="Y8" s="353"/>
    </row>
    <row r="9" spans="1:25" ht="16.5" thickBot="1" x14ac:dyDescent="0.25">
      <c r="A9" s="56"/>
      <c r="B9" s="347"/>
      <c r="C9" s="347"/>
      <c r="D9" s="347"/>
      <c r="E9" s="347"/>
      <c r="F9" s="347"/>
      <c r="G9" s="348"/>
      <c r="H9" s="349"/>
      <c r="I9" s="65"/>
      <c r="J9" s="65">
        <v>1</v>
      </c>
      <c r="K9" s="65"/>
      <c r="L9" s="65"/>
      <c r="M9" s="65"/>
      <c r="N9" s="65"/>
      <c r="O9" s="65"/>
      <c r="P9" s="65"/>
      <c r="Q9" s="65"/>
      <c r="R9" s="65"/>
      <c r="S9" s="381"/>
      <c r="T9" s="382">
        <f t="shared" si="0"/>
        <v>1</v>
      </c>
      <c r="U9" s="214">
        <f t="shared" si="1"/>
        <v>4.5662100456621003E-4</v>
      </c>
      <c r="V9" s="344">
        <f>D2</f>
        <v>2190</v>
      </c>
      <c r="W9" s="383" t="s">
        <v>32</v>
      </c>
      <c r="X9" s="54">
        <f t="shared" si="2"/>
        <v>1</v>
      </c>
      <c r="Y9" s="353"/>
    </row>
    <row r="10" spans="1:25" ht="16.5" thickBot="1" x14ac:dyDescent="0.25">
      <c r="A10" s="56"/>
      <c r="B10" s="347"/>
      <c r="C10" s="347"/>
      <c r="D10" s="347"/>
      <c r="E10" s="347"/>
      <c r="F10" s="347"/>
      <c r="G10" s="348"/>
      <c r="H10" s="349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381"/>
      <c r="T10" s="382">
        <f t="shared" si="0"/>
        <v>0</v>
      </c>
      <c r="U10" s="214">
        <f t="shared" si="1"/>
        <v>0</v>
      </c>
      <c r="V10" s="344">
        <f>D2</f>
        <v>2190</v>
      </c>
      <c r="W10" s="383" t="s">
        <v>177</v>
      </c>
      <c r="X10" s="54">
        <f t="shared" si="2"/>
        <v>0</v>
      </c>
      <c r="Y10" s="353"/>
    </row>
    <row r="11" spans="1:25" ht="16.5" thickBot="1" x14ac:dyDescent="0.25">
      <c r="A11" s="56"/>
      <c r="B11" s="347"/>
      <c r="C11" s="347"/>
      <c r="D11" s="347"/>
      <c r="E11" s="347"/>
      <c r="F11" s="347"/>
      <c r="G11" s="348"/>
      <c r="H11" s="349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381"/>
      <c r="T11" s="382">
        <f t="shared" si="0"/>
        <v>0</v>
      </c>
      <c r="U11" s="214">
        <f t="shared" si="1"/>
        <v>0</v>
      </c>
      <c r="V11" s="344">
        <f>D2</f>
        <v>2190</v>
      </c>
      <c r="W11" s="383" t="s">
        <v>30</v>
      </c>
      <c r="X11" s="54">
        <f t="shared" si="2"/>
        <v>0</v>
      </c>
      <c r="Y11" s="353"/>
    </row>
    <row r="12" spans="1:25" ht="16.5" thickBot="1" x14ac:dyDescent="0.25">
      <c r="A12" s="56"/>
      <c r="B12" s="347"/>
      <c r="C12" s="347"/>
      <c r="D12" s="347"/>
      <c r="E12" s="347"/>
      <c r="F12" s="347"/>
      <c r="G12" s="348"/>
      <c r="H12" s="349">
        <v>1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381">
        <v>2</v>
      </c>
      <c r="T12" s="382">
        <f t="shared" si="0"/>
        <v>3</v>
      </c>
      <c r="U12" s="214">
        <f t="shared" si="1"/>
        <v>1.3698630136986301E-3</v>
      </c>
      <c r="V12" s="344">
        <f>D2</f>
        <v>2190</v>
      </c>
      <c r="W12" s="383" t="s">
        <v>0</v>
      </c>
      <c r="X12" s="54">
        <f t="shared" si="2"/>
        <v>3</v>
      </c>
      <c r="Y12" s="352"/>
    </row>
    <row r="13" spans="1:25" ht="16.5" thickBot="1" x14ac:dyDescent="0.25">
      <c r="A13" s="56"/>
      <c r="B13" s="347"/>
      <c r="C13" s="347"/>
      <c r="D13" s="347"/>
      <c r="E13" s="347"/>
      <c r="F13" s="347" t="s">
        <v>108</v>
      </c>
      <c r="G13" s="348"/>
      <c r="H13" s="349">
        <v>12</v>
      </c>
      <c r="I13" s="65"/>
      <c r="J13" s="65">
        <v>7</v>
      </c>
      <c r="K13" s="65"/>
      <c r="L13" s="65"/>
      <c r="M13" s="65"/>
      <c r="N13" s="65"/>
      <c r="O13" s="65"/>
      <c r="P13" s="65"/>
      <c r="Q13" s="65"/>
      <c r="R13" s="65"/>
      <c r="S13" s="381">
        <v>8</v>
      </c>
      <c r="T13" s="382">
        <f t="shared" si="0"/>
        <v>27</v>
      </c>
      <c r="U13" s="214">
        <f t="shared" si="1"/>
        <v>1.2328767123287671E-2</v>
      </c>
      <c r="V13" s="344">
        <f>D2</f>
        <v>2190</v>
      </c>
      <c r="W13" s="383" t="s">
        <v>12</v>
      </c>
      <c r="X13" s="54">
        <f t="shared" si="2"/>
        <v>27</v>
      </c>
      <c r="Y13" s="417"/>
    </row>
    <row r="14" spans="1:25" ht="16.5" thickBot="1" x14ac:dyDescent="0.25">
      <c r="A14" s="56"/>
      <c r="B14" s="347"/>
      <c r="C14" s="347"/>
      <c r="D14" s="347"/>
      <c r="E14" s="347"/>
      <c r="F14" s="347"/>
      <c r="G14" s="348"/>
      <c r="H14" s="349">
        <v>23</v>
      </c>
      <c r="I14" s="65"/>
      <c r="J14" s="65"/>
      <c r="K14" s="65"/>
      <c r="L14" s="65"/>
      <c r="M14" s="65"/>
      <c r="N14" s="65"/>
      <c r="O14" s="65"/>
      <c r="P14" s="65"/>
      <c r="Q14" s="65"/>
      <c r="R14" s="65">
        <v>1</v>
      </c>
      <c r="S14" s="381">
        <v>5</v>
      </c>
      <c r="T14" s="382">
        <f t="shared" si="0"/>
        <v>29</v>
      </c>
      <c r="U14" s="214">
        <f t="shared" si="1"/>
        <v>1.3242009132420091E-2</v>
      </c>
      <c r="V14" s="344">
        <f>D2</f>
        <v>2190</v>
      </c>
      <c r="W14" s="383" t="s">
        <v>34</v>
      </c>
      <c r="X14" s="54">
        <f t="shared" si="2"/>
        <v>29</v>
      </c>
      <c r="Y14" s="354"/>
    </row>
    <row r="15" spans="1:25" ht="16.5" thickBot="1" x14ac:dyDescent="0.25">
      <c r="A15" s="56"/>
      <c r="B15" s="347"/>
      <c r="C15" s="347"/>
      <c r="D15" s="347"/>
      <c r="E15" s="347"/>
      <c r="F15" s="347"/>
      <c r="G15" s="348"/>
      <c r="H15" s="349">
        <v>1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381"/>
      <c r="T15" s="382">
        <f t="shared" si="0"/>
        <v>1</v>
      </c>
      <c r="U15" s="214">
        <f t="shared" si="1"/>
        <v>4.5662100456621003E-4</v>
      </c>
      <c r="V15" s="344">
        <f>D2</f>
        <v>2190</v>
      </c>
      <c r="W15" s="393" t="s">
        <v>27</v>
      </c>
      <c r="X15" s="54">
        <f t="shared" si="2"/>
        <v>1</v>
      </c>
      <c r="Y15" s="408"/>
    </row>
    <row r="16" spans="1:25" ht="16.5" thickBot="1" x14ac:dyDescent="0.25">
      <c r="A16" s="56"/>
      <c r="B16" s="347"/>
      <c r="C16" s="347"/>
      <c r="D16" s="347"/>
      <c r="E16" s="347"/>
      <c r="F16" s="347"/>
      <c r="G16" s="60"/>
      <c r="H16" s="358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381"/>
      <c r="T16" s="382">
        <f t="shared" si="0"/>
        <v>0</v>
      </c>
      <c r="U16" s="214">
        <f t="shared" si="1"/>
        <v>0</v>
      </c>
      <c r="V16" s="344">
        <f>D2</f>
        <v>2190</v>
      </c>
      <c r="W16" s="359" t="s">
        <v>28</v>
      </c>
      <c r="X16" s="54">
        <f t="shared" si="2"/>
        <v>0</v>
      </c>
      <c r="Y16" s="366"/>
    </row>
    <row r="17" spans="1:25" ht="16.5" thickBot="1" x14ac:dyDescent="0.25">
      <c r="A17" s="56"/>
      <c r="B17" s="347"/>
      <c r="C17" s="347"/>
      <c r="D17" s="347"/>
      <c r="E17" s="347"/>
      <c r="F17" s="347"/>
      <c r="G17" s="60"/>
      <c r="H17" s="358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381">
        <v>32</v>
      </c>
      <c r="T17" s="382">
        <f t="shared" si="0"/>
        <v>32</v>
      </c>
      <c r="U17" s="214">
        <f t="shared" si="1"/>
        <v>1.4611872146118721E-2</v>
      </c>
      <c r="V17" s="344">
        <f>D2</f>
        <v>2190</v>
      </c>
      <c r="W17" s="383" t="s">
        <v>190</v>
      </c>
      <c r="X17" s="455">
        <f t="shared" si="2"/>
        <v>32</v>
      </c>
      <c r="Y17" s="423"/>
    </row>
    <row r="18" spans="1:25" ht="16.5" thickBot="1" x14ac:dyDescent="0.25">
      <c r="A18" s="56"/>
      <c r="B18" s="347"/>
      <c r="C18" s="347"/>
      <c r="D18" s="347"/>
      <c r="E18" s="347"/>
      <c r="F18" s="347"/>
      <c r="G18" s="60"/>
      <c r="H18" s="361">
        <v>1</v>
      </c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395">
        <v>1</v>
      </c>
      <c r="T18" s="382">
        <f t="shared" si="0"/>
        <v>2</v>
      </c>
      <c r="U18" s="214">
        <f t="shared" si="1"/>
        <v>9.1324200913242006E-4</v>
      </c>
      <c r="V18" s="344"/>
      <c r="W18" s="373" t="s">
        <v>310</v>
      </c>
      <c r="X18" s="455"/>
      <c r="Y18" s="429"/>
    </row>
    <row r="19" spans="1:25" ht="16.5" thickBot="1" x14ac:dyDescent="0.25">
      <c r="A19" s="56"/>
      <c r="B19" s="347"/>
      <c r="C19" s="347"/>
      <c r="D19" s="347"/>
      <c r="E19" s="347"/>
      <c r="F19" s="347"/>
      <c r="G19" s="60"/>
      <c r="H19" s="384">
        <v>5</v>
      </c>
      <c r="I19" s="385"/>
      <c r="J19" s="385">
        <v>1</v>
      </c>
      <c r="K19" s="385"/>
      <c r="L19" s="385"/>
      <c r="M19" s="385"/>
      <c r="N19" s="385"/>
      <c r="O19" s="385"/>
      <c r="P19" s="385"/>
      <c r="Q19" s="385"/>
      <c r="R19" s="385"/>
      <c r="S19" s="386"/>
      <c r="T19" s="387">
        <f t="shared" si="0"/>
        <v>6</v>
      </c>
      <c r="U19" s="316">
        <f t="shared" si="1"/>
        <v>2.7397260273972603E-3</v>
      </c>
      <c r="V19" s="388">
        <f>D2</f>
        <v>2190</v>
      </c>
      <c r="W19" s="389" t="s">
        <v>168</v>
      </c>
      <c r="X19" s="455">
        <f t="shared" si="2"/>
        <v>6</v>
      </c>
      <c r="Y19" s="450"/>
    </row>
    <row r="20" spans="1:25" ht="16.5" thickBot="1" x14ac:dyDescent="0.25">
      <c r="A20" s="56"/>
      <c r="B20" s="347"/>
      <c r="C20" s="347"/>
      <c r="D20" s="347"/>
      <c r="E20" s="347"/>
      <c r="F20" s="347"/>
      <c r="G20" s="348"/>
      <c r="H20" s="343"/>
      <c r="I20" s="390">
        <v>3</v>
      </c>
      <c r="J20" s="66"/>
      <c r="K20" s="66"/>
      <c r="L20" s="66"/>
      <c r="M20" s="66"/>
      <c r="N20" s="66"/>
      <c r="O20" s="66"/>
      <c r="P20" s="66"/>
      <c r="Q20" s="66"/>
      <c r="R20" s="66"/>
      <c r="S20" s="391"/>
      <c r="T20" s="392">
        <f t="shared" si="0"/>
        <v>0</v>
      </c>
      <c r="U20" s="214">
        <f t="shared" si="1"/>
        <v>0</v>
      </c>
      <c r="V20" s="344">
        <f>D2</f>
        <v>2190</v>
      </c>
      <c r="W20" s="393" t="s">
        <v>11</v>
      </c>
      <c r="X20" s="455">
        <f t="shared" si="2"/>
        <v>0</v>
      </c>
      <c r="Y20" s="450"/>
    </row>
    <row r="21" spans="1:25" ht="16.5" thickBot="1" x14ac:dyDescent="0.25">
      <c r="A21" s="56"/>
      <c r="B21" s="347"/>
      <c r="C21" s="347"/>
      <c r="D21" s="347"/>
      <c r="E21" s="347"/>
      <c r="F21" s="347" t="s">
        <v>108</v>
      </c>
      <c r="G21" s="348"/>
      <c r="H21" s="349"/>
      <c r="I21" s="394"/>
      <c r="J21" s="65"/>
      <c r="K21" s="65"/>
      <c r="L21" s="65"/>
      <c r="M21" s="65"/>
      <c r="N21" s="65"/>
      <c r="O21" s="65"/>
      <c r="P21" s="65"/>
      <c r="Q21" s="65"/>
      <c r="R21" s="65">
        <v>1</v>
      </c>
      <c r="S21" s="381"/>
      <c r="T21" s="382">
        <f t="shared" si="0"/>
        <v>1</v>
      </c>
      <c r="U21" s="214">
        <f t="shared" si="1"/>
        <v>4.5662100456621003E-4</v>
      </c>
      <c r="V21" s="344">
        <f>D2</f>
        <v>2190</v>
      </c>
      <c r="W21" s="383" t="s">
        <v>101</v>
      </c>
      <c r="X21" s="455">
        <f t="shared" si="2"/>
        <v>1</v>
      </c>
      <c r="Y21" s="450"/>
    </row>
    <row r="22" spans="1:25" ht="16.5" thickBot="1" x14ac:dyDescent="0.25">
      <c r="A22" s="56"/>
      <c r="B22" s="347"/>
      <c r="C22" s="347"/>
      <c r="D22" s="347"/>
      <c r="E22" s="347"/>
      <c r="F22" s="347"/>
      <c r="G22" s="348"/>
      <c r="H22" s="349"/>
      <c r="I22" s="394">
        <v>8</v>
      </c>
      <c r="J22" s="65">
        <v>1</v>
      </c>
      <c r="K22" s="65"/>
      <c r="L22" s="65"/>
      <c r="M22" s="65"/>
      <c r="N22" s="65"/>
      <c r="O22" s="65"/>
      <c r="P22" s="65"/>
      <c r="Q22" s="65"/>
      <c r="R22" s="65"/>
      <c r="S22" s="381">
        <v>5</v>
      </c>
      <c r="T22" s="382">
        <f t="shared" si="0"/>
        <v>6</v>
      </c>
      <c r="U22" s="214">
        <f t="shared" si="1"/>
        <v>2.7397260273972603E-3</v>
      </c>
      <c r="V22" s="344">
        <f>D2</f>
        <v>2190</v>
      </c>
      <c r="W22" s="383" t="s">
        <v>3</v>
      </c>
      <c r="X22" s="455">
        <f t="shared" si="2"/>
        <v>6</v>
      </c>
      <c r="Y22" s="451"/>
    </row>
    <row r="23" spans="1:25" ht="16.5" thickBot="1" x14ac:dyDescent="0.25">
      <c r="A23" s="56"/>
      <c r="B23" s="347"/>
      <c r="C23" s="347"/>
      <c r="D23" s="347"/>
      <c r="E23" s="347"/>
      <c r="F23" s="347"/>
      <c r="G23" s="348"/>
      <c r="H23" s="349"/>
      <c r="I23" s="394"/>
      <c r="J23" s="65"/>
      <c r="K23" s="65"/>
      <c r="L23" s="65"/>
      <c r="M23" s="65"/>
      <c r="N23" s="65"/>
      <c r="O23" s="65"/>
      <c r="P23" s="65"/>
      <c r="Q23" s="65"/>
      <c r="R23" s="65"/>
      <c r="S23" s="381"/>
      <c r="T23" s="382">
        <f t="shared" si="0"/>
        <v>0</v>
      </c>
      <c r="U23" s="214">
        <f t="shared" si="1"/>
        <v>0</v>
      </c>
      <c r="V23" s="344">
        <f>D2</f>
        <v>2190</v>
      </c>
      <c r="W23" s="383" t="s">
        <v>8</v>
      </c>
      <c r="X23" s="455">
        <f t="shared" si="2"/>
        <v>0</v>
      </c>
      <c r="Y23" s="450"/>
    </row>
    <row r="24" spans="1:25" ht="16.5" thickBot="1" x14ac:dyDescent="0.25">
      <c r="A24" s="56"/>
      <c r="B24" s="347"/>
      <c r="C24" s="347"/>
      <c r="D24" s="347"/>
      <c r="E24" s="347"/>
      <c r="F24" s="347"/>
      <c r="G24" s="348"/>
      <c r="H24" s="349"/>
      <c r="I24" s="394"/>
      <c r="J24" s="65"/>
      <c r="K24" s="65"/>
      <c r="L24" s="65"/>
      <c r="M24" s="65"/>
      <c r="N24" s="65"/>
      <c r="O24" s="65"/>
      <c r="P24" s="65"/>
      <c r="Q24" s="65"/>
      <c r="R24" s="65"/>
      <c r="S24" s="381"/>
      <c r="T24" s="382">
        <f t="shared" si="0"/>
        <v>0</v>
      </c>
      <c r="U24" s="214">
        <f t="shared" si="1"/>
        <v>0</v>
      </c>
      <c r="V24" s="344">
        <f>D2</f>
        <v>2190</v>
      </c>
      <c r="W24" s="383" t="s">
        <v>9</v>
      </c>
      <c r="X24" s="455">
        <f t="shared" si="2"/>
        <v>0</v>
      </c>
      <c r="Y24" s="450"/>
    </row>
    <row r="25" spans="1:25" ht="16.5" thickBot="1" x14ac:dyDescent="0.25">
      <c r="A25" s="56"/>
      <c r="B25" s="347"/>
      <c r="C25" s="347"/>
      <c r="D25" s="347"/>
      <c r="E25" s="347"/>
      <c r="F25" s="347"/>
      <c r="G25" s="348"/>
      <c r="H25" s="349"/>
      <c r="I25" s="394">
        <v>3</v>
      </c>
      <c r="J25" s="65">
        <v>1</v>
      </c>
      <c r="K25" s="65"/>
      <c r="L25" s="65"/>
      <c r="M25" s="65"/>
      <c r="N25" s="65"/>
      <c r="O25" s="65"/>
      <c r="P25" s="65"/>
      <c r="Q25" s="65"/>
      <c r="R25" s="65"/>
      <c r="S25" s="381"/>
      <c r="T25" s="382">
        <f t="shared" si="0"/>
        <v>1</v>
      </c>
      <c r="U25" s="214">
        <f t="shared" si="1"/>
        <v>4.5662100456621003E-4</v>
      </c>
      <c r="V25" s="344">
        <f>D2</f>
        <v>2190</v>
      </c>
      <c r="W25" s="383" t="s">
        <v>80</v>
      </c>
      <c r="X25" s="455">
        <f t="shared" si="2"/>
        <v>1</v>
      </c>
      <c r="Y25" s="450"/>
    </row>
    <row r="26" spans="1:25" ht="16.5" thickBot="1" x14ac:dyDescent="0.25">
      <c r="A26" s="56"/>
      <c r="B26" s="347"/>
      <c r="C26" s="347"/>
      <c r="D26" s="347"/>
      <c r="E26" s="347"/>
      <c r="F26" s="347"/>
      <c r="G26" s="348"/>
      <c r="H26" s="349"/>
      <c r="I26" s="394">
        <v>2</v>
      </c>
      <c r="J26" s="65"/>
      <c r="K26" s="65"/>
      <c r="L26" s="65"/>
      <c r="M26" s="65"/>
      <c r="N26" s="65"/>
      <c r="O26" s="65"/>
      <c r="P26" s="65"/>
      <c r="Q26" s="65"/>
      <c r="R26" s="65"/>
      <c r="S26" s="381">
        <v>3</v>
      </c>
      <c r="T26" s="382">
        <f t="shared" si="0"/>
        <v>3</v>
      </c>
      <c r="U26" s="214">
        <f t="shared" si="1"/>
        <v>1.3698630136986301E-3</v>
      </c>
      <c r="V26" s="344">
        <f>D2</f>
        <v>2190</v>
      </c>
      <c r="W26" s="383" t="s">
        <v>20</v>
      </c>
      <c r="X26" s="455">
        <f t="shared" si="2"/>
        <v>3</v>
      </c>
      <c r="Y26" s="450"/>
    </row>
    <row r="27" spans="1:25" ht="16.5" thickBot="1" x14ac:dyDescent="0.25">
      <c r="A27" s="56" t="s">
        <v>108</v>
      </c>
      <c r="B27" s="347"/>
      <c r="C27" s="347"/>
      <c r="D27" s="347"/>
      <c r="E27" s="347"/>
      <c r="F27" s="347"/>
      <c r="G27" s="348"/>
      <c r="H27" s="349"/>
      <c r="I27" s="394"/>
      <c r="J27" s="65"/>
      <c r="K27" s="65"/>
      <c r="L27" s="65"/>
      <c r="M27" s="65"/>
      <c r="N27" s="65"/>
      <c r="O27" s="65"/>
      <c r="P27" s="65"/>
      <c r="Q27" s="65"/>
      <c r="R27" s="65"/>
      <c r="S27" s="381"/>
      <c r="T27" s="382">
        <f t="shared" si="0"/>
        <v>0</v>
      </c>
      <c r="U27" s="214">
        <f t="shared" si="1"/>
        <v>0</v>
      </c>
      <c r="V27" s="344">
        <f>D2</f>
        <v>2190</v>
      </c>
      <c r="W27" s="383" t="s">
        <v>81</v>
      </c>
      <c r="X27" s="455">
        <f t="shared" si="2"/>
        <v>0</v>
      </c>
      <c r="Y27" s="452" t="s">
        <v>317</v>
      </c>
    </row>
    <row r="28" spans="1:25" ht="16.5" thickBot="1" x14ac:dyDescent="0.25">
      <c r="A28" s="56"/>
      <c r="B28" s="347"/>
      <c r="C28" s="347"/>
      <c r="D28" s="347"/>
      <c r="E28" s="347"/>
      <c r="F28" s="347"/>
      <c r="G28" s="348"/>
      <c r="H28" s="349"/>
      <c r="I28" s="394"/>
      <c r="J28" s="65"/>
      <c r="K28" s="65"/>
      <c r="L28" s="65"/>
      <c r="M28" s="65"/>
      <c r="N28" s="65"/>
      <c r="O28" s="65"/>
      <c r="P28" s="65"/>
      <c r="Q28" s="65"/>
      <c r="R28" s="65"/>
      <c r="S28" s="381"/>
      <c r="T28" s="382">
        <f>SUM(H28,J28,L28,N28,P28,R28,S28)</f>
        <v>0</v>
      </c>
      <c r="U28" s="214">
        <f t="shared" si="1"/>
        <v>0</v>
      </c>
      <c r="V28" s="344">
        <f>D2</f>
        <v>2190</v>
      </c>
      <c r="W28" s="383" t="s">
        <v>10</v>
      </c>
      <c r="X28" s="455">
        <f t="shared" si="2"/>
        <v>0</v>
      </c>
      <c r="Y28" s="452" t="s">
        <v>318</v>
      </c>
    </row>
    <row r="29" spans="1:25" ht="16.5" thickBot="1" x14ac:dyDescent="0.25">
      <c r="A29" s="56"/>
      <c r="B29" s="347"/>
      <c r="C29" s="347"/>
      <c r="D29" s="347"/>
      <c r="E29" s="347"/>
      <c r="F29" s="347"/>
      <c r="G29" s="348"/>
      <c r="H29" s="349"/>
      <c r="I29" s="394">
        <v>16</v>
      </c>
      <c r="J29" s="65">
        <v>4</v>
      </c>
      <c r="K29" s="65"/>
      <c r="L29" s="65"/>
      <c r="M29" s="65"/>
      <c r="N29" s="65"/>
      <c r="O29" s="65"/>
      <c r="P29" s="65"/>
      <c r="Q29" s="65"/>
      <c r="R29" s="65"/>
      <c r="S29" s="381"/>
      <c r="T29" s="382">
        <f t="shared" ref="T29:T32" si="3">SUM(H29,J29,L29,N29,P29,R29,S29)</f>
        <v>4</v>
      </c>
      <c r="U29" s="214">
        <f t="shared" si="1"/>
        <v>1.8264840182648401E-3</v>
      </c>
      <c r="V29" s="344">
        <f>D2</f>
        <v>2190</v>
      </c>
      <c r="W29" s="383" t="s">
        <v>13</v>
      </c>
      <c r="X29" s="455">
        <f t="shared" si="2"/>
        <v>4</v>
      </c>
      <c r="Y29" s="452" t="s">
        <v>311</v>
      </c>
    </row>
    <row r="30" spans="1:25" ht="16.5" thickBot="1" x14ac:dyDescent="0.25">
      <c r="A30" s="56"/>
      <c r="B30" s="347"/>
      <c r="C30" s="347"/>
      <c r="D30" s="347"/>
      <c r="E30" s="347"/>
      <c r="F30" s="347"/>
      <c r="G30" s="348"/>
      <c r="H30" s="349"/>
      <c r="I30" s="65">
        <v>3</v>
      </c>
      <c r="J30" s="65">
        <v>1</v>
      </c>
      <c r="K30" s="65"/>
      <c r="L30" s="65"/>
      <c r="M30" s="65"/>
      <c r="N30" s="65"/>
      <c r="O30" s="65"/>
      <c r="P30" s="65"/>
      <c r="Q30" s="65"/>
      <c r="R30" s="65"/>
      <c r="S30" s="381"/>
      <c r="T30" s="382">
        <f t="shared" si="3"/>
        <v>1</v>
      </c>
      <c r="U30" s="214">
        <f t="shared" si="1"/>
        <v>4.5662100456621003E-4</v>
      </c>
      <c r="V30" s="344">
        <f>D2</f>
        <v>2190</v>
      </c>
      <c r="W30" s="383" t="s">
        <v>99</v>
      </c>
      <c r="X30" s="455">
        <f t="shared" si="2"/>
        <v>1</v>
      </c>
      <c r="Y30" s="423"/>
    </row>
    <row r="31" spans="1:25" ht="16.5" thickBot="1" x14ac:dyDescent="0.25">
      <c r="A31" s="56"/>
      <c r="B31" s="347"/>
      <c r="C31" s="347"/>
      <c r="D31" s="347"/>
      <c r="E31" s="347"/>
      <c r="F31" s="347"/>
      <c r="G31" s="348"/>
      <c r="H31" s="349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381"/>
      <c r="T31" s="382">
        <f t="shared" si="3"/>
        <v>0</v>
      </c>
      <c r="U31" s="214">
        <f t="shared" si="1"/>
        <v>0</v>
      </c>
      <c r="V31" s="344">
        <f>D2</f>
        <v>2190</v>
      </c>
      <c r="W31" s="383" t="s">
        <v>205</v>
      </c>
      <c r="X31" s="455">
        <f t="shared" si="2"/>
        <v>0</v>
      </c>
      <c r="Y31" s="477"/>
    </row>
    <row r="32" spans="1:25" ht="16.5" thickBot="1" x14ac:dyDescent="0.25">
      <c r="A32" s="56"/>
      <c r="B32" s="347"/>
      <c r="C32" s="347"/>
      <c r="D32" s="347"/>
      <c r="E32" s="347"/>
      <c r="F32" s="347"/>
      <c r="G32" s="348"/>
      <c r="H32" s="355"/>
      <c r="I32" s="70">
        <v>6</v>
      </c>
      <c r="J32" s="70"/>
      <c r="K32" s="70"/>
      <c r="L32" s="70"/>
      <c r="M32" s="70"/>
      <c r="N32" s="70"/>
      <c r="O32" s="70"/>
      <c r="P32" s="70"/>
      <c r="Q32" s="70"/>
      <c r="R32" s="70"/>
      <c r="S32" s="395">
        <v>3</v>
      </c>
      <c r="T32" s="382">
        <f t="shared" si="3"/>
        <v>3</v>
      </c>
      <c r="U32" s="214">
        <f t="shared" si="1"/>
        <v>1.3698630136986301E-3</v>
      </c>
      <c r="V32" s="344">
        <f>D2</f>
        <v>2190</v>
      </c>
      <c r="W32" s="373" t="s">
        <v>83</v>
      </c>
      <c r="X32" s="455">
        <f t="shared" si="2"/>
        <v>3</v>
      </c>
      <c r="Y32" s="340"/>
    </row>
    <row r="33" spans="1:25" ht="16.5" thickBot="1" x14ac:dyDescent="0.3">
      <c r="A33" s="56"/>
      <c r="B33" s="347"/>
      <c r="C33" s="347"/>
      <c r="D33" s="347"/>
      <c r="E33" s="347"/>
      <c r="F33" s="347"/>
      <c r="G33" s="348"/>
      <c r="H33" s="342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7"/>
      <c r="U33" s="197">
        <f t="shared" si="1"/>
        <v>0</v>
      </c>
      <c r="V33" s="197"/>
      <c r="W33" s="447" t="s">
        <v>84</v>
      </c>
      <c r="X33" s="455">
        <f t="shared" si="2"/>
        <v>0</v>
      </c>
      <c r="Y33" s="340"/>
    </row>
    <row r="34" spans="1:25" ht="16.5" thickBot="1" x14ac:dyDescent="0.25">
      <c r="A34" s="56"/>
      <c r="B34" s="347"/>
      <c r="C34" s="347"/>
      <c r="D34" s="347"/>
      <c r="E34" s="347"/>
      <c r="F34" s="347"/>
      <c r="G34" s="60"/>
      <c r="H34" s="343">
        <v>1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379"/>
      <c r="T34" s="392">
        <f t="shared" ref="T34:T43" si="4">SUM(H34,J34,L34,N34,P34,R34,S34)</f>
        <v>1</v>
      </c>
      <c r="U34" s="214">
        <f t="shared" si="1"/>
        <v>4.5662100456621003E-4</v>
      </c>
      <c r="V34" s="344">
        <f>D2</f>
        <v>2190</v>
      </c>
      <c r="W34" s="393" t="s">
        <v>204</v>
      </c>
      <c r="X34" s="455">
        <f t="shared" si="2"/>
        <v>1</v>
      </c>
      <c r="Y34" s="453"/>
    </row>
    <row r="35" spans="1:25" ht="16.5" thickBot="1" x14ac:dyDescent="0.25">
      <c r="A35" s="56"/>
      <c r="B35" s="347"/>
      <c r="C35" s="347"/>
      <c r="D35" s="347"/>
      <c r="E35" s="347"/>
      <c r="F35" s="347"/>
      <c r="G35" s="60"/>
      <c r="H35" s="349">
        <v>1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381"/>
      <c r="T35" s="382">
        <f t="shared" si="4"/>
        <v>1</v>
      </c>
      <c r="U35" s="214">
        <f t="shared" si="1"/>
        <v>4.5662100456621003E-4</v>
      </c>
      <c r="V35" s="344">
        <f>D2</f>
        <v>2190</v>
      </c>
      <c r="W35" s="268" t="s">
        <v>86</v>
      </c>
      <c r="X35" s="455">
        <f t="shared" si="2"/>
        <v>1</v>
      </c>
      <c r="Y35" s="453" t="s">
        <v>312</v>
      </c>
    </row>
    <row r="36" spans="1:25" ht="16.5" thickBot="1" x14ac:dyDescent="0.25">
      <c r="A36" s="56"/>
      <c r="B36" s="347"/>
      <c r="C36" s="347"/>
      <c r="D36" s="347"/>
      <c r="E36" s="347"/>
      <c r="F36" s="347"/>
      <c r="G36" s="60"/>
      <c r="H36" s="349">
        <v>1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381"/>
      <c r="T36" s="382">
        <f t="shared" si="4"/>
        <v>1</v>
      </c>
      <c r="U36" s="214">
        <f t="shared" si="1"/>
        <v>4.5662100456621003E-4</v>
      </c>
      <c r="V36" s="344">
        <f>D2</f>
        <v>2190</v>
      </c>
      <c r="W36" s="383" t="s">
        <v>74</v>
      </c>
      <c r="X36" s="455">
        <f t="shared" si="2"/>
        <v>1</v>
      </c>
      <c r="Y36" s="429" t="s">
        <v>313</v>
      </c>
    </row>
    <row r="37" spans="1:25" ht="16.5" thickBot="1" x14ac:dyDescent="0.25">
      <c r="A37" s="56"/>
      <c r="B37" s="347"/>
      <c r="C37" s="347"/>
      <c r="D37" s="347"/>
      <c r="E37" s="347"/>
      <c r="F37" s="347"/>
      <c r="G37" s="60"/>
      <c r="H37" s="349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381"/>
      <c r="T37" s="382">
        <f t="shared" si="4"/>
        <v>0</v>
      </c>
      <c r="U37" s="214">
        <f t="shared" si="1"/>
        <v>0</v>
      </c>
      <c r="V37" s="344" t="str">
        <f>D1</f>
        <v>Build QTY</v>
      </c>
      <c r="W37" s="268" t="s">
        <v>36</v>
      </c>
      <c r="X37" s="455">
        <f t="shared" si="2"/>
        <v>0</v>
      </c>
      <c r="Y37" s="429" t="s">
        <v>315</v>
      </c>
    </row>
    <row r="38" spans="1:25" ht="16.5" thickBot="1" x14ac:dyDescent="0.25">
      <c r="A38" s="56"/>
      <c r="B38" s="347"/>
      <c r="C38" s="347"/>
      <c r="D38" s="347"/>
      <c r="E38" s="347"/>
      <c r="F38" s="347"/>
      <c r="G38" s="60"/>
      <c r="H38" s="349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381"/>
      <c r="T38" s="382">
        <f t="shared" si="4"/>
        <v>0</v>
      </c>
      <c r="U38" s="214">
        <f t="shared" si="1"/>
        <v>0</v>
      </c>
      <c r="V38" s="344">
        <f>D2</f>
        <v>2190</v>
      </c>
      <c r="W38" s="383" t="s">
        <v>185</v>
      </c>
      <c r="X38" s="455">
        <f t="shared" si="2"/>
        <v>0</v>
      </c>
      <c r="Y38" s="429" t="s">
        <v>314</v>
      </c>
    </row>
    <row r="39" spans="1:25" ht="16.5" thickBot="1" x14ac:dyDescent="0.25">
      <c r="A39" s="56"/>
      <c r="B39" s="347"/>
      <c r="C39" s="347"/>
      <c r="D39" s="347"/>
      <c r="E39" s="347"/>
      <c r="F39" s="347"/>
      <c r="G39" s="60"/>
      <c r="H39" s="349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381"/>
      <c r="T39" s="382">
        <f t="shared" si="4"/>
        <v>0</v>
      </c>
      <c r="U39" s="214">
        <f t="shared" si="1"/>
        <v>0</v>
      </c>
      <c r="V39" s="344">
        <f>D2</f>
        <v>2190</v>
      </c>
      <c r="W39" s="393" t="s">
        <v>30</v>
      </c>
      <c r="X39" s="455">
        <f t="shared" si="2"/>
        <v>0</v>
      </c>
      <c r="Y39" s="429" t="s">
        <v>316</v>
      </c>
    </row>
    <row r="40" spans="1:25" ht="16.5" thickBot="1" x14ac:dyDescent="0.25">
      <c r="A40" s="56"/>
      <c r="B40" s="347"/>
      <c r="C40" s="347"/>
      <c r="D40" s="347"/>
      <c r="E40" s="347"/>
      <c r="F40" s="347"/>
      <c r="G40" s="60"/>
      <c r="H40" s="349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381"/>
      <c r="T40" s="382">
        <f t="shared" si="4"/>
        <v>0</v>
      </c>
      <c r="U40" s="214">
        <f t="shared" si="1"/>
        <v>0</v>
      </c>
      <c r="V40" s="344">
        <f>D2</f>
        <v>2190</v>
      </c>
      <c r="W40" s="359" t="s">
        <v>137</v>
      </c>
      <c r="X40" s="455">
        <f t="shared" si="2"/>
        <v>0</v>
      </c>
      <c r="Y40" s="429"/>
    </row>
    <row r="41" spans="1:25" ht="16.5" thickBot="1" x14ac:dyDescent="0.25">
      <c r="A41" s="56"/>
      <c r="B41" s="347"/>
      <c r="C41" s="347"/>
      <c r="D41" s="347"/>
      <c r="E41" s="347"/>
      <c r="F41" s="347"/>
      <c r="G41" s="60"/>
      <c r="H41" s="355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395"/>
      <c r="T41" s="382">
        <f t="shared" si="4"/>
        <v>0</v>
      </c>
      <c r="U41" s="214">
        <f t="shared" si="1"/>
        <v>0</v>
      </c>
      <c r="V41" s="344">
        <f>D2</f>
        <v>2190</v>
      </c>
      <c r="W41" s="373" t="s">
        <v>12</v>
      </c>
      <c r="X41" s="455">
        <f t="shared" si="2"/>
        <v>0</v>
      </c>
      <c r="Y41" s="429"/>
    </row>
    <row r="42" spans="1:25" ht="16.5" thickBot="1" x14ac:dyDescent="0.25">
      <c r="A42" s="347"/>
      <c r="B42" s="347"/>
      <c r="C42" s="347"/>
      <c r="D42" s="347"/>
      <c r="E42" s="347"/>
      <c r="F42" s="347"/>
      <c r="G42" s="60"/>
      <c r="H42" s="355">
        <v>6</v>
      </c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395"/>
      <c r="T42" s="382">
        <f t="shared" si="4"/>
        <v>6</v>
      </c>
      <c r="U42" s="214">
        <f t="shared" si="1"/>
        <v>2.7397260273972603E-3</v>
      </c>
      <c r="V42" s="344">
        <f>D2</f>
        <v>2190</v>
      </c>
      <c r="W42" s="373" t="s">
        <v>27</v>
      </c>
      <c r="X42" s="455">
        <f t="shared" si="2"/>
        <v>6</v>
      </c>
      <c r="Y42" s="429"/>
    </row>
    <row r="43" spans="1:25" ht="16.5" thickBot="1" x14ac:dyDescent="0.25">
      <c r="A43" s="186"/>
      <c r="B43" s="187"/>
      <c r="C43" s="187"/>
      <c r="D43" s="187"/>
      <c r="E43" s="187"/>
      <c r="F43" s="187"/>
      <c r="G43" s="194"/>
      <c r="H43" s="355">
        <v>3</v>
      </c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395"/>
      <c r="T43" s="396">
        <f t="shared" si="4"/>
        <v>3</v>
      </c>
      <c r="U43" s="316">
        <f t="shared" si="1"/>
        <v>1.3698630136986301E-3</v>
      </c>
      <c r="V43" s="344">
        <f>D2</f>
        <v>2190</v>
      </c>
      <c r="W43" s="389" t="s">
        <v>159</v>
      </c>
      <c r="X43" s="378">
        <f t="shared" si="2"/>
        <v>3</v>
      </c>
      <c r="Y43" s="454"/>
    </row>
    <row r="44" spans="1:25" ht="15.75" thickBot="1" x14ac:dyDescent="0.25">
      <c r="G44" s="51" t="s">
        <v>5</v>
      </c>
      <c r="H44" s="61">
        <f>SUM(H3:H43)</f>
        <v>242</v>
      </c>
      <c r="I44" s="61">
        <f t="shared" ref="I44:R44" si="5">SUM(I3:I43)</f>
        <v>41</v>
      </c>
      <c r="J44" s="61">
        <f t="shared" si="5"/>
        <v>28</v>
      </c>
      <c r="K44" s="61">
        <f t="shared" si="5"/>
        <v>0</v>
      </c>
      <c r="L44" s="61">
        <f t="shared" si="5"/>
        <v>1</v>
      </c>
      <c r="M44" s="61">
        <f t="shared" si="5"/>
        <v>0</v>
      </c>
      <c r="N44" s="61">
        <f t="shared" si="5"/>
        <v>0</v>
      </c>
      <c r="O44" s="61">
        <f t="shared" si="5"/>
        <v>0</v>
      </c>
      <c r="P44" s="61">
        <f t="shared" si="5"/>
        <v>0</v>
      </c>
      <c r="Q44" s="61">
        <f t="shared" si="5"/>
        <v>0</v>
      </c>
      <c r="R44" s="61">
        <f t="shared" si="5"/>
        <v>2</v>
      </c>
      <c r="S44" s="61">
        <f>SUM(S3:S43)</f>
        <v>69</v>
      </c>
      <c r="T44" s="397">
        <f>SUM(H44,J44,L44,N44,P44,R44,S44)</f>
        <v>342</v>
      </c>
      <c r="U44" s="214">
        <f t="shared" si="1"/>
        <v>0.15616438356164383</v>
      </c>
      <c r="V44" s="344">
        <f>D2</f>
        <v>2190</v>
      </c>
      <c r="W44" s="11"/>
      <c r="Y44" s="7"/>
    </row>
    <row r="46" spans="1:25" ht="15.75" thickBot="1" x14ac:dyDescent="0.3"/>
    <row r="47" spans="1:25" ht="75.75" thickBot="1" x14ac:dyDescent="0.3">
      <c r="A47" s="46" t="s">
        <v>23</v>
      </c>
      <c r="B47" s="47" t="s">
        <v>49</v>
      </c>
      <c r="C47" s="47" t="s">
        <v>54</v>
      </c>
      <c r="D47" s="47" t="s">
        <v>18</v>
      </c>
      <c r="E47" s="46" t="s">
        <v>17</v>
      </c>
      <c r="F47" s="48" t="s">
        <v>1</v>
      </c>
      <c r="G47" s="49" t="s">
        <v>24</v>
      </c>
      <c r="H47" s="50" t="s">
        <v>75</v>
      </c>
      <c r="I47" s="50" t="s">
        <v>76</v>
      </c>
      <c r="J47" s="50" t="s">
        <v>55</v>
      </c>
      <c r="K47" s="50" t="s">
        <v>60</v>
      </c>
      <c r="L47" s="50" t="s">
        <v>56</v>
      </c>
      <c r="M47" s="50" t="s">
        <v>61</v>
      </c>
      <c r="N47" s="50" t="s">
        <v>57</v>
      </c>
      <c r="O47" s="50" t="s">
        <v>62</v>
      </c>
      <c r="P47" s="50" t="s">
        <v>58</v>
      </c>
      <c r="Q47" s="50" t="s">
        <v>77</v>
      </c>
      <c r="R47" s="50" t="s">
        <v>126</v>
      </c>
      <c r="S47" s="50" t="s">
        <v>42</v>
      </c>
      <c r="T47" s="47" t="s">
        <v>5</v>
      </c>
      <c r="U47" s="46" t="s">
        <v>2</v>
      </c>
      <c r="V47" s="84" t="s">
        <v>72</v>
      </c>
      <c r="W47" s="85" t="s">
        <v>21</v>
      </c>
      <c r="X47" s="47" t="s">
        <v>18</v>
      </c>
      <c r="Y47" s="86" t="s">
        <v>7</v>
      </c>
    </row>
    <row r="48" spans="1:25" ht="15.75" thickBot="1" x14ac:dyDescent="0.3">
      <c r="A48" s="436">
        <v>1507983</v>
      </c>
      <c r="B48" s="376" t="s">
        <v>309</v>
      </c>
      <c r="C48" s="436">
        <v>380</v>
      </c>
      <c r="D48" s="436">
        <v>455</v>
      </c>
      <c r="E48" s="436">
        <v>351</v>
      </c>
      <c r="F48" s="437">
        <f>E48/D48</f>
        <v>0.77142857142857146</v>
      </c>
      <c r="G48" s="377">
        <v>45241</v>
      </c>
      <c r="H48" s="342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90"/>
      <c r="U48" s="197"/>
      <c r="V48" s="198"/>
      <c r="W48" s="91" t="s">
        <v>78</v>
      </c>
      <c r="X48" s="378">
        <v>578.5</v>
      </c>
      <c r="Y48" s="43" t="s">
        <v>328</v>
      </c>
    </row>
    <row r="49" spans="1:25" ht="16.5" thickBot="1" x14ac:dyDescent="0.25">
      <c r="A49" s="53"/>
      <c r="B49" s="54"/>
      <c r="C49" s="54"/>
      <c r="D49" s="54"/>
      <c r="E49" s="54"/>
      <c r="F49" s="54"/>
      <c r="G49" s="55"/>
      <c r="H49" s="343">
        <v>2</v>
      </c>
      <c r="I49" s="63"/>
      <c r="J49" s="63">
        <v>1</v>
      </c>
      <c r="K49" s="63"/>
      <c r="L49" s="63"/>
      <c r="M49" s="63"/>
      <c r="N49" s="63"/>
      <c r="O49" s="63"/>
      <c r="P49" s="63"/>
      <c r="Q49" s="63"/>
      <c r="R49" s="63"/>
      <c r="S49" s="379">
        <v>3</v>
      </c>
      <c r="T49" s="487">
        <f t="shared" ref="T49:T73" si="6">SUM(H49,J49,L49,N49,P49,R49,S49)</f>
        <v>6</v>
      </c>
      <c r="U49" s="214">
        <f>($T49)/$D$48</f>
        <v>1.3186813186813187E-2</v>
      </c>
      <c r="V49" s="344">
        <f>D48</f>
        <v>455</v>
      </c>
      <c r="W49" s="380" t="s">
        <v>16</v>
      </c>
      <c r="X49" s="54">
        <f>T49</f>
        <v>6</v>
      </c>
      <c r="Y49" s="352"/>
    </row>
    <row r="50" spans="1:25" ht="16.5" thickBot="1" x14ac:dyDescent="0.25">
      <c r="A50" s="56"/>
      <c r="B50" s="57"/>
      <c r="C50" s="57"/>
      <c r="D50" s="57"/>
      <c r="E50" s="57"/>
      <c r="F50" s="57"/>
      <c r="G50" s="58"/>
      <c r="H50" s="40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391"/>
      <c r="T50" s="486">
        <f t="shared" si="6"/>
        <v>0</v>
      </c>
      <c r="U50" s="214">
        <f t="shared" ref="U50:U90" si="7">($T50)/$D$48</f>
        <v>0</v>
      </c>
      <c r="V50" s="344"/>
      <c r="W50" s="393" t="s">
        <v>44</v>
      </c>
      <c r="X50" s="54"/>
      <c r="Y50" s="352"/>
    </row>
    <row r="51" spans="1:25" ht="16.5" thickBot="1" x14ac:dyDescent="0.25">
      <c r="A51" s="56"/>
      <c r="B51" s="347"/>
      <c r="C51" s="347"/>
      <c r="D51" s="347"/>
      <c r="E51" s="347"/>
      <c r="F51" s="347"/>
      <c r="G51" s="348"/>
      <c r="H51" s="349">
        <v>60</v>
      </c>
      <c r="I51" s="65"/>
      <c r="J51" s="65">
        <v>2</v>
      </c>
      <c r="K51" s="65"/>
      <c r="L51" s="65"/>
      <c r="M51" s="65"/>
      <c r="N51" s="65"/>
      <c r="O51" s="65"/>
      <c r="P51" s="65"/>
      <c r="Q51" s="65"/>
      <c r="R51" s="65"/>
      <c r="S51" s="381">
        <v>9</v>
      </c>
      <c r="T51" s="382">
        <f t="shared" si="6"/>
        <v>71</v>
      </c>
      <c r="U51" s="214">
        <f t="shared" si="7"/>
        <v>0.15604395604395604</v>
      </c>
      <c r="V51" s="344">
        <f>D48</f>
        <v>455</v>
      </c>
      <c r="W51" s="383" t="s">
        <v>6</v>
      </c>
      <c r="X51" s="54">
        <f t="shared" ref="X51:X63" si="8">T51</f>
        <v>71</v>
      </c>
      <c r="Y51" s="352"/>
    </row>
    <row r="52" spans="1:25" ht="16.5" thickBot="1" x14ac:dyDescent="0.25">
      <c r="A52" s="56"/>
      <c r="B52" s="347"/>
      <c r="C52" s="347"/>
      <c r="D52" s="347"/>
      <c r="E52" s="347"/>
      <c r="F52" s="347"/>
      <c r="G52" s="348"/>
      <c r="H52" s="349">
        <v>1</v>
      </c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381"/>
      <c r="T52" s="382">
        <f t="shared" si="6"/>
        <v>1</v>
      </c>
      <c r="U52" s="214">
        <f t="shared" si="7"/>
        <v>2.1978021978021978E-3</v>
      </c>
      <c r="V52" s="344">
        <f>D48</f>
        <v>455</v>
      </c>
      <c r="W52" s="383" t="s">
        <v>14</v>
      </c>
      <c r="X52" s="54">
        <f t="shared" si="8"/>
        <v>1</v>
      </c>
      <c r="Y52" s="352"/>
    </row>
    <row r="53" spans="1:25" ht="16.5" thickBot="1" x14ac:dyDescent="0.25">
      <c r="A53" s="56"/>
      <c r="B53" s="347"/>
      <c r="C53" s="347"/>
      <c r="D53" s="347"/>
      <c r="E53" s="347"/>
      <c r="F53" s="347"/>
      <c r="G53" s="348"/>
      <c r="H53" s="349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381"/>
      <c r="T53" s="382">
        <f t="shared" si="6"/>
        <v>0</v>
      </c>
      <c r="U53" s="214">
        <f t="shared" si="7"/>
        <v>0</v>
      </c>
      <c r="V53" s="344">
        <f>D48</f>
        <v>455</v>
      </c>
      <c r="W53" s="383" t="s">
        <v>15</v>
      </c>
      <c r="X53" s="54">
        <f t="shared" si="8"/>
        <v>0</v>
      </c>
      <c r="Y53" s="353"/>
    </row>
    <row r="54" spans="1:25" ht="16.5" thickBot="1" x14ac:dyDescent="0.25">
      <c r="A54" s="56"/>
      <c r="B54" s="347"/>
      <c r="C54" s="347"/>
      <c r="D54" s="347"/>
      <c r="E54" s="347"/>
      <c r="F54" s="347"/>
      <c r="G54" s="348"/>
      <c r="H54" s="349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381"/>
      <c r="T54" s="382">
        <f t="shared" si="6"/>
        <v>0</v>
      </c>
      <c r="U54" s="214">
        <f t="shared" si="7"/>
        <v>0</v>
      </c>
      <c r="V54" s="344">
        <f>D48</f>
        <v>455</v>
      </c>
      <c r="W54" s="383" t="s">
        <v>31</v>
      </c>
      <c r="X54" s="54">
        <f t="shared" si="8"/>
        <v>0</v>
      </c>
      <c r="Y54" s="353"/>
    </row>
    <row r="55" spans="1:25" ht="16.5" thickBot="1" x14ac:dyDescent="0.25">
      <c r="A55" s="56"/>
      <c r="B55" s="347"/>
      <c r="C55" s="347"/>
      <c r="D55" s="347"/>
      <c r="E55" s="347"/>
      <c r="F55" s="347"/>
      <c r="G55" s="348"/>
      <c r="H55" s="349">
        <v>1</v>
      </c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381"/>
      <c r="T55" s="382">
        <f t="shared" si="6"/>
        <v>1</v>
      </c>
      <c r="U55" s="214">
        <f t="shared" si="7"/>
        <v>2.1978021978021978E-3</v>
      </c>
      <c r="V55" s="344">
        <f>D48</f>
        <v>455</v>
      </c>
      <c r="W55" s="383" t="s">
        <v>32</v>
      </c>
      <c r="X55" s="54">
        <f t="shared" si="8"/>
        <v>1</v>
      </c>
      <c r="Y55" s="353"/>
    </row>
    <row r="56" spans="1:25" ht="16.5" thickBot="1" x14ac:dyDescent="0.25">
      <c r="A56" s="56"/>
      <c r="B56" s="347"/>
      <c r="C56" s="347"/>
      <c r="D56" s="347"/>
      <c r="E56" s="347"/>
      <c r="F56" s="347"/>
      <c r="G56" s="348"/>
      <c r="H56" s="349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381"/>
      <c r="T56" s="382">
        <f t="shared" si="6"/>
        <v>0</v>
      </c>
      <c r="U56" s="214">
        <f t="shared" si="7"/>
        <v>0</v>
      </c>
      <c r="V56" s="344">
        <f>D48</f>
        <v>455</v>
      </c>
      <c r="W56" s="383" t="s">
        <v>177</v>
      </c>
      <c r="X56" s="54">
        <f t="shared" si="8"/>
        <v>0</v>
      </c>
      <c r="Y56" s="353"/>
    </row>
    <row r="57" spans="1:25" ht="16.5" thickBot="1" x14ac:dyDescent="0.25">
      <c r="A57" s="56"/>
      <c r="B57" s="347"/>
      <c r="C57" s="347"/>
      <c r="D57" s="347"/>
      <c r="E57" s="347"/>
      <c r="F57" s="347"/>
      <c r="G57" s="348"/>
      <c r="H57" s="349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381"/>
      <c r="T57" s="382">
        <f t="shared" si="6"/>
        <v>0</v>
      </c>
      <c r="U57" s="214">
        <f t="shared" si="7"/>
        <v>0</v>
      </c>
      <c r="V57" s="344">
        <f>D48</f>
        <v>455</v>
      </c>
      <c r="W57" s="383" t="s">
        <v>30</v>
      </c>
      <c r="X57" s="54">
        <f t="shared" si="8"/>
        <v>0</v>
      </c>
      <c r="Y57" s="353"/>
    </row>
    <row r="58" spans="1:25" ht="16.5" thickBot="1" x14ac:dyDescent="0.25">
      <c r="A58" s="56"/>
      <c r="B58" s="347"/>
      <c r="C58" s="347"/>
      <c r="D58" s="347"/>
      <c r="E58" s="347"/>
      <c r="F58" s="347"/>
      <c r="G58" s="348"/>
      <c r="H58" s="349">
        <v>2</v>
      </c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381"/>
      <c r="T58" s="382">
        <f t="shared" si="6"/>
        <v>2</v>
      </c>
      <c r="U58" s="214">
        <f t="shared" si="7"/>
        <v>4.3956043956043956E-3</v>
      </c>
      <c r="V58" s="344">
        <f>D48</f>
        <v>455</v>
      </c>
      <c r="W58" s="383" t="s">
        <v>0</v>
      </c>
      <c r="X58" s="54">
        <f t="shared" si="8"/>
        <v>2</v>
      </c>
      <c r="Y58" s="352"/>
    </row>
    <row r="59" spans="1:25" ht="16.5" thickBot="1" x14ac:dyDescent="0.25">
      <c r="A59" s="56"/>
      <c r="B59" s="347"/>
      <c r="C59" s="347"/>
      <c r="D59" s="347"/>
      <c r="E59" s="347"/>
      <c r="F59" s="347" t="s">
        <v>108</v>
      </c>
      <c r="G59" s="348"/>
      <c r="H59" s="349">
        <v>1</v>
      </c>
      <c r="I59" s="65"/>
      <c r="J59" s="65">
        <v>2</v>
      </c>
      <c r="K59" s="65"/>
      <c r="L59" s="65"/>
      <c r="M59" s="65"/>
      <c r="N59" s="65"/>
      <c r="O59" s="65"/>
      <c r="P59" s="65"/>
      <c r="Q59" s="65"/>
      <c r="R59" s="65"/>
      <c r="S59" s="381"/>
      <c r="T59" s="382">
        <f t="shared" si="6"/>
        <v>3</v>
      </c>
      <c r="U59" s="214">
        <f t="shared" si="7"/>
        <v>6.5934065934065934E-3</v>
      </c>
      <c r="V59" s="344">
        <f>D48</f>
        <v>455</v>
      </c>
      <c r="W59" s="383" t="s">
        <v>12</v>
      </c>
      <c r="X59" s="54">
        <f t="shared" si="8"/>
        <v>3</v>
      </c>
      <c r="Y59" s="417"/>
    </row>
    <row r="60" spans="1:25" ht="16.5" thickBot="1" x14ac:dyDescent="0.25">
      <c r="A60" s="56"/>
      <c r="B60" s="347"/>
      <c r="C60" s="347"/>
      <c r="D60" s="347"/>
      <c r="E60" s="347"/>
      <c r="F60" s="347"/>
      <c r="G60" s="348"/>
      <c r="H60" s="349">
        <v>1</v>
      </c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381">
        <v>7</v>
      </c>
      <c r="T60" s="382">
        <f t="shared" si="6"/>
        <v>8</v>
      </c>
      <c r="U60" s="214">
        <f t="shared" si="7"/>
        <v>1.7582417582417582E-2</v>
      </c>
      <c r="V60" s="344">
        <f>D48</f>
        <v>455</v>
      </c>
      <c r="W60" s="383" t="s">
        <v>34</v>
      </c>
      <c r="X60" s="54">
        <f t="shared" si="8"/>
        <v>8</v>
      </c>
      <c r="Y60" s="354"/>
    </row>
    <row r="61" spans="1:25" ht="16.5" thickBot="1" x14ac:dyDescent="0.25">
      <c r="A61" s="56"/>
      <c r="B61" s="347"/>
      <c r="C61" s="347"/>
      <c r="D61" s="347"/>
      <c r="E61" s="347"/>
      <c r="F61" s="347"/>
      <c r="G61" s="348"/>
      <c r="H61" s="349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381"/>
      <c r="T61" s="382">
        <f t="shared" si="6"/>
        <v>0</v>
      </c>
      <c r="U61" s="214">
        <f t="shared" si="7"/>
        <v>0</v>
      </c>
      <c r="V61" s="344">
        <f>D48</f>
        <v>455</v>
      </c>
      <c r="W61" s="393" t="s">
        <v>27</v>
      </c>
      <c r="X61" s="54">
        <f t="shared" si="8"/>
        <v>0</v>
      </c>
      <c r="Y61" s="408"/>
    </row>
    <row r="62" spans="1:25" ht="16.5" thickBot="1" x14ac:dyDescent="0.25">
      <c r="A62" s="56"/>
      <c r="B62" s="347"/>
      <c r="C62" s="347"/>
      <c r="D62" s="347"/>
      <c r="E62" s="347"/>
      <c r="F62" s="347"/>
      <c r="G62" s="60"/>
      <c r="H62" s="358"/>
      <c r="I62" s="65"/>
      <c r="J62" s="65">
        <v>1</v>
      </c>
      <c r="K62" s="65"/>
      <c r="L62" s="65"/>
      <c r="M62" s="65"/>
      <c r="N62" s="65"/>
      <c r="O62" s="65"/>
      <c r="P62" s="65"/>
      <c r="Q62" s="65"/>
      <c r="R62" s="65"/>
      <c r="S62" s="381"/>
      <c r="T62" s="382">
        <f t="shared" si="6"/>
        <v>1</v>
      </c>
      <c r="U62" s="214">
        <f t="shared" si="7"/>
        <v>2.1978021978021978E-3</v>
      </c>
      <c r="V62" s="344">
        <f>D48</f>
        <v>455</v>
      </c>
      <c r="W62" s="359" t="s">
        <v>28</v>
      </c>
      <c r="X62" s="54">
        <f t="shared" si="8"/>
        <v>1</v>
      </c>
      <c r="Y62" s="366"/>
    </row>
    <row r="63" spans="1:25" ht="16.5" thickBot="1" x14ac:dyDescent="0.25">
      <c r="A63" s="56"/>
      <c r="B63" s="347"/>
      <c r="C63" s="347"/>
      <c r="D63" s="347"/>
      <c r="E63" s="347"/>
      <c r="F63" s="347"/>
      <c r="G63" s="60"/>
      <c r="H63" s="358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381">
        <v>2</v>
      </c>
      <c r="T63" s="382">
        <f t="shared" si="6"/>
        <v>2</v>
      </c>
      <c r="U63" s="214">
        <f t="shared" si="7"/>
        <v>4.3956043956043956E-3</v>
      </c>
      <c r="V63" s="344">
        <f>D48</f>
        <v>455</v>
      </c>
      <c r="W63" s="383" t="s">
        <v>412</v>
      </c>
      <c r="X63" s="455">
        <f t="shared" si="8"/>
        <v>2</v>
      </c>
      <c r="Y63" s="423"/>
    </row>
    <row r="64" spans="1:25" ht="16.5" thickBot="1" x14ac:dyDescent="0.25">
      <c r="A64" s="56"/>
      <c r="B64" s="347"/>
      <c r="C64" s="347"/>
      <c r="D64" s="347"/>
      <c r="E64" s="347"/>
      <c r="F64" s="347"/>
      <c r="G64" s="60"/>
      <c r="H64" s="361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395"/>
      <c r="T64" s="382">
        <f t="shared" si="6"/>
        <v>0</v>
      </c>
      <c r="U64" s="214">
        <f t="shared" si="7"/>
        <v>0</v>
      </c>
      <c r="V64" s="344"/>
      <c r="W64" s="373" t="s">
        <v>310</v>
      </c>
      <c r="X64" s="455"/>
      <c r="Y64" s="429"/>
    </row>
    <row r="65" spans="1:25" ht="16.5" thickBot="1" x14ac:dyDescent="0.25">
      <c r="A65" s="56"/>
      <c r="B65" s="347"/>
      <c r="C65" s="347"/>
      <c r="D65" s="347"/>
      <c r="E65" s="347"/>
      <c r="F65" s="347"/>
      <c r="G65" s="60"/>
      <c r="H65" s="384">
        <v>7</v>
      </c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6"/>
      <c r="T65" s="387">
        <f t="shared" si="6"/>
        <v>7</v>
      </c>
      <c r="U65" s="316">
        <f t="shared" si="7"/>
        <v>1.5384615384615385E-2</v>
      </c>
      <c r="V65" s="388">
        <f>D48</f>
        <v>455</v>
      </c>
      <c r="W65" s="389" t="s">
        <v>168</v>
      </c>
      <c r="X65" s="455">
        <f t="shared" ref="X65:X89" si="9">T65</f>
        <v>7</v>
      </c>
      <c r="Y65" s="450"/>
    </row>
    <row r="66" spans="1:25" ht="16.5" thickBot="1" x14ac:dyDescent="0.25">
      <c r="A66" s="56"/>
      <c r="B66" s="347"/>
      <c r="C66" s="347"/>
      <c r="D66" s="347"/>
      <c r="E66" s="347"/>
      <c r="F66" s="347"/>
      <c r="G66" s="348"/>
      <c r="H66" s="343"/>
      <c r="I66" s="390"/>
      <c r="J66" s="66"/>
      <c r="K66" s="66"/>
      <c r="L66" s="66"/>
      <c r="M66" s="66"/>
      <c r="N66" s="66"/>
      <c r="O66" s="66"/>
      <c r="P66" s="66"/>
      <c r="Q66" s="66"/>
      <c r="R66" s="66"/>
      <c r="S66" s="391"/>
      <c r="T66" s="392">
        <f t="shared" si="6"/>
        <v>0</v>
      </c>
      <c r="U66" s="214">
        <f t="shared" si="7"/>
        <v>0</v>
      </c>
      <c r="V66" s="344">
        <f>D48</f>
        <v>455</v>
      </c>
      <c r="W66" s="393" t="s">
        <v>11</v>
      </c>
      <c r="X66" s="455">
        <f t="shared" si="9"/>
        <v>0</v>
      </c>
      <c r="Y66" s="450"/>
    </row>
    <row r="67" spans="1:25" ht="16.5" thickBot="1" x14ac:dyDescent="0.25">
      <c r="A67" s="56"/>
      <c r="B67" s="347"/>
      <c r="C67" s="347"/>
      <c r="D67" s="347"/>
      <c r="E67" s="347"/>
      <c r="F67" s="347" t="s">
        <v>108</v>
      </c>
      <c r="G67" s="348"/>
      <c r="H67" s="349"/>
      <c r="I67" s="394"/>
      <c r="J67" s="65"/>
      <c r="K67" s="65"/>
      <c r="L67" s="65"/>
      <c r="M67" s="65"/>
      <c r="N67" s="65"/>
      <c r="O67" s="65"/>
      <c r="P67" s="65"/>
      <c r="Q67" s="65"/>
      <c r="R67" s="65"/>
      <c r="S67" s="381"/>
      <c r="T67" s="382">
        <f t="shared" si="6"/>
        <v>0</v>
      </c>
      <c r="U67" s="214">
        <f t="shared" si="7"/>
        <v>0</v>
      </c>
      <c r="V67" s="344">
        <f>D48</f>
        <v>455</v>
      </c>
      <c r="W67" s="383" t="s">
        <v>101</v>
      </c>
      <c r="X67" s="455">
        <f t="shared" si="9"/>
        <v>0</v>
      </c>
      <c r="Y67" s="450"/>
    </row>
    <row r="68" spans="1:25" ht="16.5" thickBot="1" x14ac:dyDescent="0.25">
      <c r="A68" s="56"/>
      <c r="B68" s="347"/>
      <c r="C68" s="347"/>
      <c r="D68" s="347"/>
      <c r="E68" s="347"/>
      <c r="F68" s="347"/>
      <c r="G68" s="348"/>
      <c r="H68" s="349"/>
      <c r="I68" s="394"/>
      <c r="J68" s="65"/>
      <c r="K68" s="65"/>
      <c r="L68" s="65"/>
      <c r="M68" s="65"/>
      <c r="N68" s="65"/>
      <c r="O68" s="65"/>
      <c r="P68" s="65"/>
      <c r="Q68" s="65"/>
      <c r="R68" s="65"/>
      <c r="S68" s="381">
        <v>1</v>
      </c>
      <c r="T68" s="382">
        <f t="shared" si="6"/>
        <v>1</v>
      </c>
      <c r="U68" s="214">
        <f t="shared" si="7"/>
        <v>2.1978021978021978E-3</v>
      </c>
      <c r="V68" s="344">
        <f>D48</f>
        <v>455</v>
      </c>
      <c r="W68" s="383" t="s">
        <v>3</v>
      </c>
      <c r="X68" s="455">
        <f t="shared" si="9"/>
        <v>1</v>
      </c>
      <c r="Y68" s="451"/>
    </row>
    <row r="69" spans="1:25" ht="16.5" thickBot="1" x14ac:dyDescent="0.25">
      <c r="A69" s="56"/>
      <c r="B69" s="347"/>
      <c r="C69" s="347"/>
      <c r="D69" s="347"/>
      <c r="E69" s="347"/>
      <c r="F69" s="347"/>
      <c r="G69" s="348"/>
      <c r="H69" s="349"/>
      <c r="I69" s="394"/>
      <c r="J69" s="65"/>
      <c r="K69" s="65"/>
      <c r="L69" s="65"/>
      <c r="M69" s="65"/>
      <c r="N69" s="65"/>
      <c r="O69" s="65"/>
      <c r="P69" s="65"/>
      <c r="Q69" s="65"/>
      <c r="R69" s="65"/>
      <c r="S69" s="381"/>
      <c r="T69" s="382">
        <f t="shared" si="6"/>
        <v>0</v>
      </c>
      <c r="U69" s="214">
        <f t="shared" si="7"/>
        <v>0</v>
      </c>
      <c r="V69" s="344">
        <f>D48</f>
        <v>455</v>
      </c>
      <c r="W69" s="383" t="s">
        <v>8</v>
      </c>
      <c r="X69" s="455">
        <f t="shared" si="9"/>
        <v>0</v>
      </c>
      <c r="Y69" s="450"/>
    </row>
    <row r="70" spans="1:25" ht="16.5" thickBot="1" x14ac:dyDescent="0.25">
      <c r="A70" s="56"/>
      <c r="B70" s="347"/>
      <c r="C70" s="347"/>
      <c r="D70" s="347"/>
      <c r="E70" s="347"/>
      <c r="F70" s="347"/>
      <c r="G70" s="348"/>
      <c r="H70" s="349"/>
      <c r="I70" s="394"/>
      <c r="J70" s="65"/>
      <c r="K70" s="65"/>
      <c r="L70" s="65"/>
      <c r="M70" s="65"/>
      <c r="N70" s="65"/>
      <c r="O70" s="65"/>
      <c r="P70" s="65"/>
      <c r="Q70" s="65"/>
      <c r="R70" s="65"/>
      <c r="S70" s="381"/>
      <c r="T70" s="382">
        <f t="shared" si="6"/>
        <v>0</v>
      </c>
      <c r="U70" s="214">
        <f t="shared" si="7"/>
        <v>0</v>
      </c>
      <c r="V70" s="344">
        <f>D48</f>
        <v>455</v>
      </c>
      <c r="W70" s="383" t="s">
        <v>9</v>
      </c>
      <c r="X70" s="455">
        <f t="shared" si="9"/>
        <v>0</v>
      </c>
      <c r="Y70" s="450"/>
    </row>
    <row r="71" spans="1:25" ht="16.5" thickBot="1" x14ac:dyDescent="0.25">
      <c r="A71" s="56"/>
      <c r="B71" s="347"/>
      <c r="C71" s="347"/>
      <c r="D71" s="347"/>
      <c r="E71" s="347"/>
      <c r="F71" s="347"/>
      <c r="G71" s="348"/>
      <c r="H71" s="349"/>
      <c r="I71" s="394"/>
      <c r="J71" s="65"/>
      <c r="K71" s="65"/>
      <c r="L71" s="65"/>
      <c r="M71" s="65"/>
      <c r="N71" s="65"/>
      <c r="O71" s="65"/>
      <c r="P71" s="65"/>
      <c r="Q71" s="65"/>
      <c r="R71" s="65"/>
      <c r="S71" s="381"/>
      <c r="T71" s="382">
        <f t="shared" si="6"/>
        <v>0</v>
      </c>
      <c r="U71" s="214">
        <f t="shared" si="7"/>
        <v>0</v>
      </c>
      <c r="V71" s="344">
        <f>D48</f>
        <v>455</v>
      </c>
      <c r="W71" s="383" t="s">
        <v>80</v>
      </c>
      <c r="X71" s="455">
        <f t="shared" si="9"/>
        <v>0</v>
      </c>
      <c r="Y71" s="450"/>
    </row>
    <row r="72" spans="1:25" ht="16.5" thickBot="1" x14ac:dyDescent="0.25">
      <c r="A72" s="56"/>
      <c r="B72" s="347"/>
      <c r="C72" s="347"/>
      <c r="D72" s="347"/>
      <c r="E72" s="347"/>
      <c r="F72" s="347"/>
      <c r="G72" s="348"/>
      <c r="H72" s="349"/>
      <c r="I72" s="394"/>
      <c r="J72" s="65"/>
      <c r="K72" s="65"/>
      <c r="L72" s="65"/>
      <c r="M72" s="65"/>
      <c r="N72" s="65"/>
      <c r="O72" s="65"/>
      <c r="P72" s="65"/>
      <c r="Q72" s="65"/>
      <c r="R72" s="65"/>
      <c r="S72" s="381"/>
      <c r="T72" s="382">
        <f t="shared" si="6"/>
        <v>0</v>
      </c>
      <c r="U72" s="214">
        <f t="shared" si="7"/>
        <v>0</v>
      </c>
      <c r="V72" s="344">
        <f>D48</f>
        <v>455</v>
      </c>
      <c r="W72" s="383" t="s">
        <v>20</v>
      </c>
      <c r="X72" s="455">
        <f t="shared" si="9"/>
        <v>0</v>
      </c>
      <c r="Y72" s="450"/>
    </row>
    <row r="73" spans="1:25" ht="16.5" thickBot="1" x14ac:dyDescent="0.25">
      <c r="A73" s="56" t="s">
        <v>108</v>
      </c>
      <c r="B73" s="347"/>
      <c r="C73" s="347"/>
      <c r="D73" s="347"/>
      <c r="E73" s="347"/>
      <c r="F73" s="347"/>
      <c r="G73" s="348"/>
      <c r="H73" s="349"/>
      <c r="I73" s="394"/>
      <c r="J73" s="65"/>
      <c r="K73" s="65"/>
      <c r="L73" s="65"/>
      <c r="M73" s="65"/>
      <c r="N73" s="65"/>
      <c r="O73" s="65"/>
      <c r="P73" s="65"/>
      <c r="Q73" s="65"/>
      <c r="R73" s="65"/>
      <c r="S73" s="381"/>
      <c r="T73" s="382">
        <f t="shared" si="6"/>
        <v>0</v>
      </c>
      <c r="U73" s="214">
        <f t="shared" si="7"/>
        <v>0</v>
      </c>
      <c r="V73" s="344">
        <f>D48</f>
        <v>455</v>
      </c>
      <c r="W73" s="383" t="s">
        <v>81</v>
      </c>
      <c r="X73" s="455">
        <f t="shared" si="9"/>
        <v>0</v>
      </c>
      <c r="Y73" s="452"/>
    </row>
    <row r="74" spans="1:25" ht="16.5" thickBot="1" x14ac:dyDescent="0.25">
      <c r="A74" s="56"/>
      <c r="B74" s="347"/>
      <c r="C74" s="347"/>
      <c r="D74" s="347"/>
      <c r="E74" s="347"/>
      <c r="F74" s="347"/>
      <c r="G74" s="348"/>
      <c r="H74" s="349"/>
      <c r="I74" s="394"/>
      <c r="J74" s="65"/>
      <c r="K74" s="65"/>
      <c r="L74" s="65"/>
      <c r="M74" s="65"/>
      <c r="N74" s="65"/>
      <c r="O74" s="65"/>
      <c r="P74" s="65"/>
      <c r="Q74" s="65"/>
      <c r="R74" s="65"/>
      <c r="S74" s="381"/>
      <c r="T74" s="382">
        <f>SUM(H74,J74,L74,N74,P74,R74,S74)</f>
        <v>0</v>
      </c>
      <c r="U74" s="214">
        <f t="shared" si="7"/>
        <v>0</v>
      </c>
      <c r="V74" s="344">
        <f>D48</f>
        <v>455</v>
      </c>
      <c r="W74" s="383" t="s">
        <v>10</v>
      </c>
      <c r="X74" s="455">
        <f t="shared" si="9"/>
        <v>0</v>
      </c>
      <c r="Y74" s="452"/>
    </row>
    <row r="75" spans="1:25" ht="16.5" thickBot="1" x14ac:dyDescent="0.25">
      <c r="A75" s="56"/>
      <c r="B75" s="347"/>
      <c r="C75" s="347"/>
      <c r="D75" s="347"/>
      <c r="E75" s="347"/>
      <c r="F75" s="347"/>
      <c r="G75" s="348"/>
      <c r="H75" s="349"/>
      <c r="I75" s="394">
        <v>1</v>
      </c>
      <c r="J75" s="65"/>
      <c r="K75" s="65"/>
      <c r="L75" s="65"/>
      <c r="M75" s="65"/>
      <c r="N75" s="65"/>
      <c r="O75" s="65"/>
      <c r="P75" s="65"/>
      <c r="Q75" s="65"/>
      <c r="R75" s="65"/>
      <c r="S75" s="381"/>
      <c r="T75" s="382">
        <f t="shared" ref="T75:T78" si="10">SUM(H75,J75,L75,N75,P75,R75,S75)</f>
        <v>0</v>
      </c>
      <c r="U75" s="214">
        <f t="shared" si="7"/>
        <v>0</v>
      </c>
      <c r="V75" s="344">
        <f>D48</f>
        <v>455</v>
      </c>
      <c r="W75" s="383" t="s">
        <v>13</v>
      </c>
      <c r="X75" s="455">
        <f t="shared" si="9"/>
        <v>0</v>
      </c>
      <c r="Y75" s="452"/>
    </row>
    <row r="76" spans="1:25" ht="16.5" thickBot="1" x14ac:dyDescent="0.25">
      <c r="A76" s="56"/>
      <c r="B76" s="347"/>
      <c r="C76" s="347"/>
      <c r="D76" s="347"/>
      <c r="E76" s="347"/>
      <c r="F76" s="347"/>
      <c r="G76" s="348"/>
      <c r="H76" s="349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381"/>
      <c r="T76" s="382">
        <f t="shared" si="10"/>
        <v>0</v>
      </c>
      <c r="U76" s="214">
        <f t="shared" si="7"/>
        <v>0</v>
      </c>
      <c r="V76" s="344">
        <f>D48</f>
        <v>455</v>
      </c>
      <c r="W76" s="383" t="s">
        <v>99</v>
      </c>
      <c r="X76" s="455">
        <f t="shared" si="9"/>
        <v>0</v>
      </c>
      <c r="Y76" s="452" t="s">
        <v>386</v>
      </c>
    </row>
    <row r="77" spans="1:25" ht="16.5" thickBot="1" x14ac:dyDescent="0.25">
      <c r="A77" s="56"/>
      <c r="B77" s="347"/>
      <c r="C77" s="347"/>
      <c r="D77" s="347"/>
      <c r="E77" s="347"/>
      <c r="F77" s="347"/>
      <c r="G77" s="348"/>
      <c r="H77" s="349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381"/>
      <c r="T77" s="382">
        <f t="shared" si="10"/>
        <v>0</v>
      </c>
      <c r="U77" s="214">
        <f t="shared" si="7"/>
        <v>0</v>
      </c>
      <c r="V77" s="344">
        <f>D48</f>
        <v>455</v>
      </c>
      <c r="W77" s="383" t="s">
        <v>205</v>
      </c>
      <c r="X77" s="455">
        <f t="shared" si="9"/>
        <v>0</v>
      </c>
      <c r="Y77" s="477"/>
    </row>
    <row r="78" spans="1:25" ht="16.5" thickBot="1" x14ac:dyDescent="0.25">
      <c r="A78" s="56"/>
      <c r="B78" s="347"/>
      <c r="C78" s="347"/>
      <c r="D78" s="347"/>
      <c r="E78" s="347"/>
      <c r="F78" s="347"/>
      <c r="G78" s="348"/>
      <c r="H78" s="355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395"/>
      <c r="T78" s="382">
        <f t="shared" si="10"/>
        <v>0</v>
      </c>
      <c r="U78" s="214">
        <f t="shared" si="7"/>
        <v>0</v>
      </c>
      <c r="V78" s="344">
        <f>D48</f>
        <v>455</v>
      </c>
      <c r="W78" s="373" t="s">
        <v>83</v>
      </c>
      <c r="X78" s="455">
        <f t="shared" si="9"/>
        <v>0</v>
      </c>
      <c r="Y78" s="340"/>
    </row>
    <row r="79" spans="1:25" ht="16.5" thickBot="1" x14ac:dyDescent="0.3">
      <c r="A79" s="56"/>
      <c r="B79" s="347"/>
      <c r="C79" s="347"/>
      <c r="D79" s="347"/>
      <c r="E79" s="347"/>
      <c r="F79" s="347"/>
      <c r="G79" s="348"/>
      <c r="H79" s="342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7"/>
      <c r="U79" s="197"/>
      <c r="V79" s="197"/>
      <c r="W79" s="447" t="s">
        <v>84</v>
      </c>
      <c r="X79" s="455">
        <f t="shared" si="9"/>
        <v>0</v>
      </c>
      <c r="Y79" s="340"/>
    </row>
    <row r="80" spans="1:25" ht="16.5" thickBot="1" x14ac:dyDescent="0.25">
      <c r="A80" s="56"/>
      <c r="B80" s="347"/>
      <c r="C80" s="347"/>
      <c r="D80" s="347"/>
      <c r="E80" s="347"/>
      <c r="F80" s="347"/>
      <c r="G80" s="60"/>
      <c r="H80" s="34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379"/>
      <c r="T80" s="392">
        <f t="shared" ref="T80:T89" si="11">SUM(H80,J80,L80,N80,P80,R80,S80)</f>
        <v>0</v>
      </c>
      <c r="U80" s="214">
        <f t="shared" si="7"/>
        <v>0</v>
      </c>
      <c r="V80" s="344">
        <f>D48</f>
        <v>455</v>
      </c>
      <c r="W80" s="393" t="s">
        <v>204</v>
      </c>
      <c r="X80" s="455">
        <f t="shared" si="9"/>
        <v>0</v>
      </c>
      <c r="Y80" s="453"/>
    </row>
    <row r="81" spans="1:25" ht="16.5" thickBot="1" x14ac:dyDescent="0.25">
      <c r="A81" s="56"/>
      <c r="B81" s="347"/>
      <c r="C81" s="347"/>
      <c r="D81" s="347"/>
      <c r="E81" s="347"/>
      <c r="F81" s="347"/>
      <c r="G81" s="60"/>
      <c r="H81" s="349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381"/>
      <c r="T81" s="382">
        <f t="shared" si="11"/>
        <v>0</v>
      </c>
      <c r="U81" s="214">
        <f t="shared" si="7"/>
        <v>0</v>
      </c>
      <c r="V81" s="344">
        <f>D48</f>
        <v>455</v>
      </c>
      <c r="W81" s="268" t="s">
        <v>86</v>
      </c>
      <c r="X81" s="455">
        <f t="shared" si="9"/>
        <v>0</v>
      </c>
      <c r="Y81" s="453" t="s">
        <v>387</v>
      </c>
    </row>
    <row r="82" spans="1:25" ht="16.5" thickBot="1" x14ac:dyDescent="0.25">
      <c r="A82" s="56"/>
      <c r="B82" s="347"/>
      <c r="C82" s="347"/>
      <c r="D82" s="347"/>
      <c r="E82" s="347"/>
      <c r="F82" s="347"/>
      <c r="G82" s="60"/>
      <c r="H82" s="349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381"/>
      <c r="T82" s="382">
        <f t="shared" si="11"/>
        <v>0</v>
      </c>
      <c r="U82" s="214">
        <f t="shared" si="7"/>
        <v>0</v>
      </c>
      <c r="V82" s="344">
        <f>D48</f>
        <v>455</v>
      </c>
      <c r="W82" s="383" t="s">
        <v>74</v>
      </c>
      <c r="X82" s="455">
        <f t="shared" si="9"/>
        <v>0</v>
      </c>
      <c r="Y82" s="429"/>
    </row>
    <row r="83" spans="1:25" ht="16.5" thickBot="1" x14ac:dyDescent="0.25">
      <c r="A83" s="56"/>
      <c r="B83" s="347"/>
      <c r="C83" s="347"/>
      <c r="D83" s="347"/>
      <c r="E83" s="347"/>
      <c r="F83" s="347"/>
      <c r="G83" s="60"/>
      <c r="H83" s="349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381"/>
      <c r="T83" s="382">
        <f t="shared" si="11"/>
        <v>0</v>
      </c>
      <c r="U83" s="214">
        <f t="shared" si="7"/>
        <v>0</v>
      </c>
      <c r="V83" s="344" t="str">
        <f>D47</f>
        <v>Build QTY</v>
      </c>
      <c r="W83" s="268" t="s">
        <v>36</v>
      </c>
      <c r="X83" s="455">
        <f t="shared" si="9"/>
        <v>0</v>
      </c>
      <c r="Y83" s="429"/>
    </row>
    <row r="84" spans="1:25" ht="16.5" thickBot="1" x14ac:dyDescent="0.25">
      <c r="A84" s="56"/>
      <c r="B84" s="347"/>
      <c r="C84" s="347"/>
      <c r="D84" s="347"/>
      <c r="E84" s="347"/>
      <c r="F84" s="347"/>
      <c r="G84" s="60"/>
      <c r="H84" s="349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381"/>
      <c r="T84" s="382">
        <f t="shared" si="11"/>
        <v>0</v>
      </c>
      <c r="U84" s="214">
        <f t="shared" si="7"/>
        <v>0</v>
      </c>
      <c r="V84" s="344">
        <f>D48</f>
        <v>455</v>
      </c>
      <c r="W84" s="383" t="s">
        <v>185</v>
      </c>
      <c r="X84" s="455">
        <f t="shared" si="9"/>
        <v>0</v>
      </c>
      <c r="Y84" s="429"/>
    </row>
    <row r="85" spans="1:25" ht="16.5" thickBot="1" x14ac:dyDescent="0.25">
      <c r="A85" s="56"/>
      <c r="B85" s="347"/>
      <c r="C85" s="347"/>
      <c r="D85" s="347"/>
      <c r="E85" s="347"/>
      <c r="F85" s="347"/>
      <c r="G85" s="60"/>
      <c r="H85" s="349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381"/>
      <c r="T85" s="382">
        <f t="shared" si="11"/>
        <v>0</v>
      </c>
      <c r="U85" s="214">
        <f t="shared" si="7"/>
        <v>0</v>
      </c>
      <c r="V85" s="344">
        <f>D48</f>
        <v>455</v>
      </c>
      <c r="W85" s="393" t="s">
        <v>30</v>
      </c>
      <c r="X85" s="455">
        <f t="shared" si="9"/>
        <v>0</v>
      </c>
      <c r="Y85" s="429"/>
    </row>
    <row r="86" spans="1:25" ht="16.5" thickBot="1" x14ac:dyDescent="0.25">
      <c r="A86" s="56"/>
      <c r="B86" s="347"/>
      <c r="C86" s="347"/>
      <c r="D86" s="347"/>
      <c r="E86" s="347"/>
      <c r="F86" s="347"/>
      <c r="G86" s="60"/>
      <c r="H86" s="349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381"/>
      <c r="T86" s="382">
        <f t="shared" si="11"/>
        <v>0</v>
      </c>
      <c r="U86" s="214">
        <f t="shared" si="7"/>
        <v>0</v>
      </c>
      <c r="V86" s="344">
        <f>D48</f>
        <v>455</v>
      </c>
      <c r="W86" s="359" t="s">
        <v>137</v>
      </c>
      <c r="X86" s="455">
        <f t="shared" si="9"/>
        <v>0</v>
      </c>
      <c r="Y86" s="429"/>
    </row>
    <row r="87" spans="1:25" ht="16.5" thickBot="1" x14ac:dyDescent="0.25">
      <c r="A87" s="56"/>
      <c r="B87" s="347"/>
      <c r="C87" s="347"/>
      <c r="D87" s="347"/>
      <c r="E87" s="347"/>
      <c r="F87" s="347"/>
      <c r="G87" s="60"/>
      <c r="H87" s="355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395"/>
      <c r="T87" s="382">
        <f t="shared" si="11"/>
        <v>0</v>
      </c>
      <c r="U87" s="214">
        <f t="shared" si="7"/>
        <v>0</v>
      </c>
      <c r="V87" s="344">
        <f>D48</f>
        <v>455</v>
      </c>
      <c r="W87" s="373" t="s">
        <v>12</v>
      </c>
      <c r="X87" s="455">
        <f t="shared" si="9"/>
        <v>0</v>
      </c>
      <c r="Y87" s="429"/>
    </row>
    <row r="88" spans="1:25" ht="16.5" thickBot="1" x14ac:dyDescent="0.25">
      <c r="A88" s="347"/>
      <c r="B88" s="347"/>
      <c r="C88" s="347"/>
      <c r="D88" s="347"/>
      <c r="E88" s="347"/>
      <c r="F88" s="347"/>
      <c r="G88" s="60"/>
      <c r="H88" s="355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395"/>
      <c r="T88" s="382">
        <f t="shared" si="11"/>
        <v>0</v>
      </c>
      <c r="U88" s="214">
        <f t="shared" si="7"/>
        <v>0</v>
      </c>
      <c r="V88" s="344">
        <f>D48</f>
        <v>455</v>
      </c>
      <c r="W88" s="373" t="s">
        <v>27</v>
      </c>
      <c r="X88" s="455">
        <f t="shared" si="9"/>
        <v>0</v>
      </c>
      <c r="Y88" s="429"/>
    </row>
    <row r="89" spans="1:25" ht="16.5" thickBot="1" x14ac:dyDescent="0.25">
      <c r="A89" s="186"/>
      <c r="B89" s="187"/>
      <c r="C89" s="187"/>
      <c r="D89" s="187"/>
      <c r="E89" s="187"/>
      <c r="F89" s="187"/>
      <c r="G89" s="194"/>
      <c r="H89" s="355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395"/>
      <c r="T89" s="396">
        <f t="shared" si="11"/>
        <v>0</v>
      </c>
      <c r="U89" s="316">
        <f t="shared" si="7"/>
        <v>0</v>
      </c>
      <c r="V89" s="344">
        <f>D48</f>
        <v>455</v>
      </c>
      <c r="W89" s="389" t="s">
        <v>159</v>
      </c>
      <c r="X89" s="378">
        <f t="shared" si="9"/>
        <v>0</v>
      </c>
      <c r="Y89" s="454"/>
    </row>
    <row r="90" spans="1:25" ht="15.75" thickBot="1" x14ac:dyDescent="0.25">
      <c r="G90" s="51" t="s">
        <v>5</v>
      </c>
      <c r="H90" s="61">
        <f>SUM(H49:H89)</f>
        <v>75</v>
      </c>
      <c r="I90" s="61">
        <f t="shared" ref="I90:R90" si="12">SUM(I49:I89)</f>
        <v>1</v>
      </c>
      <c r="J90" s="61">
        <f t="shared" si="12"/>
        <v>6</v>
      </c>
      <c r="K90" s="61">
        <f t="shared" si="12"/>
        <v>0</v>
      </c>
      <c r="L90" s="61">
        <f t="shared" si="12"/>
        <v>0</v>
      </c>
      <c r="M90" s="61">
        <f t="shared" si="12"/>
        <v>0</v>
      </c>
      <c r="N90" s="61">
        <f t="shared" si="12"/>
        <v>0</v>
      </c>
      <c r="O90" s="61">
        <f t="shared" si="12"/>
        <v>0</v>
      </c>
      <c r="P90" s="61">
        <f t="shared" si="12"/>
        <v>0</v>
      </c>
      <c r="Q90" s="61">
        <f t="shared" si="12"/>
        <v>0</v>
      </c>
      <c r="R90" s="61">
        <f t="shared" si="12"/>
        <v>0</v>
      </c>
      <c r="S90" s="61">
        <f>SUM(S49:S89)</f>
        <v>22</v>
      </c>
      <c r="T90" s="397">
        <f>SUM(H90,J90,L90,N90,P90,R90,S90)</f>
        <v>103</v>
      </c>
      <c r="U90" s="214">
        <f t="shared" si="7"/>
        <v>0.22637362637362637</v>
      </c>
      <c r="V90" s="344">
        <f>D48</f>
        <v>455</v>
      </c>
      <c r="W90" s="11"/>
      <c r="Y90" s="7"/>
    </row>
    <row r="92" spans="1:25" ht="15.75" thickBot="1" x14ac:dyDescent="0.3"/>
    <row r="93" spans="1:25" ht="75.75" thickBot="1" x14ac:dyDescent="0.3">
      <c r="A93" s="46" t="s">
        <v>23</v>
      </c>
      <c r="B93" s="47" t="s">
        <v>49</v>
      </c>
      <c r="C93" s="47" t="s">
        <v>54</v>
      </c>
      <c r="D93" s="47" t="s">
        <v>18</v>
      </c>
      <c r="E93" s="46" t="s">
        <v>17</v>
      </c>
      <c r="F93" s="48" t="s">
        <v>1</v>
      </c>
      <c r="G93" s="49" t="s">
        <v>24</v>
      </c>
      <c r="H93" s="50" t="s">
        <v>75</v>
      </c>
      <c r="I93" s="50" t="s">
        <v>76</v>
      </c>
      <c r="J93" s="50" t="s">
        <v>55</v>
      </c>
      <c r="K93" s="50" t="s">
        <v>60</v>
      </c>
      <c r="L93" s="50" t="s">
        <v>56</v>
      </c>
      <c r="M93" s="50" t="s">
        <v>61</v>
      </c>
      <c r="N93" s="50" t="s">
        <v>57</v>
      </c>
      <c r="O93" s="50" t="s">
        <v>62</v>
      </c>
      <c r="P93" s="50" t="s">
        <v>58</v>
      </c>
      <c r="Q93" s="50" t="s">
        <v>77</v>
      </c>
      <c r="R93" s="50" t="s">
        <v>126</v>
      </c>
      <c r="S93" s="50" t="s">
        <v>42</v>
      </c>
      <c r="T93" s="47" t="s">
        <v>5</v>
      </c>
      <c r="U93" s="46" t="s">
        <v>2</v>
      </c>
      <c r="V93" s="84" t="s">
        <v>72</v>
      </c>
      <c r="W93" s="85" t="s">
        <v>21</v>
      </c>
      <c r="X93" s="47" t="s">
        <v>18</v>
      </c>
      <c r="Y93" s="86" t="s">
        <v>7</v>
      </c>
    </row>
    <row r="94" spans="1:25" ht="15.75" thickBot="1" x14ac:dyDescent="0.3">
      <c r="A94" s="436">
        <v>1507045</v>
      </c>
      <c r="B94" s="376" t="s">
        <v>309</v>
      </c>
      <c r="C94" s="436">
        <v>1920</v>
      </c>
      <c r="D94" s="436">
        <v>2171</v>
      </c>
      <c r="E94" s="436">
        <v>1873</v>
      </c>
      <c r="F94" s="437">
        <f>E94/D94</f>
        <v>0.86273606632888067</v>
      </c>
      <c r="G94" s="377">
        <v>45261</v>
      </c>
      <c r="H94" s="342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90"/>
      <c r="U94" s="197"/>
      <c r="V94" s="198"/>
      <c r="W94" s="91" t="s">
        <v>78</v>
      </c>
      <c r="X94" s="378">
        <v>578.5</v>
      </c>
      <c r="Y94" s="43" t="s">
        <v>328</v>
      </c>
    </row>
    <row r="95" spans="1:25" ht="16.5" thickBot="1" x14ac:dyDescent="0.25">
      <c r="A95" s="53"/>
      <c r="B95" s="54"/>
      <c r="C95" s="54"/>
      <c r="D95" s="54"/>
      <c r="E95" s="54"/>
      <c r="F95" s="54"/>
      <c r="G95" s="55"/>
      <c r="H95" s="343">
        <v>17</v>
      </c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379">
        <v>3</v>
      </c>
      <c r="T95" s="487">
        <f t="shared" ref="T95:T119" si="13">SUM(H95,J95,L95,N95,P95,R95,S95)</f>
        <v>20</v>
      </c>
      <c r="U95" s="214">
        <f>($T95)/$D$48</f>
        <v>4.3956043956043959E-2</v>
      </c>
      <c r="V95" s="344">
        <f>D94</f>
        <v>2171</v>
      </c>
      <c r="W95" s="380" t="s">
        <v>16</v>
      </c>
      <c r="X95" s="54">
        <f>T95</f>
        <v>20</v>
      </c>
      <c r="Y95" s="352"/>
    </row>
    <row r="96" spans="1:25" ht="16.5" thickBot="1" x14ac:dyDescent="0.25">
      <c r="A96" s="56"/>
      <c r="B96" s="57"/>
      <c r="C96" s="57"/>
      <c r="D96" s="57"/>
      <c r="E96" s="57"/>
      <c r="F96" s="57"/>
      <c r="G96" s="58"/>
      <c r="H96" s="406"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391"/>
      <c r="T96" s="486">
        <f t="shared" si="13"/>
        <v>3</v>
      </c>
      <c r="U96" s="214">
        <f t="shared" ref="U96:U136" si="14">($T96)/$D$48</f>
        <v>6.5934065934065934E-3</v>
      </c>
      <c r="V96" s="344"/>
      <c r="W96" s="393" t="s">
        <v>44</v>
      </c>
      <c r="X96" s="54"/>
      <c r="Y96" s="352"/>
    </row>
    <row r="97" spans="1:25" ht="16.5" thickBot="1" x14ac:dyDescent="0.25">
      <c r="A97" s="56"/>
      <c r="B97" s="347"/>
      <c r="C97" s="347"/>
      <c r="D97" s="347"/>
      <c r="E97" s="347"/>
      <c r="F97" s="347"/>
      <c r="G97" s="348"/>
      <c r="H97" s="349">
        <v>131</v>
      </c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381">
        <v>5</v>
      </c>
      <c r="T97" s="382">
        <f t="shared" si="13"/>
        <v>136</v>
      </c>
      <c r="U97" s="214">
        <f t="shared" si="14"/>
        <v>0.29890109890109889</v>
      </c>
      <c r="V97" s="344">
        <f>D94</f>
        <v>2171</v>
      </c>
      <c r="W97" s="383" t="s">
        <v>6</v>
      </c>
      <c r="X97" s="54">
        <f t="shared" ref="X97:X109" si="15">T97</f>
        <v>136</v>
      </c>
      <c r="Y97" s="352"/>
    </row>
    <row r="98" spans="1:25" ht="16.5" thickBot="1" x14ac:dyDescent="0.25">
      <c r="A98" s="56"/>
      <c r="B98" s="347"/>
      <c r="C98" s="347"/>
      <c r="D98" s="347"/>
      <c r="E98" s="347"/>
      <c r="F98" s="347"/>
      <c r="G98" s="348"/>
      <c r="H98" s="349">
        <v>1</v>
      </c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381"/>
      <c r="T98" s="382">
        <f t="shared" si="13"/>
        <v>1</v>
      </c>
      <c r="U98" s="214">
        <f t="shared" si="14"/>
        <v>2.1978021978021978E-3</v>
      </c>
      <c r="V98" s="344">
        <f>D94</f>
        <v>2171</v>
      </c>
      <c r="W98" s="383" t="s">
        <v>14</v>
      </c>
      <c r="X98" s="54">
        <f t="shared" si="15"/>
        <v>1</v>
      </c>
      <c r="Y98" s="352"/>
    </row>
    <row r="99" spans="1:25" ht="16.5" thickBot="1" x14ac:dyDescent="0.25">
      <c r="A99" s="56"/>
      <c r="B99" s="347"/>
      <c r="C99" s="347"/>
      <c r="D99" s="347"/>
      <c r="E99" s="347"/>
      <c r="F99" s="347"/>
      <c r="G99" s="348"/>
      <c r="H99" s="349">
        <v>52</v>
      </c>
      <c r="I99" s="65"/>
      <c r="J99" s="65">
        <v>12</v>
      </c>
      <c r="K99" s="65"/>
      <c r="L99" s="65"/>
      <c r="M99" s="65"/>
      <c r="N99" s="65"/>
      <c r="O99" s="65"/>
      <c r="P99" s="65"/>
      <c r="Q99" s="65"/>
      <c r="R99" s="65"/>
      <c r="S99" s="381"/>
      <c r="T99" s="382">
        <f t="shared" si="13"/>
        <v>64</v>
      </c>
      <c r="U99" s="214">
        <f t="shared" si="14"/>
        <v>0.14065934065934066</v>
      </c>
      <c r="V99" s="344">
        <f>D94</f>
        <v>2171</v>
      </c>
      <c r="W99" s="383" t="s">
        <v>15</v>
      </c>
      <c r="X99" s="54">
        <f t="shared" si="15"/>
        <v>64</v>
      </c>
      <c r="Y99" s="353"/>
    </row>
    <row r="100" spans="1:25" ht="16.5" thickBot="1" x14ac:dyDescent="0.25">
      <c r="A100" s="56"/>
      <c r="B100" s="347"/>
      <c r="C100" s="347"/>
      <c r="D100" s="347"/>
      <c r="E100" s="347"/>
      <c r="F100" s="347"/>
      <c r="G100" s="348"/>
      <c r="H100" s="349">
        <v>1</v>
      </c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381">
        <v>2</v>
      </c>
      <c r="T100" s="382">
        <f t="shared" si="13"/>
        <v>3</v>
      </c>
      <c r="U100" s="214">
        <f t="shared" si="14"/>
        <v>6.5934065934065934E-3</v>
      </c>
      <c r="V100" s="344">
        <f>D94</f>
        <v>2171</v>
      </c>
      <c r="W100" s="383" t="s">
        <v>31</v>
      </c>
      <c r="X100" s="54">
        <f t="shared" si="15"/>
        <v>3</v>
      </c>
      <c r="Y100" s="452"/>
    </row>
    <row r="101" spans="1:25" ht="16.5" thickBot="1" x14ac:dyDescent="0.25">
      <c r="A101" s="56"/>
      <c r="B101" s="347"/>
      <c r="C101" s="347"/>
      <c r="D101" s="347"/>
      <c r="E101" s="347"/>
      <c r="F101" s="347"/>
      <c r="G101" s="348"/>
      <c r="H101" s="349">
        <v>3</v>
      </c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381"/>
      <c r="T101" s="382">
        <f t="shared" si="13"/>
        <v>3</v>
      </c>
      <c r="U101" s="214">
        <f t="shared" si="14"/>
        <v>6.5934065934065934E-3</v>
      </c>
      <c r="V101" s="344">
        <f>D94</f>
        <v>2171</v>
      </c>
      <c r="W101" s="383" t="s">
        <v>32</v>
      </c>
      <c r="X101" s="54">
        <f t="shared" si="15"/>
        <v>3</v>
      </c>
      <c r="Y101" s="452"/>
    </row>
    <row r="102" spans="1:25" ht="16.5" thickBot="1" x14ac:dyDescent="0.25">
      <c r="A102" s="56"/>
      <c r="B102" s="347"/>
      <c r="C102" s="347"/>
      <c r="D102" s="347"/>
      <c r="E102" s="347"/>
      <c r="F102" s="347"/>
      <c r="G102" s="348"/>
      <c r="H102" s="349">
        <v>2</v>
      </c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381"/>
      <c r="T102" s="382">
        <f t="shared" si="13"/>
        <v>2</v>
      </c>
      <c r="U102" s="214">
        <f t="shared" si="14"/>
        <v>4.3956043956043956E-3</v>
      </c>
      <c r="V102" s="344">
        <f>D94</f>
        <v>2171</v>
      </c>
      <c r="W102" s="383" t="s">
        <v>454</v>
      </c>
      <c r="X102" s="54">
        <f t="shared" si="15"/>
        <v>2</v>
      </c>
      <c r="Y102" s="452"/>
    </row>
    <row r="103" spans="1:25" ht="16.5" thickBot="1" x14ac:dyDescent="0.25">
      <c r="A103" s="56"/>
      <c r="B103" s="347"/>
      <c r="C103" s="347"/>
      <c r="D103" s="347"/>
      <c r="E103" s="347"/>
      <c r="F103" s="347"/>
      <c r="G103" s="348"/>
      <c r="H103" s="349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381"/>
      <c r="T103" s="382">
        <f t="shared" si="13"/>
        <v>0</v>
      </c>
      <c r="U103" s="214">
        <f t="shared" si="14"/>
        <v>0</v>
      </c>
      <c r="V103" s="344">
        <f>D94</f>
        <v>2171</v>
      </c>
      <c r="W103" s="383" t="s">
        <v>30</v>
      </c>
      <c r="X103" s="54">
        <f t="shared" si="15"/>
        <v>0</v>
      </c>
      <c r="Y103" s="353"/>
    </row>
    <row r="104" spans="1:25" ht="16.5" thickBot="1" x14ac:dyDescent="0.25">
      <c r="A104" s="56"/>
      <c r="B104" s="347"/>
      <c r="C104" s="347"/>
      <c r="D104" s="347"/>
      <c r="E104" s="347"/>
      <c r="F104" s="347"/>
      <c r="G104" s="348"/>
      <c r="H104" s="349">
        <v>5</v>
      </c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381"/>
      <c r="T104" s="382">
        <f t="shared" si="13"/>
        <v>5</v>
      </c>
      <c r="U104" s="214">
        <f t="shared" si="14"/>
        <v>1.098901098901099E-2</v>
      </c>
      <c r="V104" s="344">
        <f>D94</f>
        <v>2171</v>
      </c>
      <c r="W104" s="383" t="s">
        <v>0</v>
      </c>
      <c r="X104" s="54">
        <f t="shared" si="15"/>
        <v>5</v>
      </c>
      <c r="Y104" s="352"/>
    </row>
    <row r="105" spans="1:25" ht="16.5" thickBot="1" x14ac:dyDescent="0.25">
      <c r="A105" s="56"/>
      <c r="B105" s="347"/>
      <c r="C105" s="347"/>
      <c r="D105" s="347"/>
      <c r="E105" s="347"/>
      <c r="F105" s="347" t="s">
        <v>108</v>
      </c>
      <c r="G105" s="348"/>
      <c r="H105" s="349">
        <v>24</v>
      </c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381">
        <v>10</v>
      </c>
      <c r="T105" s="382">
        <f t="shared" si="13"/>
        <v>34</v>
      </c>
      <c r="U105" s="214">
        <f t="shared" si="14"/>
        <v>7.4725274725274723E-2</v>
      </c>
      <c r="V105" s="344">
        <f>D94</f>
        <v>2171</v>
      </c>
      <c r="W105" s="383" t="s">
        <v>12</v>
      </c>
      <c r="X105" s="54">
        <f t="shared" si="15"/>
        <v>34</v>
      </c>
      <c r="Y105" s="417"/>
    </row>
    <row r="106" spans="1:25" ht="16.5" thickBot="1" x14ac:dyDescent="0.25">
      <c r="A106" s="56"/>
      <c r="B106" s="347"/>
      <c r="C106" s="347"/>
      <c r="D106" s="347"/>
      <c r="E106" s="347"/>
      <c r="F106" s="347"/>
      <c r="G106" s="348"/>
      <c r="H106" s="349">
        <v>6</v>
      </c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381"/>
      <c r="T106" s="382">
        <f t="shared" si="13"/>
        <v>6</v>
      </c>
      <c r="U106" s="214">
        <f t="shared" si="14"/>
        <v>1.3186813186813187E-2</v>
      </c>
      <c r="V106" s="344">
        <f>D94</f>
        <v>2171</v>
      </c>
      <c r="W106" s="383" t="s">
        <v>34</v>
      </c>
      <c r="X106" s="54">
        <f t="shared" si="15"/>
        <v>6</v>
      </c>
      <c r="Y106" s="354"/>
    </row>
    <row r="107" spans="1:25" ht="16.5" thickBot="1" x14ac:dyDescent="0.25">
      <c r="A107" s="56"/>
      <c r="B107" s="347"/>
      <c r="C107" s="347"/>
      <c r="D107" s="347"/>
      <c r="E107" s="347"/>
      <c r="F107" s="347"/>
      <c r="G107" s="348"/>
      <c r="H107" s="349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381"/>
      <c r="T107" s="382">
        <f t="shared" si="13"/>
        <v>0</v>
      </c>
      <c r="U107" s="214">
        <f t="shared" si="14"/>
        <v>0</v>
      </c>
      <c r="V107" s="344">
        <f>D94</f>
        <v>2171</v>
      </c>
      <c r="W107" s="393" t="s">
        <v>27</v>
      </c>
      <c r="X107" s="54">
        <f t="shared" si="15"/>
        <v>0</v>
      </c>
      <c r="Y107" s="408"/>
    </row>
    <row r="108" spans="1:25" ht="16.5" thickBot="1" x14ac:dyDescent="0.25">
      <c r="A108" s="56"/>
      <c r="B108" s="347"/>
      <c r="C108" s="347"/>
      <c r="D108" s="347"/>
      <c r="E108" s="347"/>
      <c r="F108" s="347"/>
      <c r="G108" s="60"/>
      <c r="H108" s="358"/>
      <c r="I108" s="65"/>
      <c r="J108" s="65">
        <v>5</v>
      </c>
      <c r="K108" s="65"/>
      <c r="L108" s="65"/>
      <c r="M108" s="65"/>
      <c r="N108" s="65"/>
      <c r="O108" s="65"/>
      <c r="P108" s="65"/>
      <c r="Q108" s="65"/>
      <c r="R108" s="65"/>
      <c r="S108" s="381"/>
      <c r="T108" s="382">
        <f t="shared" si="13"/>
        <v>5</v>
      </c>
      <c r="U108" s="214">
        <f t="shared" si="14"/>
        <v>1.098901098901099E-2</v>
      </c>
      <c r="V108" s="344">
        <f>D94</f>
        <v>2171</v>
      </c>
      <c r="W108" s="359" t="s">
        <v>28</v>
      </c>
      <c r="X108" s="54">
        <f t="shared" si="15"/>
        <v>5</v>
      </c>
      <c r="Y108" s="366"/>
    </row>
    <row r="109" spans="1:25" ht="16.5" thickBot="1" x14ac:dyDescent="0.25">
      <c r="A109" s="56"/>
      <c r="B109" s="347"/>
      <c r="C109" s="347"/>
      <c r="D109" s="347"/>
      <c r="E109" s="347"/>
      <c r="F109" s="347"/>
      <c r="G109" s="60"/>
      <c r="H109" s="358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381"/>
      <c r="T109" s="382">
        <f t="shared" si="13"/>
        <v>0</v>
      </c>
      <c r="U109" s="214">
        <f t="shared" si="14"/>
        <v>0</v>
      </c>
      <c r="V109" s="344">
        <f>D94</f>
        <v>2171</v>
      </c>
      <c r="W109" s="383" t="s">
        <v>412</v>
      </c>
      <c r="X109" s="455">
        <f t="shared" si="15"/>
        <v>0</v>
      </c>
      <c r="Y109" s="423"/>
    </row>
    <row r="110" spans="1:25" ht="16.5" thickBot="1" x14ac:dyDescent="0.25">
      <c r="A110" s="56"/>
      <c r="B110" s="347"/>
      <c r="C110" s="347"/>
      <c r="D110" s="347"/>
      <c r="E110" s="347"/>
      <c r="F110" s="347"/>
      <c r="G110" s="60"/>
      <c r="H110" s="361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395"/>
      <c r="T110" s="382">
        <f t="shared" si="13"/>
        <v>0</v>
      </c>
      <c r="U110" s="214">
        <f t="shared" si="14"/>
        <v>0</v>
      </c>
      <c r="V110" s="344"/>
      <c r="W110" s="373" t="s">
        <v>310</v>
      </c>
      <c r="X110" s="455"/>
      <c r="Y110" s="429"/>
    </row>
    <row r="111" spans="1:25" ht="16.5" thickBot="1" x14ac:dyDescent="0.25">
      <c r="A111" s="56"/>
      <c r="B111" s="347"/>
      <c r="C111" s="347"/>
      <c r="D111" s="347"/>
      <c r="E111" s="347"/>
      <c r="F111" s="347"/>
      <c r="G111" s="60"/>
      <c r="H111" s="384"/>
      <c r="I111" s="385"/>
      <c r="J111" s="385"/>
      <c r="K111" s="385"/>
      <c r="L111" s="385"/>
      <c r="M111" s="385"/>
      <c r="N111" s="385"/>
      <c r="O111" s="385"/>
      <c r="P111" s="385"/>
      <c r="Q111" s="385"/>
      <c r="R111" s="385"/>
      <c r="S111" s="386"/>
      <c r="T111" s="387">
        <f t="shared" si="13"/>
        <v>0</v>
      </c>
      <c r="U111" s="316">
        <f t="shared" si="14"/>
        <v>0</v>
      </c>
      <c r="V111" s="388">
        <f>D94</f>
        <v>2171</v>
      </c>
      <c r="W111" s="389" t="s">
        <v>168</v>
      </c>
      <c r="X111" s="455">
        <f t="shared" ref="X111:X135" si="16">T111</f>
        <v>0</v>
      </c>
      <c r="Y111" s="450"/>
    </row>
    <row r="112" spans="1:25" ht="16.5" thickBot="1" x14ac:dyDescent="0.25">
      <c r="A112" s="56"/>
      <c r="B112" s="347"/>
      <c r="C112" s="347"/>
      <c r="D112" s="347"/>
      <c r="E112" s="347"/>
      <c r="F112" s="347"/>
      <c r="G112" s="348"/>
      <c r="H112" s="343"/>
      <c r="I112" s="390"/>
      <c r="J112" s="66"/>
      <c r="K112" s="66"/>
      <c r="L112" s="66"/>
      <c r="M112" s="66"/>
      <c r="N112" s="66"/>
      <c r="O112" s="66"/>
      <c r="P112" s="66"/>
      <c r="Q112" s="66"/>
      <c r="R112" s="66"/>
      <c r="S112" s="391"/>
      <c r="T112" s="392">
        <f t="shared" si="13"/>
        <v>0</v>
      </c>
      <c r="U112" s="214">
        <f t="shared" si="14"/>
        <v>0</v>
      </c>
      <c r="V112" s="344">
        <f>D94</f>
        <v>2171</v>
      </c>
      <c r="W112" s="393" t="s">
        <v>11</v>
      </c>
      <c r="X112" s="455">
        <f t="shared" si="16"/>
        <v>0</v>
      </c>
      <c r="Y112" s="450"/>
    </row>
    <row r="113" spans="1:25" ht="16.5" thickBot="1" x14ac:dyDescent="0.25">
      <c r="A113" s="56"/>
      <c r="B113" s="347"/>
      <c r="C113" s="347"/>
      <c r="D113" s="347"/>
      <c r="E113" s="347"/>
      <c r="F113" s="347" t="s">
        <v>108</v>
      </c>
      <c r="G113" s="348"/>
      <c r="H113" s="349"/>
      <c r="I113" s="394">
        <v>1</v>
      </c>
      <c r="J113" s="65"/>
      <c r="K113" s="65"/>
      <c r="L113" s="65"/>
      <c r="M113" s="65"/>
      <c r="N113" s="65"/>
      <c r="O113" s="65"/>
      <c r="P113" s="65"/>
      <c r="Q113" s="65"/>
      <c r="R113" s="65"/>
      <c r="S113" s="381"/>
      <c r="T113" s="382">
        <f t="shared" si="13"/>
        <v>0</v>
      </c>
      <c r="U113" s="214">
        <f t="shared" si="14"/>
        <v>0</v>
      </c>
      <c r="V113" s="344">
        <f>D94</f>
        <v>2171</v>
      </c>
      <c r="W113" s="383" t="s">
        <v>101</v>
      </c>
      <c r="X113" s="455">
        <f t="shared" si="16"/>
        <v>0</v>
      </c>
      <c r="Y113" s="450"/>
    </row>
    <row r="114" spans="1:25" ht="16.5" thickBot="1" x14ac:dyDescent="0.25">
      <c r="A114" s="56"/>
      <c r="B114" s="347"/>
      <c r="C114" s="347"/>
      <c r="D114" s="347"/>
      <c r="E114" s="347"/>
      <c r="F114" s="347"/>
      <c r="G114" s="348"/>
      <c r="H114" s="349"/>
      <c r="I114" s="394">
        <v>2</v>
      </c>
      <c r="J114" s="65"/>
      <c r="K114" s="65"/>
      <c r="L114" s="65"/>
      <c r="M114" s="65"/>
      <c r="N114" s="65"/>
      <c r="O114" s="65"/>
      <c r="P114" s="65"/>
      <c r="Q114" s="65"/>
      <c r="R114" s="65"/>
      <c r="S114" s="381">
        <v>5</v>
      </c>
      <c r="T114" s="382">
        <f t="shared" si="13"/>
        <v>5</v>
      </c>
      <c r="U114" s="214">
        <f t="shared" si="14"/>
        <v>1.098901098901099E-2</v>
      </c>
      <c r="V114" s="344">
        <f>D94</f>
        <v>2171</v>
      </c>
      <c r="W114" s="383" t="s">
        <v>3</v>
      </c>
      <c r="X114" s="455">
        <f t="shared" si="16"/>
        <v>5</v>
      </c>
      <c r="Y114" s="451"/>
    </row>
    <row r="115" spans="1:25" ht="16.5" thickBot="1" x14ac:dyDescent="0.25">
      <c r="A115" s="56"/>
      <c r="B115" s="347"/>
      <c r="C115" s="347"/>
      <c r="D115" s="347"/>
      <c r="E115" s="347"/>
      <c r="F115" s="347"/>
      <c r="G115" s="348"/>
      <c r="H115" s="349"/>
      <c r="I115" s="394">
        <v>1</v>
      </c>
      <c r="J115" s="65"/>
      <c r="K115" s="65"/>
      <c r="L115" s="65"/>
      <c r="M115" s="65"/>
      <c r="N115" s="65"/>
      <c r="O115" s="65"/>
      <c r="P115" s="65"/>
      <c r="Q115" s="65"/>
      <c r="R115" s="65"/>
      <c r="S115" s="381"/>
      <c r="T115" s="382">
        <f t="shared" si="13"/>
        <v>0</v>
      </c>
      <c r="U115" s="214">
        <f t="shared" si="14"/>
        <v>0</v>
      </c>
      <c r="V115" s="344">
        <f>D94</f>
        <v>2171</v>
      </c>
      <c r="W115" s="383" t="s">
        <v>8</v>
      </c>
      <c r="X115" s="455">
        <f t="shared" si="16"/>
        <v>0</v>
      </c>
      <c r="Y115" s="452" t="s">
        <v>448</v>
      </c>
    </row>
    <row r="116" spans="1:25" ht="16.5" thickBot="1" x14ac:dyDescent="0.25">
      <c r="A116" s="56"/>
      <c r="B116" s="347"/>
      <c r="C116" s="347"/>
      <c r="D116" s="347"/>
      <c r="E116" s="347"/>
      <c r="F116" s="347"/>
      <c r="G116" s="348"/>
      <c r="H116" s="349"/>
      <c r="I116" s="394">
        <v>3</v>
      </c>
      <c r="J116" s="65"/>
      <c r="K116" s="65"/>
      <c r="L116" s="65"/>
      <c r="M116" s="65"/>
      <c r="N116" s="65"/>
      <c r="O116" s="65"/>
      <c r="P116" s="65"/>
      <c r="Q116" s="65"/>
      <c r="R116" s="65"/>
      <c r="S116" s="381">
        <v>1</v>
      </c>
      <c r="T116" s="382">
        <f t="shared" si="13"/>
        <v>1</v>
      </c>
      <c r="U116" s="214">
        <f t="shared" si="14"/>
        <v>2.1978021978021978E-3</v>
      </c>
      <c r="V116" s="344">
        <f>D94</f>
        <v>2171</v>
      </c>
      <c r="W116" s="383" t="s">
        <v>9</v>
      </c>
      <c r="X116" s="455">
        <f t="shared" si="16"/>
        <v>1</v>
      </c>
      <c r="Y116" s="452" t="s">
        <v>449</v>
      </c>
    </row>
    <row r="117" spans="1:25" ht="16.5" thickBot="1" x14ac:dyDescent="0.25">
      <c r="A117" s="56"/>
      <c r="B117" s="347"/>
      <c r="C117" s="347"/>
      <c r="D117" s="347"/>
      <c r="E117" s="347"/>
      <c r="F117" s="347"/>
      <c r="G117" s="348"/>
      <c r="H117" s="349"/>
      <c r="I117" s="394">
        <v>3</v>
      </c>
      <c r="J117" s="65"/>
      <c r="K117" s="65"/>
      <c r="L117" s="65"/>
      <c r="M117" s="65"/>
      <c r="N117" s="65"/>
      <c r="O117" s="65"/>
      <c r="P117" s="65"/>
      <c r="Q117" s="65"/>
      <c r="R117" s="65"/>
      <c r="S117" s="381"/>
      <c r="T117" s="382">
        <f t="shared" si="13"/>
        <v>0</v>
      </c>
      <c r="U117" s="214">
        <f t="shared" si="14"/>
        <v>0</v>
      </c>
      <c r="V117" s="344">
        <f>D94</f>
        <v>2171</v>
      </c>
      <c r="W117" s="383" t="s">
        <v>80</v>
      </c>
      <c r="X117" s="455">
        <f t="shared" si="16"/>
        <v>0</v>
      </c>
      <c r="Y117" s="452" t="s">
        <v>450</v>
      </c>
    </row>
    <row r="118" spans="1:25" ht="16.5" thickBot="1" x14ac:dyDescent="0.25">
      <c r="A118" s="56"/>
      <c r="B118" s="347"/>
      <c r="C118" s="347"/>
      <c r="D118" s="347"/>
      <c r="E118" s="347"/>
      <c r="F118" s="347"/>
      <c r="G118" s="348"/>
      <c r="H118" s="349"/>
      <c r="I118" s="394">
        <v>3</v>
      </c>
      <c r="J118" s="65"/>
      <c r="K118" s="65"/>
      <c r="L118" s="65"/>
      <c r="M118" s="65"/>
      <c r="N118" s="65"/>
      <c r="O118" s="65"/>
      <c r="P118" s="65"/>
      <c r="Q118" s="65"/>
      <c r="R118" s="65"/>
      <c r="S118" s="381"/>
      <c r="T118" s="382">
        <f t="shared" si="13"/>
        <v>0</v>
      </c>
      <c r="U118" s="214">
        <f t="shared" si="14"/>
        <v>0</v>
      </c>
      <c r="V118" s="344">
        <f>D94</f>
        <v>2171</v>
      </c>
      <c r="W118" s="383" t="s">
        <v>20</v>
      </c>
      <c r="X118" s="455">
        <f t="shared" si="16"/>
        <v>0</v>
      </c>
      <c r="Y118" s="450"/>
    </row>
    <row r="119" spans="1:25" ht="16.5" thickBot="1" x14ac:dyDescent="0.25">
      <c r="A119" s="56" t="s">
        <v>108</v>
      </c>
      <c r="B119" s="347"/>
      <c r="C119" s="347"/>
      <c r="D119" s="347"/>
      <c r="E119" s="347"/>
      <c r="F119" s="347"/>
      <c r="G119" s="348"/>
      <c r="H119" s="349"/>
      <c r="I119" s="394"/>
      <c r="J119" s="65"/>
      <c r="K119" s="65"/>
      <c r="L119" s="65"/>
      <c r="M119" s="65"/>
      <c r="N119" s="65"/>
      <c r="O119" s="65"/>
      <c r="P119" s="65"/>
      <c r="Q119" s="65"/>
      <c r="R119" s="65"/>
      <c r="S119" s="381"/>
      <c r="T119" s="382">
        <f t="shared" si="13"/>
        <v>0</v>
      </c>
      <c r="U119" s="214">
        <f t="shared" si="14"/>
        <v>0</v>
      </c>
      <c r="V119" s="344">
        <f>D94</f>
        <v>2171</v>
      </c>
      <c r="W119" s="383" t="s">
        <v>81</v>
      </c>
      <c r="X119" s="455">
        <f t="shared" si="16"/>
        <v>0</v>
      </c>
      <c r="Y119" s="452"/>
    </row>
    <row r="120" spans="1:25" ht="16.5" thickBot="1" x14ac:dyDescent="0.25">
      <c r="A120" s="56"/>
      <c r="B120" s="347"/>
      <c r="C120" s="347"/>
      <c r="D120" s="347"/>
      <c r="E120" s="347" t="s">
        <v>108</v>
      </c>
      <c r="F120" s="347"/>
      <c r="G120" s="348"/>
      <c r="H120" s="349"/>
      <c r="I120" s="394"/>
      <c r="J120" s="65"/>
      <c r="K120" s="65"/>
      <c r="L120" s="65"/>
      <c r="M120" s="65"/>
      <c r="N120" s="65"/>
      <c r="O120" s="65"/>
      <c r="P120" s="65"/>
      <c r="Q120" s="65"/>
      <c r="R120" s="65"/>
      <c r="S120" s="381">
        <v>1</v>
      </c>
      <c r="T120" s="382">
        <f>SUM(H120,J120,L120,N120,P120,R120,S120)</f>
        <v>1</v>
      </c>
      <c r="U120" s="214">
        <f t="shared" si="14"/>
        <v>2.1978021978021978E-3</v>
      </c>
      <c r="V120" s="344">
        <f>D94</f>
        <v>2171</v>
      </c>
      <c r="W120" s="383" t="s">
        <v>10</v>
      </c>
      <c r="X120" s="455">
        <f t="shared" si="16"/>
        <v>1</v>
      </c>
      <c r="Y120" s="452"/>
    </row>
    <row r="121" spans="1:25" ht="16.5" thickBot="1" x14ac:dyDescent="0.25">
      <c r="A121" s="56"/>
      <c r="B121" s="347"/>
      <c r="C121" s="347"/>
      <c r="D121" s="347"/>
      <c r="E121" s="347"/>
      <c r="F121" s="347"/>
      <c r="G121" s="348"/>
      <c r="H121" s="349"/>
      <c r="I121" s="394">
        <v>9</v>
      </c>
      <c r="J121" s="65"/>
      <c r="K121" s="65"/>
      <c r="L121" s="65"/>
      <c r="M121" s="65"/>
      <c r="N121" s="65"/>
      <c r="O121" s="65"/>
      <c r="P121" s="65"/>
      <c r="Q121" s="65"/>
      <c r="R121" s="65"/>
      <c r="S121" s="381"/>
      <c r="T121" s="382">
        <f t="shared" ref="T121:T124" si="17">SUM(H121,J121,L121,N121,P121,R121,S121)</f>
        <v>0</v>
      </c>
      <c r="U121" s="214">
        <f t="shared" si="14"/>
        <v>0</v>
      </c>
      <c r="V121" s="344">
        <f>D94</f>
        <v>2171</v>
      </c>
      <c r="W121" s="383" t="s">
        <v>13</v>
      </c>
      <c r="X121" s="455">
        <f t="shared" si="16"/>
        <v>0</v>
      </c>
      <c r="Y121" s="477"/>
    </row>
    <row r="122" spans="1:25" ht="16.5" thickBot="1" x14ac:dyDescent="0.25">
      <c r="A122" s="56"/>
      <c r="B122" s="347"/>
      <c r="C122" s="347"/>
      <c r="D122" s="347"/>
      <c r="E122" s="347"/>
      <c r="F122" s="347"/>
      <c r="G122" s="348"/>
      <c r="H122" s="349"/>
      <c r="I122" s="65">
        <v>3</v>
      </c>
      <c r="J122" s="65"/>
      <c r="K122" s="65"/>
      <c r="L122" s="65"/>
      <c r="M122" s="65"/>
      <c r="N122" s="65"/>
      <c r="O122" s="65"/>
      <c r="P122" s="65"/>
      <c r="Q122" s="65"/>
      <c r="R122" s="65"/>
      <c r="S122" s="381"/>
      <c r="T122" s="382">
        <f t="shared" si="17"/>
        <v>0</v>
      </c>
      <c r="U122" s="214">
        <f t="shared" si="14"/>
        <v>0</v>
      </c>
      <c r="V122" s="344">
        <f>D94</f>
        <v>2171</v>
      </c>
      <c r="W122" s="383" t="s">
        <v>99</v>
      </c>
      <c r="X122" s="455">
        <f t="shared" si="16"/>
        <v>0</v>
      </c>
      <c r="Y122" s="477"/>
    </row>
    <row r="123" spans="1:25" ht="16.5" thickBot="1" x14ac:dyDescent="0.25">
      <c r="A123" s="56"/>
      <c r="B123" s="347"/>
      <c r="C123" s="347"/>
      <c r="D123" s="347"/>
      <c r="E123" s="347"/>
      <c r="F123" s="347"/>
      <c r="G123" s="348"/>
      <c r="H123" s="349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381">
        <v>2</v>
      </c>
      <c r="T123" s="382">
        <f t="shared" si="17"/>
        <v>2</v>
      </c>
      <c r="U123" s="214">
        <f t="shared" si="14"/>
        <v>4.3956043956043956E-3</v>
      </c>
      <c r="V123" s="344">
        <f>D94</f>
        <v>2171</v>
      </c>
      <c r="W123" s="383" t="s">
        <v>466</v>
      </c>
      <c r="X123" s="455">
        <f t="shared" si="16"/>
        <v>2</v>
      </c>
      <c r="Y123" s="477"/>
    </row>
    <row r="124" spans="1:25" ht="16.5" thickBot="1" x14ac:dyDescent="0.25">
      <c r="A124" s="56"/>
      <c r="B124" s="347"/>
      <c r="C124" s="347"/>
      <c r="D124" s="347"/>
      <c r="E124" s="347"/>
      <c r="F124" s="347"/>
      <c r="G124" s="348"/>
      <c r="H124" s="355"/>
      <c r="I124" s="70">
        <v>3</v>
      </c>
      <c r="J124" s="70"/>
      <c r="K124" s="70"/>
      <c r="L124" s="70"/>
      <c r="M124" s="70"/>
      <c r="N124" s="70"/>
      <c r="O124" s="70"/>
      <c r="P124" s="70"/>
      <c r="Q124" s="70"/>
      <c r="R124" s="70"/>
      <c r="S124" s="395"/>
      <c r="T124" s="382">
        <f t="shared" si="17"/>
        <v>0</v>
      </c>
      <c r="U124" s="214">
        <f t="shared" si="14"/>
        <v>0</v>
      </c>
      <c r="V124" s="344">
        <f>D94</f>
        <v>2171</v>
      </c>
      <c r="W124" s="373" t="s">
        <v>83</v>
      </c>
      <c r="X124" s="455">
        <f t="shared" si="16"/>
        <v>0</v>
      </c>
      <c r="Y124" s="340"/>
    </row>
    <row r="125" spans="1:25" ht="16.5" thickBot="1" x14ac:dyDescent="0.3">
      <c r="A125" s="56"/>
      <c r="B125" s="347"/>
      <c r="C125" s="347"/>
      <c r="D125" s="347"/>
      <c r="E125" s="347"/>
      <c r="F125" s="347"/>
      <c r="G125" s="348"/>
      <c r="H125" s="342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7"/>
      <c r="U125" s="197"/>
      <c r="V125" s="197"/>
      <c r="W125" s="447" t="s">
        <v>84</v>
      </c>
      <c r="X125" s="455">
        <f t="shared" si="16"/>
        <v>0</v>
      </c>
      <c r="Y125" s="340"/>
    </row>
    <row r="126" spans="1:25" ht="16.5" thickBot="1" x14ac:dyDescent="0.25">
      <c r="A126" s="56"/>
      <c r="B126" s="347"/>
      <c r="C126" s="347"/>
      <c r="D126" s="347"/>
      <c r="E126" s="347"/>
      <c r="F126" s="347"/>
      <c r="G126" s="60"/>
      <c r="H126" s="34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379"/>
      <c r="T126" s="392">
        <f t="shared" ref="T126:T135" si="18">SUM(H126,J126,L126,N126,P126,R126,S126)</f>
        <v>0</v>
      </c>
      <c r="U126" s="214">
        <f t="shared" si="14"/>
        <v>0</v>
      </c>
      <c r="V126" s="344">
        <f>D94</f>
        <v>2171</v>
      </c>
      <c r="W126" s="393" t="s">
        <v>204</v>
      </c>
      <c r="X126" s="455">
        <f t="shared" si="16"/>
        <v>0</v>
      </c>
      <c r="Y126" s="453"/>
    </row>
    <row r="127" spans="1:25" ht="16.5" thickBot="1" x14ac:dyDescent="0.25">
      <c r="A127" s="56"/>
      <c r="B127" s="347"/>
      <c r="C127" s="347"/>
      <c r="D127" s="347"/>
      <c r="E127" s="347"/>
      <c r="F127" s="347"/>
      <c r="G127" s="60"/>
      <c r="H127" s="349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381"/>
      <c r="T127" s="382">
        <f t="shared" si="18"/>
        <v>0</v>
      </c>
      <c r="U127" s="214">
        <f t="shared" si="14"/>
        <v>0</v>
      </c>
      <c r="V127" s="344">
        <f>D94</f>
        <v>2171</v>
      </c>
      <c r="W127" s="268" t="s">
        <v>86</v>
      </c>
      <c r="X127" s="455">
        <f t="shared" si="16"/>
        <v>0</v>
      </c>
      <c r="Y127" s="453" t="s">
        <v>451</v>
      </c>
    </row>
    <row r="128" spans="1:25" ht="16.5" thickBot="1" x14ac:dyDescent="0.25">
      <c r="A128" s="56"/>
      <c r="B128" s="347"/>
      <c r="C128" s="347"/>
      <c r="D128" s="347"/>
      <c r="E128" s="347"/>
      <c r="F128" s="347"/>
      <c r="G128" s="60"/>
      <c r="H128" s="349">
        <v>1</v>
      </c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381"/>
      <c r="T128" s="382">
        <f t="shared" si="18"/>
        <v>1</v>
      </c>
      <c r="U128" s="214">
        <f t="shared" si="14"/>
        <v>2.1978021978021978E-3</v>
      </c>
      <c r="V128" s="344">
        <f>D94</f>
        <v>2171</v>
      </c>
      <c r="W128" s="383" t="s">
        <v>74</v>
      </c>
      <c r="X128" s="455">
        <f t="shared" si="16"/>
        <v>1</v>
      </c>
      <c r="Y128" s="494" t="s">
        <v>452</v>
      </c>
    </row>
    <row r="129" spans="1:25" ht="16.5" thickBot="1" x14ac:dyDescent="0.25">
      <c r="A129" s="56"/>
      <c r="B129" s="347"/>
      <c r="C129" s="347"/>
      <c r="D129" s="347"/>
      <c r="E129" s="347"/>
      <c r="F129" s="347"/>
      <c r="G129" s="60"/>
      <c r="H129" s="349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381"/>
      <c r="T129" s="382">
        <f t="shared" si="18"/>
        <v>0</v>
      </c>
      <c r="U129" s="214">
        <f t="shared" si="14"/>
        <v>0</v>
      </c>
      <c r="V129" s="344" t="str">
        <f>D93</f>
        <v>Build QTY</v>
      </c>
      <c r="W129" s="268" t="s">
        <v>36</v>
      </c>
      <c r="X129" s="455">
        <f t="shared" si="16"/>
        <v>0</v>
      </c>
      <c r="Y129" s="429" t="s">
        <v>364</v>
      </c>
    </row>
    <row r="130" spans="1:25" ht="16.5" thickBot="1" x14ac:dyDescent="0.25">
      <c r="A130" s="56"/>
      <c r="B130" s="347"/>
      <c r="C130" s="347"/>
      <c r="D130" s="347"/>
      <c r="E130" s="347"/>
      <c r="F130" s="347"/>
      <c r="G130" s="60"/>
      <c r="H130" s="349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381"/>
      <c r="T130" s="382">
        <f t="shared" si="18"/>
        <v>0</v>
      </c>
      <c r="U130" s="214">
        <f t="shared" si="14"/>
        <v>0</v>
      </c>
      <c r="V130" s="344">
        <f>D94</f>
        <v>2171</v>
      </c>
      <c r="W130" s="383" t="s">
        <v>185</v>
      </c>
      <c r="X130" s="455">
        <f t="shared" si="16"/>
        <v>0</v>
      </c>
      <c r="Y130" s="429" t="s">
        <v>333</v>
      </c>
    </row>
    <row r="131" spans="1:25" ht="16.5" thickBot="1" x14ac:dyDescent="0.25">
      <c r="A131" s="56"/>
      <c r="B131" s="347"/>
      <c r="C131" s="347"/>
      <c r="D131" s="347"/>
      <c r="E131" s="347"/>
      <c r="F131" s="347"/>
      <c r="G131" s="60"/>
      <c r="H131" s="349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381"/>
      <c r="T131" s="382">
        <f t="shared" si="18"/>
        <v>0</v>
      </c>
      <c r="U131" s="214">
        <f t="shared" si="14"/>
        <v>0</v>
      </c>
      <c r="V131" s="344">
        <f>D94</f>
        <v>2171</v>
      </c>
      <c r="W131" s="393" t="s">
        <v>30</v>
      </c>
      <c r="X131" s="455">
        <f t="shared" si="16"/>
        <v>0</v>
      </c>
      <c r="Y131" s="429" t="s">
        <v>453</v>
      </c>
    </row>
    <row r="132" spans="1:25" ht="16.5" thickBot="1" x14ac:dyDescent="0.25">
      <c r="A132" s="56"/>
      <c r="B132" s="347"/>
      <c r="C132" s="347"/>
      <c r="D132" s="347"/>
      <c r="E132" s="347"/>
      <c r="F132" s="347"/>
      <c r="G132" s="60"/>
      <c r="H132" s="349">
        <v>3</v>
      </c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381"/>
      <c r="T132" s="382">
        <f t="shared" si="18"/>
        <v>3</v>
      </c>
      <c r="U132" s="214">
        <f t="shared" si="14"/>
        <v>6.5934065934065934E-3</v>
      </c>
      <c r="V132" s="344">
        <f>D94</f>
        <v>2171</v>
      </c>
      <c r="W132" s="380" t="s">
        <v>16</v>
      </c>
      <c r="X132" s="455">
        <f t="shared" si="16"/>
        <v>3</v>
      </c>
      <c r="Y132" s="429"/>
    </row>
    <row r="133" spans="1:25" ht="16.5" thickBot="1" x14ac:dyDescent="0.25">
      <c r="A133" s="56"/>
      <c r="B133" s="347"/>
      <c r="C133" s="347"/>
      <c r="D133" s="347"/>
      <c r="E133" s="347"/>
      <c r="F133" s="347"/>
      <c r="G133" s="60"/>
      <c r="H133" s="355">
        <v>1</v>
      </c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395"/>
      <c r="T133" s="382">
        <f t="shared" si="18"/>
        <v>1</v>
      </c>
      <c r="U133" s="214">
        <f t="shared" si="14"/>
        <v>2.1978021978021978E-3</v>
      </c>
      <c r="V133" s="344">
        <f>D94</f>
        <v>2171</v>
      </c>
      <c r="W133" s="373" t="s">
        <v>12</v>
      </c>
      <c r="X133" s="455">
        <f t="shared" si="16"/>
        <v>1</v>
      </c>
      <c r="Y133" s="429"/>
    </row>
    <row r="134" spans="1:25" ht="16.5" thickBot="1" x14ac:dyDescent="0.25">
      <c r="A134" s="347"/>
      <c r="B134" s="347"/>
      <c r="C134" s="347"/>
      <c r="D134" s="347"/>
      <c r="E134" s="347"/>
      <c r="F134" s="347"/>
      <c r="G134" s="60"/>
      <c r="H134" s="355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395"/>
      <c r="T134" s="382">
        <f t="shared" si="18"/>
        <v>0</v>
      </c>
      <c r="U134" s="214">
        <f t="shared" si="14"/>
        <v>0</v>
      </c>
      <c r="V134" s="344">
        <f>D94</f>
        <v>2171</v>
      </c>
      <c r="W134" s="373" t="s">
        <v>27</v>
      </c>
      <c r="X134" s="455">
        <f t="shared" si="16"/>
        <v>0</v>
      </c>
      <c r="Y134" s="429"/>
    </row>
    <row r="135" spans="1:25" ht="16.5" thickBot="1" x14ac:dyDescent="0.25">
      <c r="A135" s="186"/>
      <c r="B135" s="187"/>
      <c r="C135" s="187"/>
      <c r="D135" s="187"/>
      <c r="E135" s="187"/>
      <c r="F135" s="187"/>
      <c r="G135" s="194"/>
      <c r="H135" s="355">
        <v>1</v>
      </c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395"/>
      <c r="T135" s="396">
        <f t="shared" si="18"/>
        <v>1</v>
      </c>
      <c r="U135" s="316">
        <f t="shared" si="14"/>
        <v>2.1978021978021978E-3</v>
      </c>
      <c r="V135" s="344">
        <f>D94</f>
        <v>2171</v>
      </c>
      <c r="W135" s="389" t="s">
        <v>159</v>
      </c>
      <c r="X135" s="378">
        <f t="shared" si="16"/>
        <v>1</v>
      </c>
      <c r="Y135" s="454"/>
    </row>
    <row r="136" spans="1:25" ht="15.75" thickBot="1" x14ac:dyDescent="0.25">
      <c r="G136" s="51" t="s">
        <v>5</v>
      </c>
      <c r="H136" s="61">
        <f>SUM(H95:H135)</f>
        <v>251</v>
      </c>
      <c r="I136" s="61">
        <f t="shared" ref="I136:R136" si="19">SUM(I95:I135)</f>
        <v>28</v>
      </c>
      <c r="J136" s="61">
        <f t="shared" si="19"/>
        <v>17</v>
      </c>
      <c r="K136" s="61">
        <f t="shared" si="19"/>
        <v>0</v>
      </c>
      <c r="L136" s="61">
        <f t="shared" si="19"/>
        <v>0</v>
      </c>
      <c r="M136" s="61">
        <f t="shared" si="19"/>
        <v>0</v>
      </c>
      <c r="N136" s="61">
        <f t="shared" si="19"/>
        <v>0</v>
      </c>
      <c r="O136" s="61">
        <f t="shared" si="19"/>
        <v>0</v>
      </c>
      <c r="P136" s="61">
        <f t="shared" si="19"/>
        <v>0</v>
      </c>
      <c r="Q136" s="61">
        <f t="shared" si="19"/>
        <v>0</v>
      </c>
      <c r="R136" s="61">
        <f t="shared" si="19"/>
        <v>0</v>
      </c>
      <c r="S136" s="61">
        <f>SUM(S95:S135)</f>
        <v>29</v>
      </c>
      <c r="T136" s="397">
        <f>SUM(H136,J136,L136,N136,P136,R136,S136)</f>
        <v>297</v>
      </c>
      <c r="U136" s="214">
        <f t="shared" si="14"/>
        <v>0.65274725274725276</v>
      </c>
      <c r="V136" s="344">
        <f>D94</f>
        <v>2171</v>
      </c>
      <c r="W136" s="11"/>
      <c r="Y136" s="7"/>
    </row>
    <row r="138" spans="1:25" ht="15.75" thickBot="1" x14ac:dyDescent="0.3"/>
    <row r="139" spans="1:25" ht="75.75" thickBot="1" x14ac:dyDescent="0.3">
      <c r="A139" s="46" t="s">
        <v>23</v>
      </c>
      <c r="B139" s="47" t="s">
        <v>49</v>
      </c>
      <c r="C139" s="47" t="s">
        <v>54</v>
      </c>
      <c r="D139" s="47" t="s">
        <v>18</v>
      </c>
      <c r="E139" s="46" t="s">
        <v>17</v>
      </c>
      <c r="F139" s="48" t="s">
        <v>1</v>
      </c>
      <c r="G139" s="49" t="s">
        <v>24</v>
      </c>
      <c r="H139" s="50" t="s">
        <v>75</v>
      </c>
      <c r="I139" s="50" t="s">
        <v>76</v>
      </c>
      <c r="J139" s="50" t="s">
        <v>55</v>
      </c>
      <c r="K139" s="50" t="s">
        <v>60</v>
      </c>
      <c r="L139" s="50" t="s">
        <v>56</v>
      </c>
      <c r="M139" s="50" t="s">
        <v>61</v>
      </c>
      <c r="N139" s="50" t="s">
        <v>57</v>
      </c>
      <c r="O139" s="50" t="s">
        <v>62</v>
      </c>
      <c r="P139" s="50" t="s">
        <v>58</v>
      </c>
      <c r="Q139" s="50" t="s">
        <v>77</v>
      </c>
      <c r="R139" s="50" t="s">
        <v>126</v>
      </c>
      <c r="S139" s="50" t="s">
        <v>42</v>
      </c>
      <c r="T139" s="47" t="s">
        <v>5</v>
      </c>
      <c r="U139" s="46" t="s">
        <v>2</v>
      </c>
      <c r="V139" s="84" t="s">
        <v>72</v>
      </c>
      <c r="W139" s="85" t="s">
        <v>21</v>
      </c>
      <c r="X139" s="47" t="s">
        <v>18</v>
      </c>
      <c r="Y139" s="86" t="s">
        <v>7</v>
      </c>
    </row>
    <row r="140" spans="1:25" ht="15.75" thickBot="1" x14ac:dyDescent="0.3">
      <c r="A140" s="436">
        <v>1511627</v>
      </c>
      <c r="B140" s="376" t="s">
        <v>309</v>
      </c>
      <c r="C140" s="436">
        <v>150</v>
      </c>
      <c r="D140" s="436">
        <v>150</v>
      </c>
      <c r="E140" s="436">
        <v>137</v>
      </c>
      <c r="F140" s="437">
        <f>E140/D140</f>
        <v>0.91333333333333333</v>
      </c>
      <c r="G140" s="377">
        <v>45302</v>
      </c>
      <c r="H140" s="342"/>
      <c r="I140" s="198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  <c r="T140" s="90"/>
      <c r="U140" s="197"/>
      <c r="V140" s="198"/>
      <c r="W140" s="91" t="s">
        <v>78</v>
      </c>
      <c r="X140" s="378">
        <v>578.5</v>
      </c>
      <c r="Y140" s="43" t="s">
        <v>328</v>
      </c>
    </row>
    <row r="141" spans="1:25" ht="16.5" thickBot="1" x14ac:dyDescent="0.25">
      <c r="A141" s="53"/>
      <c r="B141" s="54"/>
      <c r="C141" s="54"/>
      <c r="D141" s="54"/>
      <c r="E141" s="54"/>
      <c r="F141" s="54"/>
      <c r="G141" s="55"/>
      <c r="H141" s="343">
        <v>1</v>
      </c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379"/>
      <c r="T141" s="487">
        <f t="shared" ref="T141:T165" si="20">SUM(H141,J141,L141,N141,P141,R141,S141)</f>
        <v>1</v>
      </c>
      <c r="U141" s="214">
        <f>($T141)/$D$48</f>
        <v>2.1978021978021978E-3</v>
      </c>
      <c r="V141" s="344">
        <f>D140</f>
        <v>150</v>
      </c>
      <c r="W141" s="380" t="s">
        <v>16</v>
      </c>
      <c r="X141" s="54">
        <f>T141</f>
        <v>1</v>
      </c>
      <c r="Y141" s="352"/>
    </row>
    <row r="142" spans="1:25" ht="16.5" thickBot="1" x14ac:dyDescent="0.25">
      <c r="A142" s="56"/>
      <c r="B142" s="57"/>
      <c r="C142" s="57"/>
      <c r="D142" s="57"/>
      <c r="E142" s="57"/>
      <c r="F142" s="57"/>
      <c r="G142" s="58"/>
      <c r="H142" s="40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391"/>
      <c r="T142" s="486">
        <f t="shared" si="20"/>
        <v>0</v>
      </c>
      <c r="U142" s="214">
        <f t="shared" ref="U142:U182" si="21">($T142)/$D$48</f>
        <v>0</v>
      </c>
      <c r="V142" s="344"/>
      <c r="W142" s="393" t="s">
        <v>44</v>
      </c>
      <c r="X142" s="54"/>
      <c r="Y142" s="352"/>
    </row>
    <row r="143" spans="1:25" ht="16.5" thickBot="1" x14ac:dyDescent="0.25">
      <c r="A143" s="56"/>
      <c r="B143" s="347"/>
      <c r="C143" s="347"/>
      <c r="D143" s="347"/>
      <c r="E143" s="347"/>
      <c r="F143" s="347"/>
      <c r="G143" s="348"/>
      <c r="H143" s="349">
        <v>9</v>
      </c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381"/>
      <c r="T143" s="382">
        <f t="shared" si="20"/>
        <v>9</v>
      </c>
      <c r="U143" s="214">
        <f t="shared" si="21"/>
        <v>1.9780219780219779E-2</v>
      </c>
      <c r="V143" s="344">
        <f>D140</f>
        <v>150</v>
      </c>
      <c r="W143" s="383" t="s">
        <v>6</v>
      </c>
      <c r="X143" s="54">
        <f t="shared" ref="X143:X155" si="22">T143</f>
        <v>9</v>
      </c>
      <c r="Y143" s="352"/>
    </row>
    <row r="144" spans="1:25" ht="16.5" thickBot="1" x14ac:dyDescent="0.25">
      <c r="A144" s="56"/>
      <c r="B144" s="347"/>
      <c r="C144" s="347"/>
      <c r="D144" s="347"/>
      <c r="E144" s="347"/>
      <c r="F144" s="347"/>
      <c r="G144" s="348"/>
      <c r="H144" s="349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381"/>
      <c r="T144" s="382">
        <f t="shared" si="20"/>
        <v>0</v>
      </c>
      <c r="U144" s="214">
        <f t="shared" si="21"/>
        <v>0</v>
      </c>
      <c r="V144" s="344">
        <f>D140</f>
        <v>150</v>
      </c>
      <c r="W144" s="383" t="s">
        <v>14</v>
      </c>
      <c r="X144" s="54">
        <f t="shared" si="22"/>
        <v>0</v>
      </c>
      <c r="Y144" s="352"/>
    </row>
    <row r="145" spans="1:25" ht="16.5" thickBot="1" x14ac:dyDescent="0.25">
      <c r="A145" s="56"/>
      <c r="B145" s="347"/>
      <c r="C145" s="347"/>
      <c r="D145" s="347"/>
      <c r="E145" s="347"/>
      <c r="F145" s="347"/>
      <c r="G145" s="348"/>
      <c r="H145" s="349">
        <v>3</v>
      </c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381"/>
      <c r="T145" s="382">
        <f t="shared" si="20"/>
        <v>3</v>
      </c>
      <c r="U145" s="214">
        <f t="shared" si="21"/>
        <v>6.5934065934065934E-3</v>
      </c>
      <c r="V145" s="344">
        <f>D140</f>
        <v>150</v>
      </c>
      <c r="W145" s="383" t="s">
        <v>15</v>
      </c>
      <c r="X145" s="54">
        <f t="shared" si="22"/>
        <v>3</v>
      </c>
      <c r="Y145" s="353"/>
    </row>
    <row r="146" spans="1:25" ht="16.5" thickBot="1" x14ac:dyDescent="0.25">
      <c r="A146" s="56"/>
      <c r="B146" s="347"/>
      <c r="C146" s="347"/>
      <c r="D146" s="347"/>
      <c r="E146" s="347"/>
      <c r="F146" s="347"/>
      <c r="G146" s="348"/>
      <c r="H146" s="349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381"/>
      <c r="T146" s="382">
        <f t="shared" si="20"/>
        <v>0</v>
      </c>
      <c r="U146" s="214">
        <f t="shared" si="21"/>
        <v>0</v>
      </c>
      <c r="V146" s="344">
        <f>D140</f>
        <v>150</v>
      </c>
      <c r="W146" s="383" t="s">
        <v>31</v>
      </c>
      <c r="X146" s="54">
        <f t="shared" si="22"/>
        <v>0</v>
      </c>
      <c r="Y146" s="452"/>
    </row>
    <row r="147" spans="1:25" ht="16.5" thickBot="1" x14ac:dyDescent="0.25">
      <c r="A147" s="56"/>
      <c r="B147" s="347"/>
      <c r="C147" s="347"/>
      <c r="D147" s="347"/>
      <c r="E147" s="347"/>
      <c r="F147" s="347"/>
      <c r="G147" s="348"/>
      <c r="H147" s="349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381"/>
      <c r="T147" s="382">
        <f t="shared" si="20"/>
        <v>0</v>
      </c>
      <c r="U147" s="214">
        <f t="shared" si="21"/>
        <v>0</v>
      </c>
      <c r="V147" s="344">
        <f>D140</f>
        <v>150</v>
      </c>
      <c r="W147" s="383" t="s">
        <v>32</v>
      </c>
      <c r="X147" s="54">
        <f t="shared" si="22"/>
        <v>0</v>
      </c>
      <c r="Y147" s="452"/>
    </row>
    <row r="148" spans="1:25" ht="16.5" thickBot="1" x14ac:dyDescent="0.25">
      <c r="A148" s="56"/>
      <c r="B148" s="347"/>
      <c r="C148" s="347"/>
      <c r="D148" s="347"/>
      <c r="E148" s="347"/>
      <c r="F148" s="347"/>
      <c r="G148" s="348"/>
      <c r="H148" s="349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381"/>
      <c r="T148" s="382">
        <f t="shared" si="20"/>
        <v>0</v>
      </c>
      <c r="U148" s="214">
        <f t="shared" si="21"/>
        <v>0</v>
      </c>
      <c r="V148" s="344">
        <f>D140</f>
        <v>150</v>
      </c>
      <c r="W148" s="383" t="s">
        <v>454</v>
      </c>
      <c r="X148" s="54">
        <f t="shared" si="22"/>
        <v>0</v>
      </c>
      <c r="Y148" s="452"/>
    </row>
    <row r="149" spans="1:25" ht="16.5" thickBot="1" x14ac:dyDescent="0.25">
      <c r="A149" s="56"/>
      <c r="B149" s="347"/>
      <c r="C149" s="347"/>
      <c r="D149" s="347"/>
      <c r="E149" s="347"/>
      <c r="F149" s="347"/>
      <c r="G149" s="348"/>
      <c r="H149" s="349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381"/>
      <c r="T149" s="382">
        <f t="shared" si="20"/>
        <v>0</v>
      </c>
      <c r="U149" s="214">
        <f t="shared" si="21"/>
        <v>0</v>
      </c>
      <c r="V149" s="344">
        <f>D140</f>
        <v>150</v>
      </c>
      <c r="W149" s="383" t="s">
        <v>30</v>
      </c>
      <c r="X149" s="54">
        <f t="shared" si="22"/>
        <v>0</v>
      </c>
      <c r="Y149" s="353"/>
    </row>
    <row r="150" spans="1:25" ht="16.5" thickBot="1" x14ac:dyDescent="0.25">
      <c r="A150" s="56"/>
      <c r="B150" s="347"/>
      <c r="C150" s="347"/>
      <c r="D150" s="347"/>
      <c r="E150" s="347"/>
      <c r="F150" s="347"/>
      <c r="G150" s="348"/>
      <c r="H150" s="349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381"/>
      <c r="T150" s="382">
        <f t="shared" si="20"/>
        <v>0</v>
      </c>
      <c r="U150" s="214">
        <f t="shared" si="21"/>
        <v>0</v>
      </c>
      <c r="V150" s="344">
        <f>D140</f>
        <v>150</v>
      </c>
      <c r="W150" s="383" t="s">
        <v>0</v>
      </c>
      <c r="X150" s="54">
        <f t="shared" si="22"/>
        <v>0</v>
      </c>
      <c r="Y150" s="352"/>
    </row>
    <row r="151" spans="1:25" ht="16.5" thickBot="1" x14ac:dyDescent="0.25">
      <c r="A151" s="56"/>
      <c r="B151" s="347"/>
      <c r="C151" s="347"/>
      <c r="D151" s="347"/>
      <c r="E151" s="347"/>
      <c r="F151" s="347" t="s">
        <v>108</v>
      </c>
      <c r="G151" s="348"/>
      <c r="H151" s="349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381"/>
      <c r="T151" s="382">
        <f t="shared" si="20"/>
        <v>0</v>
      </c>
      <c r="U151" s="214">
        <f t="shared" si="21"/>
        <v>0</v>
      </c>
      <c r="V151" s="344">
        <f>D140</f>
        <v>150</v>
      </c>
      <c r="W151" s="383" t="s">
        <v>12</v>
      </c>
      <c r="X151" s="54">
        <f t="shared" si="22"/>
        <v>0</v>
      </c>
      <c r="Y151" s="417"/>
    </row>
    <row r="152" spans="1:25" ht="16.5" thickBot="1" x14ac:dyDescent="0.25">
      <c r="A152" s="56"/>
      <c r="B152" s="347"/>
      <c r="C152" s="347"/>
      <c r="D152" s="347"/>
      <c r="E152" s="347"/>
      <c r="F152" s="347"/>
      <c r="G152" s="348"/>
      <c r="H152" s="349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381"/>
      <c r="T152" s="382">
        <f t="shared" si="20"/>
        <v>0</v>
      </c>
      <c r="U152" s="214">
        <f t="shared" si="21"/>
        <v>0</v>
      </c>
      <c r="V152" s="344">
        <f>D140</f>
        <v>150</v>
      </c>
      <c r="W152" s="383" t="s">
        <v>34</v>
      </c>
      <c r="X152" s="54">
        <f t="shared" si="22"/>
        <v>0</v>
      </c>
      <c r="Y152" s="354"/>
    </row>
    <row r="153" spans="1:25" ht="16.5" thickBot="1" x14ac:dyDescent="0.25">
      <c r="A153" s="56"/>
      <c r="B153" s="347"/>
      <c r="C153" s="347"/>
      <c r="D153" s="347"/>
      <c r="E153" s="347"/>
      <c r="F153" s="347"/>
      <c r="G153" s="348"/>
      <c r="H153" s="349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381"/>
      <c r="T153" s="382">
        <f t="shared" si="20"/>
        <v>0</v>
      </c>
      <c r="U153" s="214">
        <f t="shared" si="21"/>
        <v>0</v>
      </c>
      <c r="V153" s="344">
        <f>D140</f>
        <v>150</v>
      </c>
      <c r="W153" s="393" t="s">
        <v>27</v>
      </c>
      <c r="X153" s="54">
        <f t="shared" si="22"/>
        <v>0</v>
      </c>
      <c r="Y153" s="408"/>
    </row>
    <row r="154" spans="1:25" ht="16.5" thickBot="1" x14ac:dyDescent="0.25">
      <c r="A154" s="56"/>
      <c r="B154" s="347"/>
      <c r="C154" s="347"/>
      <c r="D154" s="347"/>
      <c r="E154" s="347"/>
      <c r="F154" s="347"/>
      <c r="G154" s="60"/>
      <c r="H154" s="358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381"/>
      <c r="T154" s="382">
        <f t="shared" si="20"/>
        <v>0</v>
      </c>
      <c r="U154" s="214">
        <f t="shared" si="21"/>
        <v>0</v>
      </c>
      <c r="V154" s="344">
        <f>D140</f>
        <v>150</v>
      </c>
      <c r="W154" s="359" t="s">
        <v>28</v>
      </c>
      <c r="X154" s="54">
        <f t="shared" si="22"/>
        <v>0</v>
      </c>
      <c r="Y154" s="366"/>
    </row>
    <row r="155" spans="1:25" ht="16.5" thickBot="1" x14ac:dyDescent="0.25">
      <c r="A155" s="56"/>
      <c r="B155" s="347"/>
      <c r="C155" s="347"/>
      <c r="D155" s="347"/>
      <c r="E155" s="347"/>
      <c r="F155" s="347"/>
      <c r="G155" s="60"/>
      <c r="H155" s="358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381"/>
      <c r="T155" s="382">
        <f t="shared" si="20"/>
        <v>0</v>
      </c>
      <c r="U155" s="214">
        <f t="shared" si="21"/>
        <v>0</v>
      </c>
      <c r="V155" s="344">
        <f>D140</f>
        <v>150</v>
      </c>
      <c r="W155" s="383" t="s">
        <v>412</v>
      </c>
      <c r="X155" s="455">
        <f t="shared" si="22"/>
        <v>0</v>
      </c>
      <c r="Y155" s="423"/>
    </row>
    <row r="156" spans="1:25" ht="16.5" thickBot="1" x14ac:dyDescent="0.25">
      <c r="A156" s="56"/>
      <c r="B156" s="347"/>
      <c r="C156" s="347"/>
      <c r="D156" s="347"/>
      <c r="E156" s="347"/>
      <c r="F156" s="347"/>
      <c r="G156" s="60"/>
      <c r="H156" s="361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395"/>
      <c r="T156" s="382">
        <f t="shared" si="20"/>
        <v>0</v>
      </c>
      <c r="U156" s="214">
        <f t="shared" si="21"/>
        <v>0</v>
      </c>
      <c r="V156" s="344"/>
      <c r="W156" s="373" t="s">
        <v>310</v>
      </c>
      <c r="X156" s="455"/>
      <c r="Y156" s="429"/>
    </row>
    <row r="157" spans="1:25" ht="16.5" thickBot="1" x14ac:dyDescent="0.25">
      <c r="A157" s="56"/>
      <c r="B157" s="347"/>
      <c r="C157" s="347"/>
      <c r="D157" s="347"/>
      <c r="E157" s="347"/>
      <c r="F157" s="347"/>
      <c r="G157" s="60"/>
      <c r="H157" s="384"/>
      <c r="I157" s="385"/>
      <c r="J157" s="385"/>
      <c r="K157" s="385"/>
      <c r="L157" s="385"/>
      <c r="M157" s="385"/>
      <c r="N157" s="385"/>
      <c r="O157" s="385"/>
      <c r="P157" s="385"/>
      <c r="Q157" s="385"/>
      <c r="R157" s="385"/>
      <c r="S157" s="386"/>
      <c r="T157" s="387">
        <f t="shared" si="20"/>
        <v>0</v>
      </c>
      <c r="U157" s="316">
        <f t="shared" si="21"/>
        <v>0</v>
      </c>
      <c r="V157" s="388">
        <f>D140</f>
        <v>150</v>
      </c>
      <c r="W157" s="389" t="s">
        <v>168</v>
      </c>
      <c r="X157" s="455">
        <f t="shared" ref="X157:X181" si="23">T157</f>
        <v>0</v>
      </c>
      <c r="Y157" s="450"/>
    </row>
    <row r="158" spans="1:25" ht="16.5" thickBot="1" x14ac:dyDescent="0.25">
      <c r="A158" s="56"/>
      <c r="B158" s="347"/>
      <c r="C158" s="347"/>
      <c r="D158" s="347"/>
      <c r="E158" s="347"/>
      <c r="F158" s="347"/>
      <c r="G158" s="348"/>
      <c r="H158" s="343"/>
      <c r="I158" s="390"/>
      <c r="J158" s="66"/>
      <c r="K158" s="66"/>
      <c r="L158" s="66"/>
      <c r="M158" s="66"/>
      <c r="N158" s="66"/>
      <c r="O158" s="66"/>
      <c r="P158" s="66"/>
      <c r="Q158" s="66"/>
      <c r="R158" s="66"/>
      <c r="S158" s="391"/>
      <c r="T158" s="392">
        <f t="shared" si="20"/>
        <v>0</v>
      </c>
      <c r="U158" s="214">
        <f t="shared" si="21"/>
        <v>0</v>
      </c>
      <c r="V158" s="344">
        <f>D140</f>
        <v>150</v>
      </c>
      <c r="W158" s="393" t="s">
        <v>11</v>
      </c>
      <c r="X158" s="455">
        <f t="shared" si="23"/>
        <v>0</v>
      </c>
      <c r="Y158" s="450"/>
    </row>
    <row r="159" spans="1:25" ht="16.5" thickBot="1" x14ac:dyDescent="0.25">
      <c r="A159" s="56"/>
      <c r="B159" s="347"/>
      <c r="C159" s="347"/>
      <c r="D159" s="347"/>
      <c r="E159" s="347"/>
      <c r="F159" s="347" t="s">
        <v>108</v>
      </c>
      <c r="G159" s="348"/>
      <c r="H159" s="349"/>
      <c r="I159" s="394"/>
      <c r="J159" s="65"/>
      <c r="K159" s="65"/>
      <c r="L159" s="65"/>
      <c r="M159" s="65"/>
      <c r="N159" s="65"/>
      <c r="O159" s="65"/>
      <c r="P159" s="65"/>
      <c r="Q159" s="65"/>
      <c r="R159" s="65"/>
      <c r="S159" s="381"/>
      <c r="T159" s="382">
        <f t="shared" si="20"/>
        <v>0</v>
      </c>
      <c r="U159" s="214">
        <f t="shared" si="21"/>
        <v>0</v>
      </c>
      <c r="V159" s="344">
        <f>D140</f>
        <v>150</v>
      </c>
      <c r="W159" s="383" t="s">
        <v>101</v>
      </c>
      <c r="X159" s="455">
        <f t="shared" si="23"/>
        <v>0</v>
      </c>
      <c r="Y159" s="450"/>
    </row>
    <row r="160" spans="1:25" ht="16.5" thickBot="1" x14ac:dyDescent="0.25">
      <c r="A160" s="56"/>
      <c r="B160" s="347"/>
      <c r="C160" s="347"/>
      <c r="D160" s="347"/>
      <c r="E160" s="347"/>
      <c r="F160" s="347"/>
      <c r="G160" s="348"/>
      <c r="H160" s="349"/>
      <c r="I160" s="394"/>
      <c r="J160" s="65"/>
      <c r="K160" s="65"/>
      <c r="L160" s="65"/>
      <c r="M160" s="65"/>
      <c r="N160" s="65"/>
      <c r="O160" s="65"/>
      <c r="P160" s="65"/>
      <c r="Q160" s="65"/>
      <c r="R160" s="65"/>
      <c r="S160" s="381"/>
      <c r="T160" s="382">
        <f t="shared" si="20"/>
        <v>0</v>
      </c>
      <c r="U160" s="214">
        <f t="shared" si="21"/>
        <v>0</v>
      </c>
      <c r="V160" s="344">
        <f>D140</f>
        <v>150</v>
      </c>
      <c r="W160" s="383" t="s">
        <v>3</v>
      </c>
      <c r="X160" s="455">
        <f t="shared" si="23"/>
        <v>0</v>
      </c>
      <c r="Y160" s="451"/>
    </row>
    <row r="161" spans="1:25" ht="16.5" thickBot="1" x14ac:dyDescent="0.25">
      <c r="A161" s="56"/>
      <c r="B161" s="347"/>
      <c r="C161" s="347"/>
      <c r="D161" s="347"/>
      <c r="E161" s="347"/>
      <c r="F161" s="347"/>
      <c r="G161" s="348"/>
      <c r="H161" s="349"/>
      <c r="I161" s="394"/>
      <c r="J161" s="65"/>
      <c r="K161" s="65"/>
      <c r="L161" s="65"/>
      <c r="M161" s="65"/>
      <c r="N161" s="65"/>
      <c r="O161" s="65"/>
      <c r="P161" s="65"/>
      <c r="Q161" s="65"/>
      <c r="R161" s="65"/>
      <c r="S161" s="381"/>
      <c r="T161" s="382">
        <f t="shared" si="20"/>
        <v>0</v>
      </c>
      <c r="U161" s="214">
        <f t="shared" si="21"/>
        <v>0</v>
      </c>
      <c r="V161" s="344">
        <f>D140</f>
        <v>150</v>
      </c>
      <c r="W161" s="383" t="s">
        <v>8</v>
      </c>
      <c r="X161" s="455">
        <f t="shared" si="23"/>
        <v>0</v>
      </c>
      <c r="Y161" s="452" t="s">
        <v>389</v>
      </c>
    </row>
    <row r="162" spans="1:25" ht="16.5" thickBot="1" x14ac:dyDescent="0.25">
      <c r="A162" s="56"/>
      <c r="B162" s="347"/>
      <c r="C162" s="347"/>
      <c r="D162" s="347"/>
      <c r="E162" s="347"/>
      <c r="F162" s="347"/>
      <c r="G162" s="348"/>
      <c r="H162" s="349"/>
      <c r="I162" s="394"/>
      <c r="J162" s="65"/>
      <c r="K162" s="65"/>
      <c r="L162" s="65"/>
      <c r="M162" s="65"/>
      <c r="N162" s="65"/>
      <c r="O162" s="65"/>
      <c r="P162" s="65"/>
      <c r="Q162" s="65"/>
      <c r="R162" s="65"/>
      <c r="S162" s="381"/>
      <c r="T162" s="382">
        <f t="shared" si="20"/>
        <v>0</v>
      </c>
      <c r="U162" s="214">
        <f t="shared" si="21"/>
        <v>0</v>
      </c>
      <c r="V162" s="344">
        <f>D140</f>
        <v>150</v>
      </c>
      <c r="W162" s="383" t="s">
        <v>9</v>
      </c>
      <c r="X162" s="455">
        <f t="shared" si="23"/>
        <v>0</v>
      </c>
      <c r="Y162" s="452" t="s">
        <v>526</v>
      </c>
    </row>
    <row r="163" spans="1:25" ht="16.5" thickBot="1" x14ac:dyDescent="0.25">
      <c r="A163" s="56"/>
      <c r="B163" s="347"/>
      <c r="C163" s="347"/>
      <c r="D163" s="347"/>
      <c r="E163" s="347"/>
      <c r="F163" s="347"/>
      <c r="G163" s="348"/>
      <c r="H163" s="349"/>
      <c r="I163" s="394"/>
      <c r="J163" s="65"/>
      <c r="K163" s="65"/>
      <c r="L163" s="65"/>
      <c r="M163" s="65"/>
      <c r="N163" s="65"/>
      <c r="O163" s="65"/>
      <c r="P163" s="65"/>
      <c r="Q163" s="65"/>
      <c r="R163" s="65"/>
      <c r="S163" s="381"/>
      <c r="T163" s="382">
        <f t="shared" si="20"/>
        <v>0</v>
      </c>
      <c r="U163" s="214">
        <f t="shared" si="21"/>
        <v>0</v>
      </c>
      <c r="V163" s="344">
        <f>D140</f>
        <v>150</v>
      </c>
      <c r="W163" s="383" t="s">
        <v>80</v>
      </c>
      <c r="X163" s="455">
        <f t="shared" si="23"/>
        <v>0</v>
      </c>
      <c r="Y163" s="452" t="s">
        <v>527</v>
      </c>
    </row>
    <row r="164" spans="1:25" ht="16.5" thickBot="1" x14ac:dyDescent="0.25">
      <c r="A164" s="56"/>
      <c r="B164" s="347"/>
      <c r="C164" s="347"/>
      <c r="D164" s="347"/>
      <c r="E164" s="347"/>
      <c r="F164" s="347"/>
      <c r="G164" s="348"/>
      <c r="H164" s="349"/>
      <c r="I164" s="394"/>
      <c r="J164" s="65"/>
      <c r="K164" s="65"/>
      <c r="L164" s="65"/>
      <c r="M164" s="65"/>
      <c r="N164" s="65"/>
      <c r="O164" s="65"/>
      <c r="P164" s="65"/>
      <c r="Q164" s="65"/>
      <c r="R164" s="65"/>
      <c r="S164" s="381"/>
      <c r="T164" s="382">
        <f t="shared" si="20"/>
        <v>0</v>
      </c>
      <c r="U164" s="214">
        <f t="shared" si="21"/>
        <v>0</v>
      </c>
      <c r="V164" s="344">
        <f>D140</f>
        <v>150</v>
      </c>
      <c r="W164" s="383" t="s">
        <v>20</v>
      </c>
      <c r="X164" s="455">
        <f t="shared" si="23"/>
        <v>0</v>
      </c>
      <c r="Y164" s="450"/>
    </row>
    <row r="165" spans="1:25" ht="16.5" thickBot="1" x14ac:dyDescent="0.25">
      <c r="A165" s="56" t="s">
        <v>108</v>
      </c>
      <c r="B165" s="347"/>
      <c r="C165" s="347"/>
      <c r="D165" s="347"/>
      <c r="E165" s="347"/>
      <c r="F165" s="347"/>
      <c r="G165" s="348"/>
      <c r="H165" s="349"/>
      <c r="I165" s="394"/>
      <c r="J165" s="65"/>
      <c r="K165" s="65"/>
      <c r="L165" s="65"/>
      <c r="M165" s="65"/>
      <c r="N165" s="65"/>
      <c r="O165" s="65"/>
      <c r="P165" s="65"/>
      <c r="Q165" s="65"/>
      <c r="R165" s="65"/>
      <c r="S165" s="381"/>
      <c r="T165" s="382">
        <f t="shared" si="20"/>
        <v>0</v>
      </c>
      <c r="U165" s="214">
        <f t="shared" si="21"/>
        <v>0</v>
      </c>
      <c r="V165" s="344">
        <f>D140</f>
        <v>150</v>
      </c>
      <c r="W165" s="383" t="s">
        <v>81</v>
      </c>
      <c r="X165" s="455">
        <f t="shared" si="23"/>
        <v>0</v>
      </c>
      <c r="Y165" s="452"/>
    </row>
    <row r="166" spans="1:25" ht="16.5" thickBot="1" x14ac:dyDescent="0.25">
      <c r="A166" s="56"/>
      <c r="B166" s="347"/>
      <c r="C166" s="347"/>
      <c r="D166" s="347"/>
      <c r="E166" s="347" t="s">
        <v>108</v>
      </c>
      <c r="F166" s="347"/>
      <c r="G166" s="348"/>
      <c r="H166" s="349"/>
      <c r="I166" s="394"/>
      <c r="J166" s="65"/>
      <c r="K166" s="65"/>
      <c r="L166" s="65"/>
      <c r="M166" s="65"/>
      <c r="N166" s="65"/>
      <c r="O166" s="65"/>
      <c r="P166" s="65"/>
      <c r="Q166" s="65"/>
      <c r="R166" s="65"/>
      <c r="S166" s="381"/>
      <c r="T166" s="382">
        <f>SUM(H166,J166,L166,N166,P166,R166,S166)</f>
        <v>0</v>
      </c>
      <c r="U166" s="214">
        <f t="shared" si="21"/>
        <v>0</v>
      </c>
      <c r="V166" s="344">
        <f>D140</f>
        <v>150</v>
      </c>
      <c r="W166" s="383" t="s">
        <v>10</v>
      </c>
      <c r="X166" s="455">
        <f t="shared" si="23"/>
        <v>0</v>
      </c>
      <c r="Y166" s="452"/>
    </row>
    <row r="167" spans="1:25" ht="16.5" thickBot="1" x14ac:dyDescent="0.25">
      <c r="A167" s="56"/>
      <c r="B167" s="347"/>
      <c r="C167" s="347"/>
      <c r="D167" s="347"/>
      <c r="E167" s="347"/>
      <c r="F167" s="347"/>
      <c r="G167" s="348"/>
      <c r="H167" s="349"/>
      <c r="I167" s="394"/>
      <c r="J167" s="65"/>
      <c r="K167" s="65"/>
      <c r="L167" s="65"/>
      <c r="M167" s="65"/>
      <c r="N167" s="65"/>
      <c r="O167" s="65"/>
      <c r="P167" s="65"/>
      <c r="Q167" s="65"/>
      <c r="R167" s="65"/>
      <c r="S167" s="381"/>
      <c r="T167" s="382">
        <f t="shared" ref="T167:T170" si="24">SUM(H167,J167,L167,N167,P167,R167,S167)</f>
        <v>0</v>
      </c>
      <c r="U167" s="214">
        <f t="shared" si="21"/>
        <v>0</v>
      </c>
      <c r="V167" s="344">
        <f>D140</f>
        <v>150</v>
      </c>
      <c r="W167" s="383" t="s">
        <v>13</v>
      </c>
      <c r="X167" s="455">
        <f t="shared" si="23"/>
        <v>0</v>
      </c>
      <c r="Y167" s="477"/>
    </row>
    <row r="168" spans="1:25" ht="16.5" thickBot="1" x14ac:dyDescent="0.25">
      <c r="A168" s="56"/>
      <c r="B168" s="347"/>
      <c r="C168" s="347"/>
      <c r="D168" s="347"/>
      <c r="E168" s="347"/>
      <c r="F168" s="347"/>
      <c r="G168" s="348"/>
      <c r="H168" s="349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381"/>
      <c r="T168" s="382">
        <f t="shared" si="24"/>
        <v>0</v>
      </c>
      <c r="U168" s="214">
        <f t="shared" si="21"/>
        <v>0</v>
      </c>
      <c r="V168" s="344">
        <f>D140</f>
        <v>150</v>
      </c>
      <c r="W168" s="383" t="s">
        <v>99</v>
      </c>
      <c r="X168" s="455">
        <f t="shared" si="23"/>
        <v>0</v>
      </c>
      <c r="Y168" s="477"/>
    </row>
    <row r="169" spans="1:25" ht="16.5" thickBot="1" x14ac:dyDescent="0.25">
      <c r="A169" s="56"/>
      <c r="B169" s="347"/>
      <c r="C169" s="347"/>
      <c r="D169" s="347"/>
      <c r="E169" s="347"/>
      <c r="F169" s="347"/>
      <c r="G169" s="348"/>
      <c r="H169" s="349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381"/>
      <c r="T169" s="382">
        <f t="shared" si="24"/>
        <v>0</v>
      </c>
      <c r="U169" s="214">
        <f t="shared" si="21"/>
        <v>0</v>
      </c>
      <c r="V169" s="344">
        <f>D140</f>
        <v>150</v>
      </c>
      <c r="W169" s="383" t="s">
        <v>466</v>
      </c>
      <c r="X169" s="455">
        <f t="shared" si="23"/>
        <v>0</v>
      </c>
      <c r="Y169" s="477"/>
    </row>
    <row r="170" spans="1:25" ht="16.5" thickBot="1" x14ac:dyDescent="0.25">
      <c r="A170" s="56"/>
      <c r="B170" s="347"/>
      <c r="C170" s="347"/>
      <c r="D170" s="347"/>
      <c r="E170" s="347"/>
      <c r="F170" s="347"/>
      <c r="G170" s="348"/>
      <c r="H170" s="355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395"/>
      <c r="T170" s="382">
        <f t="shared" si="24"/>
        <v>0</v>
      </c>
      <c r="U170" s="214">
        <f t="shared" si="21"/>
        <v>0</v>
      </c>
      <c r="V170" s="344">
        <f>D140</f>
        <v>150</v>
      </c>
      <c r="W170" s="373" t="s">
        <v>83</v>
      </c>
      <c r="X170" s="455">
        <f t="shared" si="23"/>
        <v>0</v>
      </c>
      <c r="Y170" s="340"/>
    </row>
    <row r="171" spans="1:25" ht="16.5" thickBot="1" x14ac:dyDescent="0.3">
      <c r="A171" s="56"/>
      <c r="B171" s="347"/>
      <c r="C171" s="347"/>
      <c r="D171" s="347"/>
      <c r="E171" s="347"/>
      <c r="F171" s="347"/>
      <c r="G171" s="348"/>
      <c r="H171" s="342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7"/>
      <c r="U171" s="197"/>
      <c r="V171" s="197"/>
      <c r="W171" s="447" t="s">
        <v>84</v>
      </c>
      <c r="X171" s="455">
        <f t="shared" si="23"/>
        <v>0</v>
      </c>
      <c r="Y171" s="340"/>
    </row>
    <row r="172" spans="1:25" ht="16.5" thickBot="1" x14ac:dyDescent="0.25">
      <c r="A172" s="56"/>
      <c r="B172" s="347"/>
      <c r="C172" s="347"/>
      <c r="D172" s="347"/>
      <c r="E172" s="347"/>
      <c r="F172" s="347"/>
      <c r="G172" s="60"/>
      <c r="H172" s="34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379"/>
      <c r="T172" s="392">
        <f t="shared" ref="T172:T181" si="25">SUM(H172,J172,L172,N172,P172,R172,S172)</f>
        <v>0</v>
      </c>
      <c r="U172" s="214">
        <f t="shared" si="21"/>
        <v>0</v>
      </c>
      <c r="V172" s="344">
        <f>D140</f>
        <v>150</v>
      </c>
      <c r="W172" s="393" t="s">
        <v>204</v>
      </c>
      <c r="X172" s="455">
        <f t="shared" si="23"/>
        <v>0</v>
      </c>
      <c r="Y172" s="453"/>
    </row>
    <row r="173" spans="1:25" ht="16.5" thickBot="1" x14ac:dyDescent="0.25">
      <c r="A173" s="56"/>
      <c r="B173" s="347"/>
      <c r="C173" s="347"/>
      <c r="D173" s="347"/>
      <c r="E173" s="347"/>
      <c r="F173" s="347"/>
      <c r="G173" s="60"/>
      <c r="H173" s="349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381"/>
      <c r="T173" s="382">
        <f t="shared" si="25"/>
        <v>0</v>
      </c>
      <c r="U173" s="214">
        <f t="shared" si="21"/>
        <v>0</v>
      </c>
      <c r="V173" s="344">
        <f>D140</f>
        <v>150</v>
      </c>
      <c r="W173" s="268" t="s">
        <v>86</v>
      </c>
      <c r="X173" s="455">
        <f t="shared" si="23"/>
        <v>0</v>
      </c>
      <c r="Y173" s="453"/>
    </row>
    <row r="174" spans="1:25" ht="16.5" thickBot="1" x14ac:dyDescent="0.25">
      <c r="A174" s="56"/>
      <c r="B174" s="347"/>
      <c r="C174" s="347"/>
      <c r="D174" s="347"/>
      <c r="E174" s="347"/>
      <c r="F174" s="347"/>
      <c r="G174" s="60"/>
      <c r="H174" s="349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381"/>
      <c r="T174" s="382">
        <f t="shared" si="25"/>
        <v>0</v>
      </c>
      <c r="U174" s="214">
        <f t="shared" si="21"/>
        <v>0</v>
      </c>
      <c r="V174" s="344">
        <f>D140</f>
        <v>150</v>
      </c>
      <c r="W174" s="383" t="s">
        <v>74</v>
      </c>
      <c r="X174" s="455">
        <f t="shared" si="23"/>
        <v>0</v>
      </c>
      <c r="Y174" s="494"/>
    </row>
    <row r="175" spans="1:25" ht="16.5" thickBot="1" x14ac:dyDescent="0.25">
      <c r="A175" s="56"/>
      <c r="B175" s="347"/>
      <c r="C175" s="347"/>
      <c r="D175" s="347"/>
      <c r="E175" s="347"/>
      <c r="F175" s="347"/>
      <c r="G175" s="60"/>
      <c r="H175" s="349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381"/>
      <c r="T175" s="382">
        <f t="shared" si="25"/>
        <v>0</v>
      </c>
      <c r="U175" s="214">
        <f t="shared" si="21"/>
        <v>0</v>
      </c>
      <c r="V175" s="344" t="str">
        <f>D139</f>
        <v>Build QTY</v>
      </c>
      <c r="W175" s="268" t="s">
        <v>36</v>
      </c>
      <c r="X175" s="455">
        <f t="shared" si="23"/>
        <v>0</v>
      </c>
      <c r="Y175" s="429"/>
    </row>
    <row r="176" spans="1:25" ht="16.5" thickBot="1" x14ac:dyDescent="0.25">
      <c r="A176" s="56"/>
      <c r="B176" s="347"/>
      <c r="C176" s="347"/>
      <c r="D176" s="347"/>
      <c r="E176" s="347"/>
      <c r="F176" s="347"/>
      <c r="G176" s="60"/>
      <c r="H176" s="349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381"/>
      <c r="T176" s="382">
        <f t="shared" si="25"/>
        <v>0</v>
      </c>
      <c r="U176" s="214">
        <f t="shared" si="21"/>
        <v>0</v>
      </c>
      <c r="V176" s="344">
        <f>D140</f>
        <v>150</v>
      </c>
      <c r="W176" s="383" t="s">
        <v>185</v>
      </c>
      <c r="X176" s="455">
        <f t="shared" si="23"/>
        <v>0</v>
      </c>
      <c r="Y176" s="494" t="s">
        <v>528</v>
      </c>
    </row>
    <row r="177" spans="1:25" ht="16.5" thickBot="1" x14ac:dyDescent="0.25">
      <c r="A177" s="56"/>
      <c r="B177" s="347"/>
      <c r="C177" s="347"/>
      <c r="D177" s="347"/>
      <c r="E177" s="347"/>
      <c r="F177" s="347"/>
      <c r="G177" s="60"/>
      <c r="H177" s="349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381"/>
      <c r="T177" s="382">
        <f t="shared" si="25"/>
        <v>0</v>
      </c>
      <c r="U177" s="214">
        <f t="shared" si="21"/>
        <v>0</v>
      </c>
      <c r="V177" s="344">
        <f>D140</f>
        <v>150</v>
      </c>
      <c r="W177" s="383" t="s">
        <v>30</v>
      </c>
      <c r="X177" s="455">
        <f t="shared" si="23"/>
        <v>0</v>
      </c>
      <c r="Y177" s="429" t="s">
        <v>529</v>
      </c>
    </row>
    <row r="178" spans="1:25" ht="16.5" thickBot="1" x14ac:dyDescent="0.25">
      <c r="A178" s="56"/>
      <c r="B178" s="347"/>
      <c r="C178" s="347"/>
      <c r="D178" s="347"/>
      <c r="E178" s="347"/>
      <c r="F178" s="347"/>
      <c r="G178" s="60"/>
      <c r="H178" s="349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381"/>
      <c r="T178" s="382">
        <f t="shared" si="25"/>
        <v>0</v>
      </c>
      <c r="U178" s="214">
        <f t="shared" si="21"/>
        <v>0</v>
      </c>
      <c r="V178" s="344">
        <f>D140</f>
        <v>150</v>
      </c>
      <c r="W178" s="393" t="s">
        <v>16</v>
      </c>
      <c r="X178" s="455">
        <f t="shared" si="23"/>
        <v>0</v>
      </c>
      <c r="Y178" s="429" t="s">
        <v>530</v>
      </c>
    </row>
    <row r="179" spans="1:25" ht="16.5" thickBot="1" x14ac:dyDescent="0.25">
      <c r="A179" s="56"/>
      <c r="B179" s="347"/>
      <c r="C179" s="347"/>
      <c r="D179" s="347"/>
      <c r="E179" s="347"/>
      <c r="F179" s="347"/>
      <c r="G179" s="60"/>
      <c r="H179" s="355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395"/>
      <c r="T179" s="382">
        <f t="shared" si="25"/>
        <v>0</v>
      </c>
      <c r="U179" s="214">
        <f t="shared" si="21"/>
        <v>0</v>
      </c>
      <c r="V179" s="344">
        <f>D140</f>
        <v>150</v>
      </c>
      <c r="W179" s="373" t="s">
        <v>12</v>
      </c>
      <c r="X179" s="455">
        <f t="shared" si="23"/>
        <v>0</v>
      </c>
      <c r="Y179" s="429"/>
    </row>
    <row r="180" spans="1:25" ht="16.5" thickBot="1" x14ac:dyDescent="0.25">
      <c r="A180" s="347"/>
      <c r="B180" s="347"/>
      <c r="C180" s="347"/>
      <c r="D180" s="347"/>
      <c r="E180" s="347"/>
      <c r="F180" s="347"/>
      <c r="G180" s="60"/>
      <c r="H180" s="355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395"/>
      <c r="T180" s="382">
        <f t="shared" si="25"/>
        <v>0</v>
      </c>
      <c r="U180" s="214">
        <f t="shared" si="21"/>
        <v>0</v>
      </c>
      <c r="V180" s="344">
        <f>D140</f>
        <v>150</v>
      </c>
      <c r="W180" s="373" t="s">
        <v>27</v>
      </c>
      <c r="X180" s="455">
        <f t="shared" si="23"/>
        <v>0</v>
      </c>
      <c r="Y180" s="429"/>
    </row>
    <row r="181" spans="1:25" ht="16.5" thickBot="1" x14ac:dyDescent="0.25">
      <c r="A181" s="186"/>
      <c r="B181" s="187"/>
      <c r="C181" s="187"/>
      <c r="D181" s="187"/>
      <c r="E181" s="187"/>
      <c r="F181" s="187"/>
      <c r="G181" s="194"/>
      <c r="H181" s="355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395"/>
      <c r="T181" s="396">
        <f t="shared" si="25"/>
        <v>0</v>
      </c>
      <c r="U181" s="316">
        <f t="shared" si="21"/>
        <v>0</v>
      </c>
      <c r="V181" s="344">
        <f>D140</f>
        <v>150</v>
      </c>
      <c r="W181" s="389" t="s">
        <v>159</v>
      </c>
      <c r="X181" s="378">
        <f t="shared" si="23"/>
        <v>0</v>
      </c>
      <c r="Y181" s="454"/>
    </row>
    <row r="182" spans="1:25" ht="15.75" thickBot="1" x14ac:dyDescent="0.25">
      <c r="G182" s="51" t="s">
        <v>5</v>
      </c>
      <c r="H182" s="61">
        <f>SUM(H141:H181)</f>
        <v>13</v>
      </c>
      <c r="I182" s="61">
        <f t="shared" ref="I182:R182" si="26">SUM(I141:I181)</f>
        <v>0</v>
      </c>
      <c r="J182" s="61">
        <f t="shared" si="26"/>
        <v>0</v>
      </c>
      <c r="K182" s="61">
        <f t="shared" si="26"/>
        <v>0</v>
      </c>
      <c r="L182" s="61">
        <f t="shared" si="26"/>
        <v>0</v>
      </c>
      <c r="M182" s="61">
        <f t="shared" si="26"/>
        <v>0</v>
      </c>
      <c r="N182" s="61">
        <f t="shared" si="26"/>
        <v>0</v>
      </c>
      <c r="O182" s="61">
        <f t="shared" si="26"/>
        <v>0</v>
      </c>
      <c r="P182" s="61">
        <f t="shared" si="26"/>
        <v>0</v>
      </c>
      <c r="Q182" s="61">
        <f t="shared" si="26"/>
        <v>0</v>
      </c>
      <c r="R182" s="61">
        <f t="shared" si="26"/>
        <v>0</v>
      </c>
      <c r="S182" s="61">
        <f>SUM(S141:S181)</f>
        <v>0</v>
      </c>
      <c r="T182" s="397">
        <f>SUM(H182,J182,L182,N182,P182,R182,S182)</f>
        <v>13</v>
      </c>
      <c r="U182" s="214">
        <f t="shared" si="21"/>
        <v>2.8571428571428571E-2</v>
      </c>
      <c r="V182" s="344">
        <f>D140</f>
        <v>150</v>
      </c>
      <c r="W182" s="11"/>
      <c r="Y182" s="7"/>
    </row>
  </sheetData>
  <conditionalFormatting sqref="U45:V46 U91:V92 U137:V138 U183:V1048576">
    <cfRule type="cellIs" dxfId="308" priority="1629" operator="greaterThan">
      <formula>0.2</formula>
    </cfRule>
  </conditionalFormatting>
  <conditionalFormatting sqref="U3:U32">
    <cfRule type="cellIs" dxfId="307" priority="54" operator="greaterThan">
      <formula>0.2</formula>
    </cfRule>
  </conditionalFormatting>
  <conditionalFormatting sqref="U34:U44">
    <cfRule type="colorScale" priority="53">
      <colorScale>
        <cfvo type="min"/>
        <cfvo type="max"/>
        <color rgb="FFFCFCFF"/>
        <color rgb="FFF8696B"/>
      </colorScale>
    </cfRule>
  </conditionalFormatting>
  <conditionalFormatting sqref="U34:U44">
    <cfRule type="cellIs" dxfId="306" priority="52" operator="greaterThan">
      <formula>0.2</formula>
    </cfRule>
  </conditionalFormatting>
  <conditionalFormatting sqref="U1:V2">
    <cfRule type="cellIs" dxfId="305" priority="51" operator="greaterThan">
      <formula>0.2</formula>
    </cfRule>
  </conditionalFormatting>
  <conditionalFormatting sqref="U3:U32">
    <cfRule type="colorScale" priority="55">
      <colorScale>
        <cfvo type="min"/>
        <cfvo type="max"/>
        <color rgb="FFFCFCFF"/>
        <color rgb="FFF8696B"/>
      </colorScale>
    </cfRule>
  </conditionalFormatting>
  <conditionalFormatting sqref="U49:U78">
    <cfRule type="cellIs" dxfId="304" priority="14" operator="greaterThan">
      <formula>0.2</formula>
    </cfRule>
  </conditionalFormatting>
  <conditionalFormatting sqref="U80:U90">
    <cfRule type="colorScale" priority="13">
      <colorScale>
        <cfvo type="min"/>
        <cfvo type="max"/>
        <color rgb="FFFCFCFF"/>
        <color rgb="FFF8696B"/>
      </colorScale>
    </cfRule>
  </conditionalFormatting>
  <conditionalFormatting sqref="U80:U90">
    <cfRule type="cellIs" dxfId="303" priority="12" operator="greaterThan">
      <formula>0.2</formula>
    </cfRule>
  </conditionalFormatting>
  <conditionalFormatting sqref="U47:V48">
    <cfRule type="cellIs" dxfId="302" priority="11" operator="greaterThan">
      <formula>0.2</formula>
    </cfRule>
  </conditionalFormatting>
  <conditionalFormatting sqref="U49:U78">
    <cfRule type="colorScale" priority="15">
      <colorScale>
        <cfvo type="min"/>
        <cfvo type="max"/>
        <color rgb="FFFCFCFF"/>
        <color rgb="FFF8696B"/>
      </colorScale>
    </cfRule>
  </conditionalFormatting>
  <conditionalFormatting sqref="U95:U124">
    <cfRule type="cellIs" dxfId="301" priority="9" operator="greaterThan">
      <formula>0.2</formula>
    </cfRule>
  </conditionalFormatting>
  <conditionalFormatting sqref="U126:U136">
    <cfRule type="colorScale" priority="8">
      <colorScale>
        <cfvo type="min"/>
        <cfvo type="max"/>
        <color rgb="FFFCFCFF"/>
        <color rgb="FFF8696B"/>
      </colorScale>
    </cfRule>
  </conditionalFormatting>
  <conditionalFormatting sqref="U126:U136">
    <cfRule type="cellIs" dxfId="300" priority="7" operator="greaterThan">
      <formula>0.2</formula>
    </cfRule>
  </conditionalFormatting>
  <conditionalFormatting sqref="U93:V94">
    <cfRule type="cellIs" dxfId="299" priority="6" operator="greaterThan">
      <formula>0.2</formula>
    </cfRule>
  </conditionalFormatting>
  <conditionalFormatting sqref="U95:U1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U141:U170">
    <cfRule type="cellIs" dxfId="298" priority="4" operator="greaterThan">
      <formula>0.2</formula>
    </cfRule>
  </conditionalFormatting>
  <conditionalFormatting sqref="U172:U182">
    <cfRule type="colorScale" priority="3">
      <colorScale>
        <cfvo type="min"/>
        <cfvo type="max"/>
        <color rgb="FFFCFCFF"/>
        <color rgb="FFF8696B"/>
      </colorScale>
    </cfRule>
  </conditionalFormatting>
  <conditionalFormatting sqref="U172:U182">
    <cfRule type="cellIs" dxfId="297" priority="2" operator="greaterThan">
      <formula>0.2</formula>
    </cfRule>
  </conditionalFormatting>
  <conditionalFormatting sqref="U139:V140">
    <cfRule type="cellIs" dxfId="296" priority="1" operator="greaterThan">
      <formula>0.2</formula>
    </cfRule>
  </conditionalFormatting>
  <conditionalFormatting sqref="U141:U170">
    <cfRule type="colorScale" priority="5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F178"/>
  <sheetViews>
    <sheetView zoomScale="65" zoomScaleNormal="65" zoomScaleSheetLayoutView="90" workbookViewId="0">
      <selection activeCell="U133" sqref="U133"/>
    </sheetView>
  </sheetViews>
  <sheetFormatPr defaultColWidth="9.140625" defaultRowHeight="15" x14ac:dyDescent="0.25"/>
  <cols>
    <col min="1" max="1" width="14.5703125" style="45" bestFit="1" customWidth="1"/>
    <col min="2" max="2" width="12.7109375" style="45" customWidth="1"/>
    <col min="3" max="3" width="7" style="45" customWidth="1"/>
    <col min="4" max="4" width="7.7109375" style="45" customWidth="1"/>
    <col min="5" max="5" width="8" style="45" bestFit="1" customWidth="1"/>
    <col min="6" max="6" width="11.140625" style="45" bestFit="1" customWidth="1"/>
    <col min="7" max="7" width="12.5703125" style="15" bestFit="1" customWidth="1"/>
    <col min="8" max="19" width="15.85546875" style="7" customWidth="1"/>
    <col min="20" max="20" width="8.42578125" style="8" bestFit="1" customWidth="1"/>
    <col min="21" max="21" width="9.5703125" style="9" customWidth="1"/>
    <col min="22" max="23" width="8.5703125" style="9" hidden="1" customWidth="1"/>
    <col min="24" max="24" width="35.42578125" style="45" customWidth="1"/>
    <col min="25" max="25" width="11" style="45" hidden="1" customWidth="1"/>
    <col min="26" max="26" width="52.28515625" style="10" customWidth="1"/>
    <col min="27" max="32" width="9.140625" style="14"/>
    <col min="33" max="16384" width="9.140625" style="45"/>
  </cols>
  <sheetData>
    <row r="1" spans="1:26" ht="90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126</v>
      </c>
      <c r="S1" s="50" t="s">
        <v>42</v>
      </c>
      <c r="T1" s="50" t="s">
        <v>5</v>
      </c>
      <c r="U1" s="46" t="s">
        <v>2</v>
      </c>
      <c r="V1" s="84" t="s">
        <v>72</v>
      </c>
      <c r="W1" s="84" t="s">
        <v>72</v>
      </c>
      <c r="X1" s="85" t="s">
        <v>21</v>
      </c>
      <c r="Z1" s="86" t="s">
        <v>7</v>
      </c>
    </row>
    <row r="2" spans="1:26" ht="15.75" thickBot="1" x14ac:dyDescent="0.3">
      <c r="A2" s="78">
        <v>1501383</v>
      </c>
      <c r="B2" s="78" t="s">
        <v>222</v>
      </c>
      <c r="C2" s="439">
        <v>1152</v>
      </c>
      <c r="D2" s="439">
        <v>1311</v>
      </c>
      <c r="E2" s="439">
        <v>1110</v>
      </c>
      <c r="F2" s="440">
        <f>E2/D2</f>
        <v>0.84668192219679639</v>
      </c>
      <c r="G2" s="52">
        <v>45201</v>
      </c>
      <c r="H2" s="342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90"/>
      <c r="U2" s="197"/>
      <c r="V2" s="198"/>
      <c r="W2" s="197"/>
      <c r="X2" s="91" t="s">
        <v>78</v>
      </c>
      <c r="Z2" s="43" t="s">
        <v>130</v>
      </c>
    </row>
    <row r="3" spans="1:26" x14ac:dyDescent="0.2">
      <c r="A3" s="53"/>
      <c r="B3" s="54"/>
      <c r="C3" s="54"/>
      <c r="D3" s="54"/>
      <c r="E3" s="54"/>
      <c r="F3" s="54"/>
      <c r="G3" s="55"/>
      <c r="H3" s="343">
        <v>22</v>
      </c>
      <c r="I3" s="471"/>
      <c r="J3" s="63">
        <v>4</v>
      </c>
      <c r="K3" s="63"/>
      <c r="L3" s="63"/>
      <c r="M3" s="63"/>
      <c r="N3" s="63"/>
      <c r="O3" s="63"/>
      <c r="P3" s="63"/>
      <c r="Q3" s="63"/>
      <c r="R3" s="63"/>
      <c r="S3" s="63">
        <v>9</v>
      </c>
      <c r="T3" s="483">
        <f>SUM(H3,J3,L3,N3,P3,R3,S3)</f>
        <v>35</v>
      </c>
      <c r="U3" s="214">
        <f>($T3)/$D$2</f>
        <v>2.6697177726926011E-2</v>
      </c>
      <c r="V3" s="344">
        <f>D2</f>
        <v>1311</v>
      </c>
      <c r="W3" s="344"/>
      <c r="X3" s="345" t="s">
        <v>16</v>
      </c>
      <c r="Y3" s="45">
        <f>T3</f>
        <v>35</v>
      </c>
      <c r="Z3" s="352" t="s">
        <v>131</v>
      </c>
    </row>
    <row r="4" spans="1:26" x14ac:dyDescent="0.2">
      <c r="A4" s="56"/>
      <c r="B4" s="57"/>
      <c r="C4" s="57"/>
      <c r="D4" s="57"/>
      <c r="E4" s="57"/>
      <c r="F4" s="57"/>
      <c r="G4" s="58"/>
      <c r="H4" s="406"/>
      <c r="I4" s="481"/>
      <c r="J4" s="66"/>
      <c r="K4" s="66"/>
      <c r="L4" s="66"/>
      <c r="M4" s="66"/>
      <c r="N4" s="66"/>
      <c r="O4" s="66"/>
      <c r="P4" s="66"/>
      <c r="Q4" s="66"/>
      <c r="R4" s="66"/>
      <c r="S4" s="66"/>
      <c r="T4" s="482">
        <f>SUM(H4,J4,L4,N4,P4,R4,S4)</f>
        <v>0</v>
      </c>
      <c r="U4" s="214">
        <f>($T4)/$D$2</f>
        <v>0</v>
      </c>
      <c r="V4" s="344"/>
      <c r="W4" s="344"/>
      <c r="X4" s="368" t="s">
        <v>44</v>
      </c>
      <c r="Z4" s="352" t="s">
        <v>169</v>
      </c>
    </row>
    <row r="5" spans="1:26" x14ac:dyDescent="0.2">
      <c r="A5" s="56"/>
      <c r="B5" s="347"/>
      <c r="C5" s="347"/>
      <c r="D5" s="347"/>
      <c r="E5" s="347"/>
      <c r="F5" s="347"/>
      <c r="G5" s="348"/>
      <c r="H5" s="349">
        <v>12</v>
      </c>
      <c r="I5" s="472"/>
      <c r="J5" s="65"/>
      <c r="K5" s="65"/>
      <c r="L5" s="65"/>
      <c r="M5" s="65"/>
      <c r="N5" s="65"/>
      <c r="O5" s="65"/>
      <c r="P5" s="65"/>
      <c r="Q5" s="65"/>
      <c r="R5" s="65"/>
      <c r="S5" s="65"/>
      <c r="T5" s="350">
        <f t="shared" ref="T5:T28" si="0">SUM(H5,J5,L5,N5,P5,R5,S5)</f>
        <v>12</v>
      </c>
      <c r="U5" s="214">
        <f t="shared" ref="U5:U43" si="1">($T5)/$D$2</f>
        <v>9.1533180778032037E-3</v>
      </c>
      <c r="V5" s="344">
        <f>D2</f>
        <v>1311</v>
      </c>
      <c r="W5" s="344"/>
      <c r="X5" s="351" t="s">
        <v>6</v>
      </c>
      <c r="Y5" s="45">
        <f t="shared" ref="Y5:Y15" si="2">T5</f>
        <v>12</v>
      </c>
      <c r="Z5" s="431"/>
    </row>
    <row r="6" spans="1:26" x14ac:dyDescent="0.2">
      <c r="A6" s="56"/>
      <c r="B6" s="347"/>
      <c r="C6" s="347"/>
      <c r="D6" s="347"/>
      <c r="E6" s="347"/>
      <c r="F6" s="347"/>
      <c r="G6" s="348"/>
      <c r="H6" s="349">
        <v>36</v>
      </c>
      <c r="I6" s="472"/>
      <c r="J6" s="65">
        <v>2</v>
      </c>
      <c r="K6" s="65"/>
      <c r="L6" s="65">
        <v>2</v>
      </c>
      <c r="M6" s="65"/>
      <c r="N6" s="65"/>
      <c r="O6" s="65"/>
      <c r="P6" s="65"/>
      <c r="Q6" s="65"/>
      <c r="R6" s="65"/>
      <c r="S6" s="65">
        <v>3</v>
      </c>
      <c r="T6" s="350">
        <f t="shared" si="0"/>
        <v>43</v>
      </c>
      <c r="U6" s="214">
        <f t="shared" si="1"/>
        <v>3.2799389778794812E-2</v>
      </c>
      <c r="V6" s="344">
        <f>D2</f>
        <v>1311</v>
      </c>
      <c r="W6" s="344"/>
      <c r="X6" s="351" t="s">
        <v>14</v>
      </c>
      <c r="Y6" s="45">
        <f t="shared" si="2"/>
        <v>43</v>
      </c>
      <c r="Z6" s="431"/>
    </row>
    <row r="7" spans="1:26" x14ac:dyDescent="0.2">
      <c r="A7" s="56"/>
      <c r="B7" s="347"/>
      <c r="C7" s="347"/>
      <c r="D7" s="347"/>
      <c r="E7" s="347"/>
      <c r="F7" s="347"/>
      <c r="G7" s="348"/>
      <c r="H7" s="349">
        <v>3</v>
      </c>
      <c r="I7" s="472"/>
      <c r="J7" s="65">
        <v>2</v>
      </c>
      <c r="K7" s="65"/>
      <c r="L7" s="65"/>
      <c r="M7" s="65"/>
      <c r="N7" s="65"/>
      <c r="O7" s="65"/>
      <c r="P7" s="65"/>
      <c r="Q7" s="65"/>
      <c r="R7" s="65"/>
      <c r="S7" s="65"/>
      <c r="T7" s="350">
        <f t="shared" si="0"/>
        <v>5</v>
      </c>
      <c r="U7" s="214">
        <f t="shared" si="1"/>
        <v>3.8138825324180014E-3</v>
      </c>
      <c r="V7" s="344">
        <f>D2</f>
        <v>1311</v>
      </c>
      <c r="W7" s="344"/>
      <c r="X7" s="351" t="s">
        <v>15</v>
      </c>
      <c r="Y7" s="45">
        <f t="shared" si="2"/>
        <v>5</v>
      </c>
      <c r="Z7" s="353"/>
    </row>
    <row r="8" spans="1:26" x14ac:dyDescent="0.2">
      <c r="A8" s="56"/>
      <c r="B8" s="347"/>
      <c r="C8" s="347"/>
      <c r="D8" s="347"/>
      <c r="E8" s="347"/>
      <c r="F8" s="347"/>
      <c r="G8" s="348"/>
      <c r="H8" s="349"/>
      <c r="I8" s="472"/>
      <c r="J8" s="65"/>
      <c r="K8" s="65"/>
      <c r="L8" s="65"/>
      <c r="M8" s="65"/>
      <c r="N8" s="65"/>
      <c r="O8" s="65"/>
      <c r="P8" s="65"/>
      <c r="Q8" s="65"/>
      <c r="R8" s="65"/>
      <c r="S8" s="65"/>
      <c r="T8" s="350">
        <f t="shared" si="0"/>
        <v>0</v>
      </c>
      <c r="U8" s="214">
        <f t="shared" si="1"/>
        <v>0</v>
      </c>
      <c r="V8" s="344">
        <f>D2</f>
        <v>1311</v>
      </c>
      <c r="W8" s="344"/>
      <c r="X8" s="351" t="s">
        <v>31</v>
      </c>
      <c r="Y8" s="45">
        <f t="shared" si="2"/>
        <v>0</v>
      </c>
      <c r="Z8" s="353"/>
    </row>
    <row r="9" spans="1:26" x14ac:dyDescent="0.2">
      <c r="A9" s="56"/>
      <c r="B9" s="347"/>
      <c r="C9" s="347"/>
      <c r="D9" s="347"/>
      <c r="E9" s="347"/>
      <c r="F9" s="347"/>
      <c r="G9" s="348"/>
      <c r="H9" s="349"/>
      <c r="I9" s="472"/>
      <c r="J9" s="65"/>
      <c r="K9" s="65"/>
      <c r="L9" s="65"/>
      <c r="M9" s="65"/>
      <c r="N9" s="65"/>
      <c r="O9" s="65"/>
      <c r="P9" s="65"/>
      <c r="Q9" s="65"/>
      <c r="R9" s="65"/>
      <c r="S9" s="65"/>
      <c r="T9" s="350">
        <f t="shared" si="0"/>
        <v>0</v>
      </c>
      <c r="U9" s="214">
        <f t="shared" si="1"/>
        <v>0</v>
      </c>
      <c r="V9" s="344">
        <f>D2</f>
        <v>1311</v>
      </c>
      <c r="W9" s="344"/>
      <c r="X9" s="351" t="s">
        <v>32</v>
      </c>
      <c r="Y9" s="45">
        <f t="shared" si="2"/>
        <v>0</v>
      </c>
      <c r="Z9" s="353"/>
    </row>
    <row r="10" spans="1:26" x14ac:dyDescent="0.2">
      <c r="A10" s="56"/>
      <c r="B10" s="347"/>
      <c r="C10" s="347"/>
      <c r="D10" s="347"/>
      <c r="E10" s="347"/>
      <c r="F10" s="347"/>
      <c r="G10" s="348"/>
      <c r="H10" s="349"/>
      <c r="I10" s="472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350">
        <f t="shared" si="0"/>
        <v>0</v>
      </c>
      <c r="U10" s="214">
        <f t="shared" si="1"/>
        <v>0</v>
      </c>
      <c r="V10" s="344">
        <f>D2</f>
        <v>1311</v>
      </c>
      <c r="W10" s="344"/>
      <c r="X10" s="351" t="s">
        <v>184</v>
      </c>
      <c r="Y10" s="45">
        <f t="shared" si="2"/>
        <v>0</v>
      </c>
      <c r="Z10" s="353"/>
    </row>
    <row r="11" spans="1:26" x14ac:dyDescent="0.2">
      <c r="A11" s="56"/>
      <c r="B11" s="347"/>
      <c r="C11" s="347"/>
      <c r="D11" s="347"/>
      <c r="E11" s="347"/>
      <c r="F11" s="347" t="s">
        <v>108</v>
      </c>
      <c r="G11" s="348"/>
      <c r="H11" s="349">
        <v>1</v>
      </c>
      <c r="I11" s="472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350">
        <f t="shared" si="0"/>
        <v>1</v>
      </c>
      <c r="U11" s="214">
        <f t="shared" si="1"/>
        <v>7.6277650648360034E-4</v>
      </c>
      <c r="V11" s="344">
        <f>D2</f>
        <v>1311</v>
      </c>
      <c r="W11" s="344"/>
      <c r="X11" s="351" t="s">
        <v>30</v>
      </c>
      <c r="Y11" s="45">
        <f t="shared" si="2"/>
        <v>1</v>
      </c>
      <c r="Z11" s="353"/>
    </row>
    <row r="12" spans="1:26" x14ac:dyDescent="0.2">
      <c r="A12" s="56"/>
      <c r="B12" s="347"/>
      <c r="C12" s="347"/>
      <c r="D12" s="347"/>
      <c r="E12" s="347"/>
      <c r="F12" s="347"/>
      <c r="G12" s="348"/>
      <c r="H12" s="349">
        <v>6</v>
      </c>
      <c r="I12" s="472"/>
      <c r="J12" s="65"/>
      <c r="K12" s="65"/>
      <c r="L12" s="65">
        <v>1</v>
      </c>
      <c r="M12" s="65"/>
      <c r="N12" s="65"/>
      <c r="O12" s="65"/>
      <c r="P12" s="65"/>
      <c r="Q12" s="65"/>
      <c r="R12" s="65"/>
      <c r="S12" s="65">
        <v>7</v>
      </c>
      <c r="T12" s="350">
        <f t="shared" si="0"/>
        <v>14</v>
      </c>
      <c r="U12" s="214">
        <f t="shared" si="1"/>
        <v>1.0678871090770405E-2</v>
      </c>
      <c r="V12" s="344">
        <f>D2</f>
        <v>1311</v>
      </c>
      <c r="W12" s="344"/>
      <c r="X12" s="351" t="s">
        <v>0</v>
      </c>
      <c r="Y12" s="45">
        <f t="shared" si="2"/>
        <v>14</v>
      </c>
      <c r="Z12" s="354"/>
    </row>
    <row r="13" spans="1:26" x14ac:dyDescent="0.2">
      <c r="A13" s="56"/>
      <c r="B13" s="347"/>
      <c r="C13" s="347"/>
      <c r="D13" s="347"/>
      <c r="E13" s="347"/>
      <c r="F13" s="347"/>
      <c r="G13" s="348"/>
      <c r="H13" s="349">
        <v>10</v>
      </c>
      <c r="I13" s="472"/>
      <c r="J13" s="65">
        <v>2</v>
      </c>
      <c r="K13" s="65"/>
      <c r="L13" s="65"/>
      <c r="M13" s="65"/>
      <c r="N13" s="65"/>
      <c r="O13" s="65"/>
      <c r="P13" s="65"/>
      <c r="Q13" s="65"/>
      <c r="R13" s="65"/>
      <c r="S13" s="65">
        <v>3</v>
      </c>
      <c r="T13" s="350">
        <f t="shared" si="0"/>
        <v>15</v>
      </c>
      <c r="U13" s="214">
        <f t="shared" si="1"/>
        <v>1.1441647597254004E-2</v>
      </c>
      <c r="V13" s="344">
        <f>D2</f>
        <v>1311</v>
      </c>
      <c r="W13" s="344"/>
      <c r="X13" s="351" t="s">
        <v>12</v>
      </c>
      <c r="Y13" s="45">
        <f t="shared" si="2"/>
        <v>15</v>
      </c>
      <c r="Z13" s="354"/>
    </row>
    <row r="14" spans="1:26" x14ac:dyDescent="0.2">
      <c r="A14" s="56"/>
      <c r="B14" s="347"/>
      <c r="C14" s="347"/>
      <c r="D14" s="347"/>
      <c r="E14" s="347"/>
      <c r="F14" s="347"/>
      <c r="G14" s="348"/>
      <c r="H14" s="349">
        <v>8</v>
      </c>
      <c r="I14" s="472"/>
      <c r="J14" s="65"/>
      <c r="K14" s="65"/>
      <c r="L14" s="65"/>
      <c r="M14" s="65"/>
      <c r="N14" s="65"/>
      <c r="O14" s="65"/>
      <c r="P14" s="65"/>
      <c r="Q14" s="65"/>
      <c r="R14" s="65"/>
      <c r="S14" s="65">
        <v>1</v>
      </c>
      <c r="T14" s="350">
        <f t="shared" si="0"/>
        <v>9</v>
      </c>
      <c r="U14" s="214">
        <f t="shared" si="1"/>
        <v>6.8649885583524023E-3</v>
      </c>
      <c r="V14" s="344">
        <f>D2</f>
        <v>1311</v>
      </c>
      <c r="W14" s="344"/>
      <c r="X14" s="351" t="s">
        <v>34</v>
      </c>
      <c r="Y14" s="45">
        <f t="shared" si="2"/>
        <v>9</v>
      </c>
      <c r="Z14" s="354"/>
    </row>
    <row r="15" spans="1:26" x14ac:dyDescent="0.2">
      <c r="A15" s="56"/>
      <c r="B15" s="347"/>
      <c r="C15" s="347"/>
      <c r="D15" s="347"/>
      <c r="E15" s="347"/>
      <c r="F15" s="347"/>
      <c r="G15" s="348"/>
      <c r="H15" s="355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356">
        <f t="shared" si="0"/>
        <v>0</v>
      </c>
      <c r="U15" s="214">
        <f t="shared" si="1"/>
        <v>0</v>
      </c>
      <c r="V15" s="344">
        <f>D2</f>
        <v>1311</v>
      </c>
      <c r="W15" s="344"/>
      <c r="X15" s="176" t="s">
        <v>171</v>
      </c>
      <c r="Y15" s="45">
        <f t="shared" si="2"/>
        <v>0</v>
      </c>
      <c r="Z15" s="354"/>
    </row>
    <row r="16" spans="1:26" x14ac:dyDescent="0.2">
      <c r="A16" s="56"/>
      <c r="B16" s="347"/>
      <c r="C16" s="347"/>
      <c r="D16" s="347"/>
      <c r="E16" s="347"/>
      <c r="F16" s="347"/>
      <c r="G16" s="60"/>
      <c r="H16" s="358"/>
      <c r="I16" s="65"/>
      <c r="J16" s="70"/>
      <c r="K16" s="65"/>
      <c r="L16" s="65"/>
      <c r="M16" s="65"/>
      <c r="N16" s="65"/>
      <c r="O16" s="65"/>
      <c r="P16" s="65"/>
      <c r="Q16" s="65"/>
      <c r="R16" s="65"/>
      <c r="S16" s="65"/>
      <c r="T16" s="350">
        <f t="shared" si="0"/>
        <v>0</v>
      </c>
      <c r="U16" s="214">
        <f t="shared" si="1"/>
        <v>0</v>
      </c>
      <c r="V16" s="344">
        <f>D2</f>
        <v>1311</v>
      </c>
      <c r="W16" s="344"/>
      <c r="X16" s="466" t="s">
        <v>159</v>
      </c>
      <c r="Z16" s="360"/>
    </row>
    <row r="17" spans="1:26" x14ac:dyDescent="0.2">
      <c r="A17" s="56"/>
      <c r="B17" s="347"/>
      <c r="C17" s="347"/>
      <c r="D17" s="347"/>
      <c r="E17" s="347"/>
      <c r="F17" s="347"/>
      <c r="G17" s="60"/>
      <c r="H17" s="361">
        <v>6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350">
        <f t="shared" si="0"/>
        <v>6</v>
      </c>
      <c r="U17" s="214">
        <f t="shared" si="1"/>
        <v>4.5766590389016018E-3</v>
      </c>
      <c r="V17" s="344">
        <f>D2</f>
        <v>1311</v>
      </c>
      <c r="W17" s="344"/>
      <c r="X17" s="241" t="s">
        <v>183</v>
      </c>
      <c r="Z17" s="346"/>
    </row>
    <row r="18" spans="1:26" x14ac:dyDescent="0.2">
      <c r="A18" s="56"/>
      <c r="B18" s="347"/>
      <c r="C18" s="347"/>
      <c r="D18" s="347"/>
      <c r="E18" s="347"/>
      <c r="F18" s="347"/>
      <c r="G18" s="348"/>
      <c r="H18" s="349"/>
      <c r="I18" s="358"/>
      <c r="J18" s="65"/>
      <c r="K18" s="65"/>
      <c r="L18" s="65"/>
      <c r="M18" s="65"/>
      <c r="N18" s="65"/>
      <c r="O18" s="65"/>
      <c r="P18" s="65"/>
      <c r="Q18" s="65"/>
      <c r="R18" s="65">
        <v>2</v>
      </c>
      <c r="S18" s="65"/>
      <c r="T18" s="350">
        <f t="shared" si="0"/>
        <v>2</v>
      </c>
      <c r="U18" s="214">
        <f t="shared" si="1"/>
        <v>1.5255530129672007E-3</v>
      </c>
      <c r="V18" s="344"/>
      <c r="W18" s="344"/>
      <c r="X18" s="351" t="s">
        <v>122</v>
      </c>
      <c r="Z18" s="346"/>
    </row>
    <row r="19" spans="1:26" ht="15.75" thickBot="1" x14ac:dyDescent="0.25">
      <c r="A19" s="56"/>
      <c r="B19" s="347"/>
      <c r="C19" s="347"/>
      <c r="D19" s="347"/>
      <c r="E19" s="347"/>
      <c r="F19" s="347"/>
      <c r="G19" s="348"/>
      <c r="H19" s="362"/>
      <c r="I19" s="205"/>
      <c r="J19" s="205"/>
      <c r="K19" s="205"/>
      <c r="L19" s="205">
        <v>6</v>
      </c>
      <c r="M19" s="205"/>
      <c r="N19" s="205"/>
      <c r="O19" s="205"/>
      <c r="P19" s="205"/>
      <c r="Q19" s="205"/>
      <c r="R19" s="205"/>
      <c r="S19" s="205"/>
      <c r="T19" s="363">
        <f t="shared" si="0"/>
        <v>6</v>
      </c>
      <c r="U19" s="316">
        <f t="shared" si="1"/>
        <v>4.5766590389016018E-3</v>
      </c>
      <c r="V19" s="344">
        <f>D2</f>
        <v>1311</v>
      </c>
      <c r="W19" s="364"/>
      <c r="X19" s="365" t="s">
        <v>28</v>
      </c>
      <c r="Y19" s="45">
        <f t="shared" ref="Y19:Y29" si="3">T19</f>
        <v>6</v>
      </c>
      <c r="Z19" s="366"/>
    </row>
    <row r="20" spans="1:26" x14ac:dyDescent="0.2">
      <c r="A20" s="56"/>
      <c r="B20" s="347"/>
      <c r="C20" s="347" t="s">
        <v>121</v>
      </c>
      <c r="D20" s="347"/>
      <c r="E20" s="347"/>
      <c r="F20" s="347"/>
      <c r="G20" s="348"/>
      <c r="H20" s="367"/>
      <c r="I20" s="66">
        <v>3</v>
      </c>
      <c r="J20" s="66">
        <v>1</v>
      </c>
      <c r="K20" s="66"/>
      <c r="L20" s="66" t="s">
        <v>108</v>
      </c>
      <c r="M20" s="66"/>
      <c r="N20" s="66"/>
      <c r="O20" s="66"/>
      <c r="P20" s="66"/>
      <c r="Q20" s="66"/>
      <c r="R20" s="66"/>
      <c r="S20" s="66"/>
      <c r="T20" s="350">
        <f t="shared" si="0"/>
        <v>1</v>
      </c>
      <c r="U20" s="214">
        <f t="shared" si="1"/>
        <v>7.6277650648360034E-4</v>
      </c>
      <c r="V20" s="344">
        <f>D2</f>
        <v>1311</v>
      </c>
      <c r="W20" s="344"/>
      <c r="X20" s="368" t="s">
        <v>11</v>
      </c>
      <c r="Y20" s="45">
        <f t="shared" si="3"/>
        <v>1</v>
      </c>
      <c r="Z20" s="346"/>
    </row>
    <row r="21" spans="1:26" x14ac:dyDescent="0.2">
      <c r="A21" s="56"/>
      <c r="B21" s="347"/>
      <c r="C21" s="347"/>
      <c r="D21" s="347"/>
      <c r="E21" s="347"/>
      <c r="F21" s="347"/>
      <c r="G21" s="348"/>
      <c r="H21" s="369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350">
        <f t="shared" si="0"/>
        <v>0</v>
      </c>
      <c r="U21" s="214">
        <f t="shared" si="1"/>
        <v>0</v>
      </c>
      <c r="V21" s="344">
        <f>D2</f>
        <v>1311</v>
      </c>
      <c r="W21" s="344"/>
      <c r="X21" s="351" t="s">
        <v>29</v>
      </c>
      <c r="Y21" s="45">
        <f t="shared" si="3"/>
        <v>0</v>
      </c>
      <c r="Z21" s="346"/>
    </row>
    <row r="22" spans="1:26" x14ac:dyDescent="0.2">
      <c r="A22" s="56"/>
      <c r="B22" s="347"/>
      <c r="C22" s="347"/>
      <c r="D22" s="347"/>
      <c r="E22" s="347"/>
      <c r="F22" s="347"/>
      <c r="G22" s="348"/>
      <c r="H22" s="369"/>
      <c r="I22" s="65">
        <v>1</v>
      </c>
      <c r="J22" s="65"/>
      <c r="K22" s="65">
        <v>1</v>
      </c>
      <c r="L22" s="65"/>
      <c r="M22" s="65"/>
      <c r="N22" s="65"/>
      <c r="O22" s="65"/>
      <c r="P22" s="65"/>
      <c r="Q22" s="65"/>
      <c r="R22" s="65"/>
      <c r="S22" s="65">
        <v>2</v>
      </c>
      <c r="T22" s="350">
        <f t="shared" si="0"/>
        <v>2</v>
      </c>
      <c r="U22" s="214">
        <f t="shared" si="1"/>
        <v>1.5255530129672007E-3</v>
      </c>
      <c r="V22" s="344">
        <f>D2</f>
        <v>1311</v>
      </c>
      <c r="W22" s="344"/>
      <c r="X22" s="351" t="s">
        <v>3</v>
      </c>
      <c r="Y22" s="45">
        <f t="shared" si="3"/>
        <v>2</v>
      </c>
      <c r="Z22" s="353"/>
    </row>
    <row r="23" spans="1:26" x14ac:dyDescent="0.2">
      <c r="A23" s="56"/>
      <c r="B23" s="347"/>
      <c r="C23" s="347"/>
      <c r="D23" s="347"/>
      <c r="E23" s="347"/>
      <c r="F23" s="347"/>
      <c r="G23" s="348"/>
      <c r="H23" s="369"/>
      <c r="I23" s="65">
        <v>1</v>
      </c>
      <c r="J23" s="65">
        <v>1</v>
      </c>
      <c r="K23" s="65">
        <v>2</v>
      </c>
      <c r="L23" s="65"/>
      <c r="M23" s="65"/>
      <c r="N23" s="65"/>
      <c r="O23" s="65"/>
      <c r="P23" s="65"/>
      <c r="Q23" s="65"/>
      <c r="R23" s="65"/>
      <c r="S23" s="65"/>
      <c r="T23" s="350">
        <f t="shared" si="0"/>
        <v>1</v>
      </c>
      <c r="U23" s="214">
        <f t="shared" si="1"/>
        <v>7.6277650648360034E-4</v>
      </c>
      <c r="V23" s="344">
        <f>D2</f>
        <v>1311</v>
      </c>
      <c r="W23" s="344"/>
      <c r="X23" s="351" t="s">
        <v>8</v>
      </c>
      <c r="Y23" s="45">
        <f t="shared" si="3"/>
        <v>1</v>
      </c>
      <c r="Z23" s="354"/>
    </row>
    <row r="24" spans="1:26" x14ac:dyDescent="0.2">
      <c r="A24" s="56"/>
      <c r="B24" s="347"/>
      <c r="C24" s="347"/>
      <c r="D24" s="347"/>
      <c r="E24" s="347"/>
      <c r="F24" s="347"/>
      <c r="G24" s="348"/>
      <c r="H24" s="369"/>
      <c r="I24" s="65">
        <v>112</v>
      </c>
      <c r="J24" s="65">
        <v>30</v>
      </c>
      <c r="K24" s="65">
        <v>6</v>
      </c>
      <c r="L24" s="65">
        <v>4</v>
      </c>
      <c r="M24" s="65"/>
      <c r="N24" s="65"/>
      <c r="O24" s="65"/>
      <c r="P24" s="65"/>
      <c r="Q24" s="65"/>
      <c r="R24" s="65"/>
      <c r="S24" s="65"/>
      <c r="T24" s="350">
        <f t="shared" si="0"/>
        <v>34</v>
      </c>
      <c r="U24" s="214">
        <f t="shared" si="1"/>
        <v>2.593440122044241E-2</v>
      </c>
      <c r="V24" s="344">
        <f>D2</f>
        <v>1311</v>
      </c>
      <c r="W24" s="344"/>
      <c r="X24" s="351" t="s">
        <v>9</v>
      </c>
      <c r="Y24" s="45">
        <f t="shared" si="3"/>
        <v>34</v>
      </c>
      <c r="Z24" s="354"/>
    </row>
    <row r="25" spans="1:26" x14ac:dyDescent="0.2">
      <c r="A25" s="56"/>
      <c r="B25" s="347"/>
      <c r="C25" s="347"/>
      <c r="D25" s="347"/>
      <c r="E25" s="347"/>
      <c r="F25" s="347"/>
      <c r="G25" s="348"/>
      <c r="H25" s="369"/>
      <c r="I25" s="65">
        <v>5</v>
      </c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350">
        <f t="shared" si="0"/>
        <v>0</v>
      </c>
      <c r="U25" s="214">
        <f t="shared" si="1"/>
        <v>0</v>
      </c>
      <c r="V25" s="344">
        <f>D2</f>
        <v>1311</v>
      </c>
      <c r="W25" s="344"/>
      <c r="X25" s="351" t="s">
        <v>80</v>
      </c>
      <c r="Y25" s="45">
        <f t="shared" si="3"/>
        <v>0</v>
      </c>
      <c r="Z25" s="346" t="s">
        <v>230</v>
      </c>
    </row>
    <row r="26" spans="1:26" x14ac:dyDescent="0.2">
      <c r="A26" s="56"/>
      <c r="B26" s="347"/>
      <c r="C26" s="347"/>
      <c r="D26" s="347"/>
      <c r="E26" s="347"/>
      <c r="F26" s="347"/>
      <c r="G26" s="348"/>
      <c r="H26" s="369"/>
      <c r="I26" s="65">
        <v>2</v>
      </c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350">
        <f t="shared" si="0"/>
        <v>0</v>
      </c>
      <c r="U26" s="214">
        <f t="shared" si="1"/>
        <v>0</v>
      </c>
      <c r="V26" s="344">
        <f>D2</f>
        <v>1311</v>
      </c>
      <c r="W26" s="344"/>
      <c r="X26" s="351" t="s">
        <v>20</v>
      </c>
      <c r="Y26" s="45">
        <f t="shared" si="3"/>
        <v>0</v>
      </c>
      <c r="Z26" s="346" t="s">
        <v>228</v>
      </c>
    </row>
    <row r="27" spans="1:26" x14ac:dyDescent="0.2">
      <c r="A27" s="56"/>
      <c r="B27" s="347"/>
      <c r="C27" s="347"/>
      <c r="D27" s="347"/>
      <c r="E27" s="347"/>
      <c r="F27" s="347"/>
      <c r="G27" s="348"/>
      <c r="H27" s="369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350">
        <f t="shared" si="0"/>
        <v>0</v>
      </c>
      <c r="U27" s="214">
        <f t="shared" si="1"/>
        <v>0</v>
      </c>
      <c r="V27" s="344">
        <f>D2</f>
        <v>1311</v>
      </c>
      <c r="W27" s="344"/>
      <c r="X27" s="351" t="s">
        <v>81</v>
      </c>
      <c r="Y27" s="45">
        <f t="shared" si="3"/>
        <v>0</v>
      </c>
      <c r="Z27" s="353"/>
    </row>
    <row r="28" spans="1:26" x14ac:dyDescent="0.2">
      <c r="A28" s="56"/>
      <c r="B28" s="347"/>
      <c r="C28" s="347"/>
      <c r="D28" s="347"/>
      <c r="E28" s="347"/>
      <c r="F28" s="347"/>
      <c r="G28" s="348"/>
      <c r="H28" s="369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350">
        <f t="shared" si="0"/>
        <v>0</v>
      </c>
      <c r="U28" s="214">
        <f t="shared" si="1"/>
        <v>0</v>
      </c>
      <c r="V28" s="344">
        <f>D2</f>
        <v>1311</v>
      </c>
      <c r="W28" s="344"/>
      <c r="X28" s="351" t="s">
        <v>10</v>
      </c>
      <c r="Y28" s="45">
        <f t="shared" si="3"/>
        <v>0</v>
      </c>
      <c r="Z28" s="354"/>
    </row>
    <row r="29" spans="1:26" x14ac:dyDescent="0.2">
      <c r="A29" s="56"/>
      <c r="B29" s="347"/>
      <c r="C29" s="347"/>
      <c r="D29" s="347"/>
      <c r="E29" s="347"/>
      <c r="F29" s="347"/>
      <c r="G29" s="348"/>
      <c r="H29" s="369"/>
      <c r="I29" s="65">
        <v>7</v>
      </c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350">
        <f>SUM(H29,J29,L29,N29,P29,R29,S29)</f>
        <v>0</v>
      </c>
      <c r="U29" s="214">
        <f t="shared" si="1"/>
        <v>0</v>
      </c>
      <c r="V29" s="344">
        <f>D2</f>
        <v>1311</v>
      </c>
      <c r="W29" s="344"/>
      <c r="X29" s="351" t="s">
        <v>13</v>
      </c>
      <c r="Y29" s="45">
        <f t="shared" si="3"/>
        <v>0</v>
      </c>
      <c r="Z29" s="354"/>
    </row>
    <row r="30" spans="1:26" x14ac:dyDescent="0.2">
      <c r="A30" s="56"/>
      <c r="B30" s="347"/>
      <c r="C30" s="347"/>
      <c r="D30" s="347"/>
      <c r="E30" s="347"/>
      <c r="F30" s="347"/>
      <c r="G30" s="348"/>
      <c r="H30" s="349"/>
      <c r="I30" s="65">
        <v>3</v>
      </c>
      <c r="J30" s="65"/>
      <c r="K30" s="65">
        <v>1</v>
      </c>
      <c r="L30" s="65"/>
      <c r="M30" s="65"/>
      <c r="N30" s="65"/>
      <c r="O30" s="65"/>
      <c r="P30" s="65"/>
      <c r="Q30" s="65"/>
      <c r="R30" s="65"/>
      <c r="S30" s="65"/>
      <c r="T30" s="350">
        <f>SUM(H30,J30,L30,N30,P30,R30,S30)</f>
        <v>0</v>
      </c>
      <c r="U30" s="214">
        <f t="shared" si="1"/>
        <v>0</v>
      </c>
      <c r="V30" s="344" t="str">
        <f>D1</f>
        <v>Build QTY</v>
      </c>
      <c r="W30" s="344"/>
      <c r="X30" s="351" t="s">
        <v>99</v>
      </c>
      <c r="Y30" s="45">
        <f t="shared" ref="Y30:Y41" si="4">T31</f>
        <v>1</v>
      </c>
      <c r="Z30" s="353"/>
    </row>
    <row r="31" spans="1:26" x14ac:dyDescent="0.2">
      <c r="A31" s="56"/>
      <c r="B31" s="347"/>
      <c r="C31" s="347"/>
      <c r="D31" s="347"/>
      <c r="E31" s="347"/>
      <c r="F31" s="347"/>
      <c r="G31" s="348"/>
      <c r="H31" s="349"/>
      <c r="I31" s="65"/>
      <c r="J31" s="65"/>
      <c r="K31" s="65"/>
      <c r="L31" s="65">
        <v>1</v>
      </c>
      <c r="M31" s="65"/>
      <c r="N31" s="65"/>
      <c r="O31" s="65"/>
      <c r="P31" s="65"/>
      <c r="Q31" s="65"/>
      <c r="R31" s="65"/>
      <c r="S31" s="65"/>
      <c r="T31" s="350">
        <f>SUM(H31,J31,L31,N31,P31,R31,S31)</f>
        <v>1</v>
      </c>
      <c r="U31" s="214">
        <f t="shared" si="1"/>
        <v>7.6277650648360034E-4</v>
      </c>
      <c r="V31" s="344">
        <f>D2</f>
        <v>1311</v>
      </c>
      <c r="W31" s="344"/>
      <c r="X31" s="351" t="s">
        <v>88</v>
      </c>
      <c r="Y31" s="45">
        <f t="shared" si="4"/>
        <v>1</v>
      </c>
      <c r="Z31" s="353"/>
    </row>
    <row r="32" spans="1:26" x14ac:dyDescent="0.2">
      <c r="A32" s="56"/>
      <c r="B32" s="347"/>
      <c r="C32" s="347"/>
      <c r="D32" s="347"/>
      <c r="E32" s="347"/>
      <c r="F32" s="347"/>
      <c r="G32" s="348"/>
      <c r="H32" s="349"/>
      <c r="I32" s="65">
        <v>5</v>
      </c>
      <c r="J32" s="65"/>
      <c r="K32" s="65">
        <v>1</v>
      </c>
      <c r="L32" s="65"/>
      <c r="M32" s="65"/>
      <c r="N32" s="65"/>
      <c r="O32" s="65"/>
      <c r="P32" s="65"/>
      <c r="Q32" s="65"/>
      <c r="R32" s="65"/>
      <c r="S32" s="65">
        <v>1</v>
      </c>
      <c r="T32" s="350">
        <f>SUM(H32,J32,L32,N32,P32,R32,S32)</f>
        <v>1</v>
      </c>
      <c r="U32" s="214">
        <f t="shared" si="1"/>
        <v>7.6277650648360034E-4</v>
      </c>
      <c r="V32" s="344">
        <f>D2</f>
        <v>1311</v>
      </c>
      <c r="W32" s="344"/>
      <c r="X32" s="351" t="s">
        <v>83</v>
      </c>
      <c r="Y32" s="45">
        <f t="shared" si="4"/>
        <v>0</v>
      </c>
      <c r="Z32" s="354"/>
    </row>
    <row r="33" spans="1:26" ht="15.75" thickBot="1" x14ac:dyDescent="0.25">
      <c r="A33" s="56"/>
      <c r="B33" s="347"/>
      <c r="C33" s="347"/>
      <c r="D33" s="347"/>
      <c r="E33" s="347"/>
      <c r="F33" s="347"/>
      <c r="G33" s="348"/>
      <c r="H33" s="355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350">
        <f>SUM(H33,J33,L33,N33,P33,R33,S33)</f>
        <v>0</v>
      </c>
      <c r="U33" s="214">
        <f t="shared" si="1"/>
        <v>0</v>
      </c>
      <c r="V33" s="344">
        <f>D2</f>
        <v>1311</v>
      </c>
      <c r="W33" s="364"/>
      <c r="X33" s="357" t="s">
        <v>101</v>
      </c>
      <c r="Y33" s="45">
        <f t="shared" si="4"/>
        <v>0</v>
      </c>
      <c r="Z33" s="346"/>
    </row>
    <row r="34" spans="1:26" ht="15.75" thickBot="1" x14ac:dyDescent="0.25">
      <c r="A34" s="56"/>
      <c r="B34" s="347"/>
      <c r="C34" s="347"/>
      <c r="D34" s="347"/>
      <c r="E34" s="347"/>
      <c r="F34" s="347"/>
      <c r="G34" s="348"/>
      <c r="H34" s="342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7"/>
      <c r="U34" s="197">
        <f t="shared" si="1"/>
        <v>0</v>
      </c>
      <c r="V34" s="197"/>
      <c r="W34" s="370"/>
      <c r="X34" s="428" t="s">
        <v>84</v>
      </c>
      <c r="Y34" s="45">
        <f t="shared" si="4"/>
        <v>1</v>
      </c>
      <c r="Z34" s="101"/>
    </row>
    <row r="35" spans="1:26" x14ac:dyDescent="0.2">
      <c r="A35" s="56"/>
      <c r="B35" s="347"/>
      <c r="C35" s="347"/>
      <c r="D35" s="347"/>
      <c r="E35" s="347"/>
      <c r="F35" s="347"/>
      <c r="G35" s="60"/>
      <c r="H35" s="343">
        <v>1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371">
        <f t="shared" ref="T35:T42" si="5">SUM(H35,J35,L35,N35,P35,R35,S35)</f>
        <v>1</v>
      </c>
      <c r="U35" s="214">
        <f t="shared" si="1"/>
        <v>7.6277650648360034E-4</v>
      </c>
      <c r="V35" s="344">
        <f>D2</f>
        <v>1311</v>
      </c>
      <c r="W35" s="372"/>
      <c r="X35" s="119" t="s">
        <v>86</v>
      </c>
      <c r="Y35" s="45">
        <f t="shared" si="4"/>
        <v>0</v>
      </c>
      <c r="Z35" s="101" t="s">
        <v>225</v>
      </c>
    </row>
    <row r="36" spans="1:26" x14ac:dyDescent="0.2">
      <c r="A36" s="56"/>
      <c r="B36" s="347"/>
      <c r="C36" s="347"/>
      <c r="D36" s="347"/>
      <c r="E36" s="347"/>
      <c r="F36" s="347"/>
      <c r="G36" s="60"/>
      <c r="H36" s="349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350">
        <f t="shared" si="5"/>
        <v>0</v>
      </c>
      <c r="U36" s="214">
        <f t="shared" si="1"/>
        <v>0</v>
      </c>
      <c r="V36" s="344">
        <f>D2</f>
        <v>1311</v>
      </c>
      <c r="W36" s="344"/>
      <c r="X36" s="351" t="s">
        <v>74</v>
      </c>
      <c r="Y36" s="45">
        <f t="shared" si="4"/>
        <v>2</v>
      </c>
      <c r="Z36" s="101" t="s">
        <v>227</v>
      </c>
    </row>
    <row r="37" spans="1:26" x14ac:dyDescent="0.2">
      <c r="A37" s="56"/>
      <c r="B37" s="347"/>
      <c r="C37" s="347"/>
      <c r="D37" s="347"/>
      <c r="E37" s="347"/>
      <c r="F37" s="347"/>
      <c r="G37" s="60"/>
      <c r="H37" s="349">
        <v>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350">
        <f t="shared" si="5"/>
        <v>2</v>
      </c>
      <c r="U37" s="214">
        <f t="shared" si="1"/>
        <v>1.5255530129672007E-3</v>
      </c>
      <c r="V37" s="344">
        <f>D2</f>
        <v>1311</v>
      </c>
      <c r="W37" s="344"/>
      <c r="X37" s="351" t="s">
        <v>204</v>
      </c>
      <c r="Y37" s="45">
        <f t="shared" si="4"/>
        <v>0</v>
      </c>
      <c r="Z37" s="101" t="s">
        <v>229</v>
      </c>
    </row>
    <row r="38" spans="1:26" x14ac:dyDescent="0.2">
      <c r="A38" s="56"/>
      <c r="B38" s="347"/>
      <c r="C38" s="347"/>
      <c r="D38" s="347"/>
      <c r="E38" s="347"/>
      <c r="F38" s="347"/>
      <c r="G38" s="60"/>
      <c r="H38" s="349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350">
        <f t="shared" si="5"/>
        <v>0</v>
      </c>
      <c r="U38" s="214">
        <f t="shared" si="1"/>
        <v>0</v>
      </c>
      <c r="V38" s="344">
        <f>D2</f>
        <v>1311</v>
      </c>
      <c r="W38" s="344"/>
      <c r="X38" s="351" t="s">
        <v>13</v>
      </c>
      <c r="Y38" s="45">
        <f t="shared" si="4"/>
        <v>0</v>
      </c>
      <c r="Z38" s="101" t="s">
        <v>223</v>
      </c>
    </row>
    <row r="39" spans="1:26" x14ac:dyDescent="0.2">
      <c r="A39" s="56"/>
      <c r="B39" s="347"/>
      <c r="C39" s="347"/>
      <c r="D39" s="347"/>
      <c r="E39" s="347"/>
      <c r="F39" s="347"/>
      <c r="G39" s="60"/>
      <c r="H39" s="349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350">
        <f t="shared" si="5"/>
        <v>0</v>
      </c>
      <c r="U39" s="214">
        <f t="shared" si="1"/>
        <v>0</v>
      </c>
      <c r="V39" s="344">
        <f>D2</f>
        <v>1311</v>
      </c>
      <c r="W39" s="344"/>
      <c r="X39" s="176" t="s">
        <v>36</v>
      </c>
      <c r="Y39" s="45">
        <f t="shared" si="4"/>
        <v>1</v>
      </c>
      <c r="Z39" s="101" t="s">
        <v>224</v>
      </c>
    </row>
    <row r="40" spans="1:26" x14ac:dyDescent="0.2">
      <c r="A40" s="56"/>
      <c r="B40" s="347"/>
      <c r="C40" s="347"/>
      <c r="D40" s="347"/>
      <c r="E40" s="347"/>
      <c r="F40" s="347"/>
      <c r="G40" s="60"/>
      <c r="H40" s="349">
        <v>1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350">
        <f t="shared" si="5"/>
        <v>1</v>
      </c>
      <c r="U40" s="214">
        <f t="shared" si="1"/>
        <v>7.6277650648360034E-4</v>
      </c>
      <c r="V40" s="344">
        <f>D2</f>
        <v>1311</v>
      </c>
      <c r="W40" s="344"/>
      <c r="X40" s="176" t="s">
        <v>171</v>
      </c>
      <c r="Y40" s="45">
        <f t="shared" si="4"/>
        <v>0</v>
      </c>
      <c r="Z40" s="101" t="s">
        <v>226</v>
      </c>
    </row>
    <row r="41" spans="1:26" x14ac:dyDescent="0.2">
      <c r="A41" s="56"/>
      <c r="B41" s="347"/>
      <c r="C41" s="347"/>
      <c r="D41" s="347"/>
      <c r="E41" s="347"/>
      <c r="F41" s="347"/>
      <c r="G41" s="60"/>
      <c r="H41" s="355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350">
        <f t="shared" si="5"/>
        <v>0</v>
      </c>
      <c r="U41" s="214">
        <f t="shared" si="1"/>
        <v>0</v>
      </c>
      <c r="V41" s="344">
        <f>D2</f>
        <v>1311</v>
      </c>
      <c r="W41" s="344"/>
      <c r="X41" s="467" t="s">
        <v>88</v>
      </c>
      <c r="Y41" s="45">
        <f t="shared" si="4"/>
        <v>9</v>
      </c>
      <c r="Z41" s="101"/>
    </row>
    <row r="42" spans="1:26" ht="15.75" thickBot="1" x14ac:dyDescent="0.25">
      <c r="A42" s="186"/>
      <c r="B42" s="187"/>
      <c r="C42" s="187"/>
      <c r="D42" s="187"/>
      <c r="E42" s="187"/>
      <c r="F42" s="187"/>
      <c r="G42" s="194"/>
      <c r="H42" s="355">
        <v>9</v>
      </c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356">
        <f t="shared" si="5"/>
        <v>9</v>
      </c>
      <c r="U42" s="214">
        <f t="shared" si="1"/>
        <v>6.8649885583524023E-3</v>
      </c>
      <c r="V42" s="344">
        <f>D2</f>
        <v>1311</v>
      </c>
      <c r="W42" s="344"/>
      <c r="X42" s="374" t="s">
        <v>159</v>
      </c>
      <c r="Z42" s="419"/>
    </row>
    <row r="43" spans="1:26" ht="15.75" thickBot="1" x14ac:dyDescent="0.25">
      <c r="G43" s="51" t="s">
        <v>5</v>
      </c>
      <c r="H43" s="61">
        <f t="shared" ref="H43:S43" si="6">SUM(H3:H42)</f>
        <v>117</v>
      </c>
      <c r="I43" s="61">
        <f t="shared" si="6"/>
        <v>139</v>
      </c>
      <c r="J43" s="61">
        <f t="shared" si="6"/>
        <v>42</v>
      </c>
      <c r="K43" s="61">
        <f t="shared" si="6"/>
        <v>11</v>
      </c>
      <c r="L43" s="61">
        <f t="shared" si="6"/>
        <v>14</v>
      </c>
      <c r="M43" s="61">
        <f t="shared" si="6"/>
        <v>0</v>
      </c>
      <c r="N43" s="61">
        <f t="shared" si="6"/>
        <v>0</v>
      </c>
      <c r="O43" s="61">
        <f t="shared" si="6"/>
        <v>0</v>
      </c>
      <c r="P43" s="61">
        <f t="shared" si="6"/>
        <v>0</v>
      </c>
      <c r="Q43" s="61">
        <f t="shared" si="6"/>
        <v>0</v>
      </c>
      <c r="R43" s="61">
        <f t="shared" si="6"/>
        <v>2</v>
      </c>
      <c r="S43" s="61">
        <f t="shared" si="6"/>
        <v>26</v>
      </c>
      <c r="T43" s="375">
        <f>SUM(H43,J43,L43,N43,P43,R43,S43)</f>
        <v>201</v>
      </c>
      <c r="U43" s="465">
        <f t="shared" si="1"/>
        <v>0.15331807780320367</v>
      </c>
      <c r="V43" s="344">
        <f>D2</f>
        <v>1311</v>
      </c>
      <c r="W43" s="344"/>
      <c r="X43" s="11"/>
      <c r="Z43" s="7"/>
    </row>
    <row r="45" spans="1:26" ht="15.75" thickBot="1" x14ac:dyDescent="0.3"/>
    <row r="46" spans="1:26" ht="75.75" thickBot="1" x14ac:dyDescent="0.3">
      <c r="A46" s="47" t="s">
        <v>23</v>
      </c>
      <c r="B46" s="47" t="s">
        <v>49</v>
      </c>
      <c r="C46" s="47" t="s">
        <v>54</v>
      </c>
      <c r="D46" s="47" t="s">
        <v>18</v>
      </c>
      <c r="E46" s="46" t="s">
        <v>17</v>
      </c>
      <c r="F46" s="48" t="s">
        <v>1</v>
      </c>
      <c r="G46" s="49" t="s">
        <v>24</v>
      </c>
      <c r="H46" s="50" t="s">
        <v>75</v>
      </c>
      <c r="I46" s="50" t="s">
        <v>76</v>
      </c>
      <c r="J46" s="50" t="s">
        <v>55</v>
      </c>
      <c r="K46" s="50" t="s">
        <v>60</v>
      </c>
      <c r="L46" s="50" t="s">
        <v>56</v>
      </c>
      <c r="M46" s="50" t="s">
        <v>61</v>
      </c>
      <c r="N46" s="50" t="s">
        <v>57</v>
      </c>
      <c r="O46" s="50" t="s">
        <v>62</v>
      </c>
      <c r="P46" s="50" t="s">
        <v>58</v>
      </c>
      <c r="Q46" s="50" t="s">
        <v>77</v>
      </c>
      <c r="R46" s="50" t="s">
        <v>126</v>
      </c>
      <c r="S46" s="50" t="s">
        <v>42</v>
      </c>
      <c r="T46" s="50" t="s">
        <v>5</v>
      </c>
      <c r="U46" s="46" t="s">
        <v>2</v>
      </c>
      <c r="V46" s="84" t="s">
        <v>72</v>
      </c>
      <c r="W46" s="84" t="s">
        <v>72</v>
      </c>
      <c r="X46" s="85" t="s">
        <v>21</v>
      </c>
      <c r="Z46" s="86" t="s">
        <v>7</v>
      </c>
    </row>
    <row r="47" spans="1:26" ht="15.75" thickBot="1" x14ac:dyDescent="0.3">
      <c r="A47" s="78">
        <v>1507995</v>
      </c>
      <c r="B47" s="78" t="s">
        <v>222</v>
      </c>
      <c r="C47" s="439">
        <v>288</v>
      </c>
      <c r="D47" s="439">
        <v>299</v>
      </c>
      <c r="E47" s="439">
        <v>283</v>
      </c>
      <c r="F47" s="440">
        <f>E47/D47</f>
        <v>0.94648829431438131</v>
      </c>
      <c r="G47" s="52">
        <v>45240</v>
      </c>
      <c r="H47" s="342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90"/>
      <c r="U47" s="197"/>
      <c r="V47" s="198"/>
      <c r="W47" s="197"/>
      <c r="X47" s="91" t="s">
        <v>78</v>
      </c>
      <c r="Z47" s="493" t="s">
        <v>293</v>
      </c>
    </row>
    <row r="48" spans="1:26" x14ac:dyDescent="0.2">
      <c r="A48" s="53"/>
      <c r="B48" s="54"/>
      <c r="C48" s="54"/>
      <c r="D48" s="54"/>
      <c r="E48" s="54"/>
      <c r="F48" s="54"/>
      <c r="G48" s="55"/>
      <c r="H48" s="343">
        <v>1</v>
      </c>
      <c r="I48" s="471"/>
      <c r="J48" s="63"/>
      <c r="K48" s="63"/>
      <c r="L48" s="63"/>
      <c r="M48" s="63"/>
      <c r="N48" s="63"/>
      <c r="O48" s="63"/>
      <c r="P48" s="63"/>
      <c r="Q48" s="63"/>
      <c r="R48" s="63"/>
      <c r="S48" s="63">
        <v>2</v>
      </c>
      <c r="T48" s="483">
        <f>SUM(H48,J48,L48,N48,P48,R48,S48)</f>
        <v>3</v>
      </c>
      <c r="U48" s="214">
        <f>($T48)/$D$47</f>
        <v>1.0033444816053512E-2</v>
      </c>
      <c r="V48" s="344">
        <f>D47</f>
        <v>299</v>
      </c>
      <c r="W48" s="344"/>
      <c r="X48" s="345" t="s">
        <v>16</v>
      </c>
      <c r="Y48" s="45">
        <f>T48</f>
        <v>3</v>
      </c>
      <c r="Z48" s="352" t="s">
        <v>416</v>
      </c>
    </row>
    <row r="49" spans="1:26" x14ac:dyDescent="0.2">
      <c r="A49" s="56"/>
      <c r="B49" s="57"/>
      <c r="C49" s="57"/>
      <c r="D49" s="57"/>
      <c r="E49" s="57"/>
      <c r="F49" s="57"/>
      <c r="G49" s="58"/>
      <c r="H49" s="406"/>
      <c r="I49" s="481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482">
        <f>SUM(H49,J49,L49,N49,P49,R49,S49)</f>
        <v>0</v>
      </c>
      <c r="U49" s="214">
        <f t="shared" ref="U49:U88" si="7">($T49)/$D$47</f>
        <v>0</v>
      </c>
      <c r="V49" s="344"/>
      <c r="W49" s="344"/>
      <c r="X49" s="368" t="s">
        <v>44</v>
      </c>
      <c r="Z49" s="352" t="s">
        <v>169</v>
      </c>
    </row>
    <row r="50" spans="1:26" x14ac:dyDescent="0.2">
      <c r="A50" s="56"/>
      <c r="B50" s="347"/>
      <c r="C50" s="347"/>
      <c r="D50" s="347"/>
      <c r="E50" s="347"/>
      <c r="F50" s="347"/>
      <c r="G50" s="348"/>
      <c r="H50" s="349"/>
      <c r="I50" s="472"/>
      <c r="J50" s="65">
        <v>1</v>
      </c>
      <c r="K50" s="65"/>
      <c r="L50" s="65"/>
      <c r="M50" s="65"/>
      <c r="N50" s="65"/>
      <c r="O50" s="65"/>
      <c r="P50" s="65"/>
      <c r="Q50" s="65"/>
      <c r="R50" s="65"/>
      <c r="S50" s="65"/>
      <c r="T50" s="350">
        <f t="shared" ref="T50:T73" si="8">SUM(H50,J50,L50,N50,P50,R50,S50)</f>
        <v>1</v>
      </c>
      <c r="U50" s="214">
        <f t="shared" si="7"/>
        <v>3.3444816053511705E-3</v>
      </c>
      <c r="V50" s="344">
        <f>D47</f>
        <v>299</v>
      </c>
      <c r="W50" s="344"/>
      <c r="X50" s="351" t="s">
        <v>6</v>
      </c>
      <c r="Y50" s="45">
        <f t="shared" ref="Y50:Y60" si="9">T50</f>
        <v>1</v>
      </c>
      <c r="Z50" s="431"/>
    </row>
    <row r="51" spans="1:26" x14ac:dyDescent="0.2">
      <c r="A51" s="56"/>
      <c r="B51" s="347"/>
      <c r="C51" s="347"/>
      <c r="D51" s="347"/>
      <c r="E51" s="347"/>
      <c r="F51" s="347"/>
      <c r="G51" s="348"/>
      <c r="H51" s="349">
        <v>2</v>
      </c>
      <c r="I51" s="472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350">
        <f t="shared" si="8"/>
        <v>2</v>
      </c>
      <c r="U51" s="214">
        <f t="shared" si="7"/>
        <v>6.688963210702341E-3</v>
      </c>
      <c r="V51" s="344">
        <f>D47</f>
        <v>299</v>
      </c>
      <c r="W51" s="344"/>
      <c r="X51" s="351" t="s">
        <v>14</v>
      </c>
      <c r="Y51" s="45">
        <f t="shared" si="9"/>
        <v>2</v>
      </c>
      <c r="Z51" s="431"/>
    </row>
    <row r="52" spans="1:26" x14ac:dyDescent="0.2">
      <c r="A52" s="56"/>
      <c r="B52" s="347"/>
      <c r="C52" s="347"/>
      <c r="D52" s="347"/>
      <c r="E52" s="347"/>
      <c r="F52" s="347"/>
      <c r="G52" s="348"/>
      <c r="H52" s="349">
        <v>6</v>
      </c>
      <c r="I52" s="472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350">
        <f t="shared" si="8"/>
        <v>6</v>
      </c>
      <c r="U52" s="214">
        <f t="shared" si="7"/>
        <v>2.0066889632107024E-2</v>
      </c>
      <c r="V52" s="344">
        <f>D47</f>
        <v>299</v>
      </c>
      <c r="W52" s="344"/>
      <c r="X52" s="351" t="s">
        <v>15</v>
      </c>
      <c r="Y52" s="45">
        <f t="shared" si="9"/>
        <v>6</v>
      </c>
      <c r="Z52" s="353"/>
    </row>
    <row r="53" spans="1:26" x14ac:dyDescent="0.2">
      <c r="A53" s="56"/>
      <c r="B53" s="347"/>
      <c r="C53" s="347"/>
      <c r="D53" s="347"/>
      <c r="E53" s="347"/>
      <c r="F53" s="347"/>
      <c r="G53" s="348"/>
      <c r="H53" s="349"/>
      <c r="I53" s="472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350">
        <f t="shared" si="8"/>
        <v>0</v>
      </c>
      <c r="U53" s="214">
        <f t="shared" si="7"/>
        <v>0</v>
      </c>
      <c r="V53" s="344">
        <f>D47</f>
        <v>299</v>
      </c>
      <c r="W53" s="344"/>
      <c r="X53" s="351" t="s">
        <v>31</v>
      </c>
      <c r="Y53" s="45">
        <f t="shared" si="9"/>
        <v>0</v>
      </c>
      <c r="Z53" s="353"/>
    </row>
    <row r="54" spans="1:26" x14ac:dyDescent="0.2">
      <c r="A54" s="56"/>
      <c r="B54" s="347"/>
      <c r="C54" s="347"/>
      <c r="D54" s="347"/>
      <c r="E54" s="347"/>
      <c r="F54" s="347"/>
      <c r="G54" s="348"/>
      <c r="H54" s="349"/>
      <c r="I54" s="472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350">
        <f t="shared" si="8"/>
        <v>0</v>
      </c>
      <c r="U54" s="214">
        <f t="shared" si="7"/>
        <v>0</v>
      </c>
      <c r="V54" s="344">
        <f>D47</f>
        <v>299</v>
      </c>
      <c r="W54" s="344"/>
      <c r="X54" s="351" t="s">
        <v>32</v>
      </c>
      <c r="Y54" s="45">
        <f t="shared" si="9"/>
        <v>0</v>
      </c>
      <c r="Z54" s="353"/>
    </row>
    <row r="55" spans="1:26" x14ac:dyDescent="0.2">
      <c r="A55" s="56"/>
      <c r="B55" s="347"/>
      <c r="C55" s="347"/>
      <c r="D55" s="347"/>
      <c r="E55" s="347"/>
      <c r="F55" s="347"/>
      <c r="G55" s="348"/>
      <c r="H55" s="349"/>
      <c r="I55" s="472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350">
        <f t="shared" si="8"/>
        <v>0</v>
      </c>
      <c r="U55" s="214">
        <f t="shared" si="7"/>
        <v>0</v>
      </c>
      <c r="V55" s="344">
        <f>D47</f>
        <v>299</v>
      </c>
      <c r="W55" s="344"/>
      <c r="X55" s="351" t="s">
        <v>184</v>
      </c>
      <c r="Y55" s="45">
        <f t="shared" si="9"/>
        <v>0</v>
      </c>
      <c r="Z55" s="353"/>
    </row>
    <row r="56" spans="1:26" x14ac:dyDescent="0.2">
      <c r="A56" s="56"/>
      <c r="B56" s="347"/>
      <c r="C56" s="347"/>
      <c r="D56" s="347"/>
      <c r="E56" s="347"/>
      <c r="F56" s="347" t="s">
        <v>108</v>
      </c>
      <c r="G56" s="348"/>
      <c r="H56" s="349"/>
      <c r="I56" s="472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350">
        <f t="shared" si="8"/>
        <v>0</v>
      </c>
      <c r="U56" s="214">
        <f t="shared" si="7"/>
        <v>0</v>
      </c>
      <c r="V56" s="344">
        <f>D47</f>
        <v>299</v>
      </c>
      <c r="W56" s="344"/>
      <c r="X56" s="351" t="s">
        <v>30</v>
      </c>
      <c r="Y56" s="45">
        <f t="shared" si="9"/>
        <v>0</v>
      </c>
      <c r="Z56" s="353"/>
    </row>
    <row r="57" spans="1:26" x14ac:dyDescent="0.2">
      <c r="A57" s="56"/>
      <c r="B57" s="347"/>
      <c r="C57" s="347"/>
      <c r="D57" s="347"/>
      <c r="E57" s="347"/>
      <c r="F57" s="347"/>
      <c r="G57" s="348"/>
      <c r="H57" s="349"/>
      <c r="I57" s="472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350">
        <f t="shared" si="8"/>
        <v>0</v>
      </c>
      <c r="U57" s="214">
        <f t="shared" si="7"/>
        <v>0</v>
      </c>
      <c r="V57" s="344">
        <f>D47</f>
        <v>299</v>
      </c>
      <c r="W57" s="344"/>
      <c r="X57" s="351" t="s">
        <v>0</v>
      </c>
      <c r="Y57" s="45">
        <f t="shared" si="9"/>
        <v>0</v>
      </c>
      <c r="Z57" s="354"/>
    </row>
    <row r="58" spans="1:26" x14ac:dyDescent="0.2">
      <c r="A58" s="56"/>
      <c r="B58" s="347"/>
      <c r="C58" s="347"/>
      <c r="D58" s="347"/>
      <c r="E58" s="347"/>
      <c r="F58" s="347"/>
      <c r="G58" s="348"/>
      <c r="H58" s="349"/>
      <c r="I58" s="472"/>
      <c r="J58" s="65"/>
      <c r="K58" s="65"/>
      <c r="L58" s="65"/>
      <c r="M58" s="65"/>
      <c r="N58" s="65"/>
      <c r="O58" s="65"/>
      <c r="P58" s="65"/>
      <c r="Q58" s="65"/>
      <c r="R58" s="65"/>
      <c r="S58" s="65">
        <v>1</v>
      </c>
      <c r="T58" s="350">
        <f t="shared" si="8"/>
        <v>1</v>
      </c>
      <c r="U58" s="214">
        <f t="shared" si="7"/>
        <v>3.3444816053511705E-3</v>
      </c>
      <c r="V58" s="344">
        <f>D47</f>
        <v>299</v>
      </c>
      <c r="W58" s="344"/>
      <c r="X58" s="351" t="s">
        <v>12</v>
      </c>
      <c r="Y58" s="45">
        <f t="shared" si="9"/>
        <v>1</v>
      </c>
      <c r="Z58" s="354"/>
    </row>
    <row r="59" spans="1:26" x14ac:dyDescent="0.2">
      <c r="A59" s="56"/>
      <c r="B59" s="347"/>
      <c r="C59" s="347"/>
      <c r="D59" s="347"/>
      <c r="E59" s="347"/>
      <c r="F59" s="347"/>
      <c r="G59" s="348"/>
      <c r="H59" s="349"/>
      <c r="I59" s="472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350">
        <f t="shared" si="8"/>
        <v>0</v>
      </c>
      <c r="U59" s="214">
        <f t="shared" si="7"/>
        <v>0</v>
      </c>
      <c r="V59" s="344">
        <f>D47</f>
        <v>299</v>
      </c>
      <c r="W59" s="344"/>
      <c r="X59" s="351" t="s">
        <v>34</v>
      </c>
      <c r="Y59" s="45">
        <f t="shared" si="9"/>
        <v>0</v>
      </c>
      <c r="Z59" s="354"/>
    </row>
    <row r="60" spans="1:26" x14ac:dyDescent="0.2">
      <c r="A60" s="56"/>
      <c r="B60" s="347"/>
      <c r="C60" s="347"/>
      <c r="D60" s="347"/>
      <c r="E60" s="347"/>
      <c r="F60" s="347"/>
      <c r="G60" s="348"/>
      <c r="H60" s="355"/>
      <c r="I60" s="70"/>
      <c r="J60" s="70"/>
      <c r="K60" s="70"/>
      <c r="L60" s="70"/>
      <c r="M60" s="70"/>
      <c r="N60" s="70"/>
      <c r="O60" s="70" t="s">
        <v>381</v>
      </c>
      <c r="P60" s="70"/>
      <c r="Q60" s="70"/>
      <c r="R60" s="70"/>
      <c r="S60" s="70"/>
      <c r="T60" s="356">
        <f t="shared" si="8"/>
        <v>0</v>
      </c>
      <c r="U60" s="214">
        <f t="shared" si="7"/>
        <v>0</v>
      </c>
      <c r="V60" s="344">
        <f>D47</f>
        <v>299</v>
      </c>
      <c r="W60" s="344"/>
      <c r="X60" s="176" t="s">
        <v>171</v>
      </c>
      <c r="Y60" s="45">
        <f t="shared" si="9"/>
        <v>0</v>
      </c>
      <c r="Z60" s="354"/>
    </row>
    <row r="61" spans="1:26" x14ac:dyDescent="0.2">
      <c r="A61" s="56"/>
      <c r="B61" s="347"/>
      <c r="C61" s="347"/>
      <c r="D61" s="347"/>
      <c r="E61" s="347"/>
      <c r="F61" s="347"/>
      <c r="G61" s="60"/>
      <c r="H61" s="358"/>
      <c r="I61" s="65"/>
      <c r="J61" s="70"/>
      <c r="K61" s="65"/>
      <c r="L61" s="65"/>
      <c r="M61" s="65"/>
      <c r="N61" s="65"/>
      <c r="O61" s="65"/>
      <c r="P61" s="65"/>
      <c r="Q61" s="65"/>
      <c r="R61" s="65"/>
      <c r="S61" s="65"/>
      <c r="T61" s="350">
        <f t="shared" si="8"/>
        <v>0</v>
      </c>
      <c r="U61" s="214">
        <f t="shared" si="7"/>
        <v>0</v>
      </c>
      <c r="V61" s="344">
        <f>D47</f>
        <v>299</v>
      </c>
      <c r="W61" s="344"/>
      <c r="X61" s="466" t="s">
        <v>159</v>
      </c>
      <c r="Z61" s="360"/>
    </row>
    <row r="62" spans="1:26" x14ac:dyDescent="0.2">
      <c r="A62" s="56"/>
      <c r="B62" s="347"/>
      <c r="C62" s="347"/>
      <c r="D62" s="347"/>
      <c r="E62" s="347"/>
      <c r="F62" s="347"/>
      <c r="G62" s="60"/>
      <c r="H62" s="361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350">
        <f t="shared" si="8"/>
        <v>0</v>
      </c>
      <c r="U62" s="214">
        <f t="shared" si="7"/>
        <v>0</v>
      </c>
      <c r="V62" s="344">
        <f>D47</f>
        <v>299</v>
      </c>
      <c r="W62" s="344"/>
      <c r="X62" s="241" t="s">
        <v>183</v>
      </c>
      <c r="Z62" s="346"/>
    </row>
    <row r="63" spans="1:26" x14ac:dyDescent="0.2">
      <c r="A63" s="56"/>
      <c r="B63" s="347"/>
      <c r="C63" s="347"/>
      <c r="D63" s="347"/>
      <c r="E63" s="347"/>
      <c r="F63" s="347"/>
      <c r="G63" s="348"/>
      <c r="H63" s="349"/>
      <c r="I63" s="358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350">
        <f t="shared" si="8"/>
        <v>0</v>
      </c>
      <c r="U63" s="214">
        <f t="shared" si="7"/>
        <v>0</v>
      </c>
      <c r="V63" s="344"/>
      <c r="W63" s="344"/>
      <c r="X63" s="351" t="s">
        <v>122</v>
      </c>
      <c r="Z63" s="346"/>
    </row>
    <row r="64" spans="1:26" ht="15.75" thickBot="1" x14ac:dyDescent="0.25">
      <c r="A64" s="56"/>
      <c r="B64" s="347"/>
      <c r="C64" s="347"/>
      <c r="D64" s="347"/>
      <c r="E64" s="347"/>
      <c r="F64" s="347"/>
      <c r="G64" s="348"/>
      <c r="H64" s="362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363">
        <f t="shared" si="8"/>
        <v>0</v>
      </c>
      <c r="U64" s="316">
        <f t="shared" si="7"/>
        <v>0</v>
      </c>
      <c r="V64" s="344">
        <f>D47</f>
        <v>299</v>
      </c>
      <c r="W64" s="364"/>
      <c r="X64" s="365" t="s">
        <v>28</v>
      </c>
      <c r="Y64" s="45">
        <f t="shared" ref="Y64:Y74" si="10">T64</f>
        <v>0</v>
      </c>
      <c r="Z64" s="366"/>
    </row>
    <row r="65" spans="1:26" x14ac:dyDescent="0.2">
      <c r="A65" s="56"/>
      <c r="B65" s="347"/>
      <c r="C65" s="347" t="s">
        <v>121</v>
      </c>
      <c r="D65" s="347"/>
      <c r="E65" s="347"/>
      <c r="F65" s="347"/>
      <c r="G65" s="348"/>
      <c r="H65" s="367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350">
        <f t="shared" si="8"/>
        <v>0</v>
      </c>
      <c r="U65" s="214">
        <f t="shared" si="7"/>
        <v>0</v>
      </c>
      <c r="V65" s="344">
        <f>D47</f>
        <v>299</v>
      </c>
      <c r="W65" s="344"/>
      <c r="X65" s="368" t="s">
        <v>11</v>
      </c>
      <c r="Y65" s="45">
        <f t="shared" si="10"/>
        <v>0</v>
      </c>
      <c r="Z65" s="346"/>
    </row>
    <row r="66" spans="1:26" x14ac:dyDescent="0.2">
      <c r="A66" s="56"/>
      <c r="B66" s="347"/>
      <c r="C66" s="347"/>
      <c r="D66" s="347"/>
      <c r="E66" s="347"/>
      <c r="F66" s="347"/>
      <c r="G66" s="348"/>
      <c r="H66" s="369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350">
        <f t="shared" si="8"/>
        <v>0</v>
      </c>
      <c r="U66" s="214">
        <f t="shared" si="7"/>
        <v>0</v>
      </c>
      <c r="V66" s="344">
        <f>D47</f>
        <v>299</v>
      </c>
      <c r="W66" s="344"/>
      <c r="X66" s="351" t="s">
        <v>29</v>
      </c>
      <c r="Y66" s="45">
        <f t="shared" si="10"/>
        <v>0</v>
      </c>
      <c r="Z66" s="346"/>
    </row>
    <row r="67" spans="1:26" x14ac:dyDescent="0.2">
      <c r="A67" s="56"/>
      <c r="B67" s="347"/>
      <c r="C67" s="347"/>
      <c r="D67" s="347"/>
      <c r="E67" s="347"/>
      <c r="F67" s="347"/>
      <c r="G67" s="348"/>
      <c r="H67" s="369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350">
        <f t="shared" si="8"/>
        <v>0</v>
      </c>
      <c r="U67" s="214">
        <f t="shared" si="7"/>
        <v>0</v>
      </c>
      <c r="V67" s="344">
        <f>D47</f>
        <v>299</v>
      </c>
      <c r="W67" s="344"/>
      <c r="X67" s="351" t="s">
        <v>3</v>
      </c>
      <c r="Y67" s="45">
        <f t="shared" si="10"/>
        <v>0</v>
      </c>
      <c r="Z67" s="353"/>
    </row>
    <row r="68" spans="1:26" x14ac:dyDescent="0.2">
      <c r="A68" s="56"/>
      <c r="B68" s="347"/>
      <c r="C68" s="347"/>
      <c r="D68" s="347"/>
      <c r="E68" s="347"/>
      <c r="F68" s="347"/>
      <c r="G68" s="348"/>
      <c r="H68" s="369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350">
        <f t="shared" si="8"/>
        <v>0</v>
      </c>
      <c r="U68" s="214">
        <f t="shared" si="7"/>
        <v>0</v>
      </c>
      <c r="V68" s="344">
        <f>D47</f>
        <v>299</v>
      </c>
      <c r="W68" s="344"/>
      <c r="X68" s="351" t="s">
        <v>8</v>
      </c>
      <c r="Y68" s="45">
        <f t="shared" si="10"/>
        <v>0</v>
      </c>
      <c r="Z68" s="354"/>
    </row>
    <row r="69" spans="1:26" x14ac:dyDescent="0.2">
      <c r="A69" s="56"/>
      <c r="B69" s="347"/>
      <c r="C69" s="347"/>
      <c r="D69" s="347"/>
      <c r="E69" s="347"/>
      <c r="F69" s="347"/>
      <c r="G69" s="348"/>
      <c r="H69" s="369"/>
      <c r="I69" s="65">
        <v>1</v>
      </c>
      <c r="J69" s="65">
        <v>1</v>
      </c>
      <c r="K69" s="65" t="s">
        <v>108</v>
      </c>
      <c r="L69" s="65"/>
      <c r="M69" s="65"/>
      <c r="N69" s="65"/>
      <c r="O69" s="65"/>
      <c r="P69" s="65"/>
      <c r="Q69" s="65"/>
      <c r="R69" s="65"/>
      <c r="S69" s="65"/>
      <c r="T69" s="350">
        <f t="shared" si="8"/>
        <v>1</v>
      </c>
      <c r="U69" s="214">
        <f t="shared" si="7"/>
        <v>3.3444816053511705E-3</v>
      </c>
      <c r="V69" s="344">
        <f>D47</f>
        <v>299</v>
      </c>
      <c r="W69" s="344"/>
      <c r="X69" s="351" t="s">
        <v>9</v>
      </c>
      <c r="Y69" s="45">
        <f t="shared" si="10"/>
        <v>1</v>
      </c>
      <c r="Z69" s="354"/>
    </row>
    <row r="70" spans="1:26" x14ac:dyDescent="0.2">
      <c r="A70" s="56"/>
      <c r="B70" s="347"/>
      <c r="C70" s="347"/>
      <c r="D70" s="347"/>
      <c r="E70" s="347"/>
      <c r="F70" s="347"/>
      <c r="G70" s="348"/>
      <c r="H70" s="369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350">
        <f t="shared" si="8"/>
        <v>0</v>
      </c>
      <c r="U70" s="214">
        <f t="shared" si="7"/>
        <v>0</v>
      </c>
      <c r="V70" s="344">
        <f>D47</f>
        <v>299</v>
      </c>
      <c r="W70" s="344"/>
      <c r="X70" s="351" t="s">
        <v>80</v>
      </c>
      <c r="Y70" s="45">
        <f t="shared" si="10"/>
        <v>0</v>
      </c>
      <c r="Z70" s="346"/>
    </row>
    <row r="71" spans="1:26" x14ac:dyDescent="0.2">
      <c r="A71" s="56"/>
      <c r="B71" s="347"/>
      <c r="C71" s="347"/>
      <c r="D71" s="347"/>
      <c r="E71" s="347"/>
      <c r="F71" s="347"/>
      <c r="G71" s="348"/>
      <c r="H71" s="369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350">
        <f t="shared" si="8"/>
        <v>0</v>
      </c>
      <c r="U71" s="214">
        <f t="shared" si="7"/>
        <v>0</v>
      </c>
      <c r="V71" s="344">
        <f>D47</f>
        <v>299</v>
      </c>
      <c r="W71" s="344"/>
      <c r="X71" s="351" t="s">
        <v>20</v>
      </c>
      <c r="Y71" s="45">
        <f t="shared" si="10"/>
        <v>0</v>
      </c>
      <c r="Z71" s="346"/>
    </row>
    <row r="72" spans="1:26" x14ac:dyDescent="0.2">
      <c r="A72" s="56"/>
      <c r="B72" s="347"/>
      <c r="C72" s="347"/>
      <c r="D72" s="347"/>
      <c r="E72" s="347"/>
      <c r="F72" s="347"/>
      <c r="G72" s="348"/>
      <c r="H72" s="369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350">
        <f t="shared" si="8"/>
        <v>0</v>
      </c>
      <c r="U72" s="214">
        <f t="shared" si="7"/>
        <v>0</v>
      </c>
      <c r="V72" s="344">
        <f>D47</f>
        <v>299</v>
      </c>
      <c r="W72" s="344"/>
      <c r="X72" s="351" t="s">
        <v>81</v>
      </c>
      <c r="Y72" s="45">
        <f t="shared" si="10"/>
        <v>0</v>
      </c>
      <c r="Z72" s="353"/>
    </row>
    <row r="73" spans="1:26" x14ac:dyDescent="0.2">
      <c r="A73" s="56"/>
      <c r="B73" s="347"/>
      <c r="C73" s="347"/>
      <c r="D73" s="347"/>
      <c r="E73" s="347"/>
      <c r="F73" s="347"/>
      <c r="G73" s="348"/>
      <c r="H73" s="369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350">
        <f t="shared" si="8"/>
        <v>0</v>
      </c>
      <c r="U73" s="214">
        <f t="shared" si="7"/>
        <v>0</v>
      </c>
      <c r="V73" s="344">
        <f>D47</f>
        <v>299</v>
      </c>
      <c r="W73" s="344"/>
      <c r="X73" s="351" t="s">
        <v>10</v>
      </c>
      <c r="Y73" s="45">
        <f t="shared" si="10"/>
        <v>0</v>
      </c>
      <c r="Z73" s="354"/>
    </row>
    <row r="74" spans="1:26" x14ac:dyDescent="0.2">
      <c r="A74" s="56"/>
      <c r="B74" s="347"/>
      <c r="C74" s="347"/>
      <c r="D74" s="347"/>
      <c r="E74" s="347"/>
      <c r="F74" s="347"/>
      <c r="G74" s="348"/>
      <c r="H74" s="369"/>
      <c r="I74" s="65">
        <v>4</v>
      </c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350">
        <f>SUM(H74,J74,L74,N74,P74,R74,S74)</f>
        <v>0</v>
      </c>
      <c r="U74" s="214">
        <f t="shared" si="7"/>
        <v>0</v>
      </c>
      <c r="V74" s="344">
        <f>D47</f>
        <v>299</v>
      </c>
      <c r="W74" s="344"/>
      <c r="X74" s="351" t="s">
        <v>13</v>
      </c>
      <c r="Y74" s="45">
        <f t="shared" si="10"/>
        <v>0</v>
      </c>
      <c r="Z74" s="354"/>
    </row>
    <row r="75" spans="1:26" x14ac:dyDescent="0.2">
      <c r="A75" s="56"/>
      <c r="B75" s="347"/>
      <c r="C75" s="347"/>
      <c r="D75" s="347"/>
      <c r="E75" s="347"/>
      <c r="F75" s="347"/>
      <c r="G75" s="348"/>
      <c r="H75" s="349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350">
        <f>SUM(H75,J75,L75,N75,P75,R75,S75)</f>
        <v>0</v>
      </c>
      <c r="U75" s="214">
        <f t="shared" si="7"/>
        <v>0</v>
      </c>
      <c r="V75" s="344" t="str">
        <f>D46</f>
        <v>Build QTY</v>
      </c>
      <c r="W75" s="344"/>
      <c r="X75" s="351" t="s">
        <v>99</v>
      </c>
      <c r="Y75" s="45">
        <f t="shared" ref="Y75:Y86" si="11">T76</f>
        <v>0</v>
      </c>
      <c r="Z75" s="353"/>
    </row>
    <row r="76" spans="1:26" x14ac:dyDescent="0.2">
      <c r="A76" s="56"/>
      <c r="B76" s="347"/>
      <c r="C76" s="347"/>
      <c r="D76" s="347"/>
      <c r="E76" s="347"/>
      <c r="F76" s="347"/>
      <c r="G76" s="348"/>
      <c r="H76" s="349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350">
        <f>SUM(H76,J76,L76,N76,P76,R76,S76)</f>
        <v>0</v>
      </c>
      <c r="U76" s="214">
        <f t="shared" si="7"/>
        <v>0</v>
      </c>
      <c r="V76" s="344">
        <f>D47</f>
        <v>299</v>
      </c>
      <c r="W76" s="344"/>
      <c r="X76" s="351" t="s">
        <v>88</v>
      </c>
      <c r="Y76" s="45">
        <f t="shared" si="11"/>
        <v>0</v>
      </c>
      <c r="Z76" s="353"/>
    </row>
    <row r="77" spans="1:26" x14ac:dyDescent="0.2">
      <c r="A77" s="56"/>
      <c r="B77" s="347"/>
      <c r="C77" s="347"/>
      <c r="D77" s="347"/>
      <c r="E77" s="347"/>
      <c r="F77" s="347"/>
      <c r="G77" s="348"/>
      <c r="H77" s="349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350">
        <f>SUM(H77,J77,L77,N77,P77,R77,S77)</f>
        <v>0</v>
      </c>
      <c r="U77" s="214">
        <f t="shared" si="7"/>
        <v>0</v>
      </c>
      <c r="V77" s="344">
        <f>D47</f>
        <v>299</v>
      </c>
      <c r="W77" s="344"/>
      <c r="X77" s="351" t="s">
        <v>83</v>
      </c>
      <c r="Y77" s="45">
        <f t="shared" si="11"/>
        <v>0</v>
      </c>
      <c r="Z77" s="354"/>
    </row>
    <row r="78" spans="1:26" ht="15.75" thickBot="1" x14ac:dyDescent="0.25">
      <c r="A78" s="56"/>
      <c r="B78" s="347"/>
      <c r="C78" s="347"/>
      <c r="D78" s="347"/>
      <c r="E78" s="347"/>
      <c r="F78" s="347"/>
      <c r="G78" s="348"/>
      <c r="H78" s="355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350">
        <f>SUM(H78,J78,L78,N78,P78,R78,S78)</f>
        <v>0</v>
      </c>
      <c r="U78" s="214">
        <f t="shared" si="7"/>
        <v>0</v>
      </c>
      <c r="V78" s="344">
        <f>D47</f>
        <v>299</v>
      </c>
      <c r="W78" s="364"/>
      <c r="X78" s="357" t="s">
        <v>101</v>
      </c>
      <c r="Y78" s="45">
        <f t="shared" si="11"/>
        <v>0</v>
      </c>
      <c r="Z78" s="346"/>
    </row>
    <row r="79" spans="1:26" ht="15.75" thickBot="1" x14ac:dyDescent="0.25">
      <c r="A79" s="56"/>
      <c r="B79" s="347"/>
      <c r="C79" s="347"/>
      <c r="D79" s="347"/>
      <c r="E79" s="347"/>
      <c r="F79" s="347"/>
      <c r="G79" s="348"/>
      <c r="H79" s="342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7"/>
      <c r="U79" s="197"/>
      <c r="V79" s="197"/>
      <c r="W79" s="370"/>
      <c r="X79" s="428" t="s">
        <v>84</v>
      </c>
      <c r="Y79" s="45">
        <f t="shared" si="11"/>
        <v>0</v>
      </c>
      <c r="Z79" s="494"/>
    </row>
    <row r="80" spans="1:26" x14ac:dyDescent="0.2">
      <c r="A80" s="56"/>
      <c r="B80" s="347"/>
      <c r="C80" s="347"/>
      <c r="D80" s="347"/>
      <c r="E80" s="347"/>
      <c r="F80" s="347"/>
      <c r="G80" s="60"/>
      <c r="H80" s="34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371">
        <f t="shared" ref="T80:T87" si="12">SUM(H80,J80,L80,N80,P80,R80,S80)</f>
        <v>0</v>
      </c>
      <c r="U80" s="214">
        <f t="shared" si="7"/>
        <v>0</v>
      </c>
      <c r="V80" s="344">
        <f>D47</f>
        <v>299</v>
      </c>
      <c r="W80" s="372"/>
      <c r="X80" s="119" t="s">
        <v>86</v>
      </c>
      <c r="Y80" s="45">
        <f t="shared" si="11"/>
        <v>0</v>
      </c>
      <c r="Z80" s="494"/>
    </row>
    <row r="81" spans="1:26" x14ac:dyDescent="0.2">
      <c r="A81" s="56"/>
      <c r="B81" s="347"/>
      <c r="C81" s="347"/>
      <c r="D81" s="347"/>
      <c r="E81" s="347"/>
      <c r="F81" s="347"/>
      <c r="G81" s="60"/>
      <c r="H81" s="349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350">
        <f t="shared" si="12"/>
        <v>0</v>
      </c>
      <c r="U81" s="214">
        <f t="shared" si="7"/>
        <v>0</v>
      </c>
      <c r="V81" s="344">
        <f>D47</f>
        <v>299</v>
      </c>
      <c r="W81" s="344"/>
      <c r="X81" s="351" t="s">
        <v>74</v>
      </c>
      <c r="Y81" s="45">
        <f t="shared" si="11"/>
        <v>0</v>
      </c>
      <c r="Z81" s="494" t="s">
        <v>379</v>
      </c>
    </row>
    <row r="82" spans="1:26" x14ac:dyDescent="0.2">
      <c r="A82" s="56"/>
      <c r="B82" s="347"/>
      <c r="C82" s="347"/>
      <c r="D82" s="347"/>
      <c r="E82" s="347"/>
      <c r="F82" s="347"/>
      <c r="G82" s="60"/>
      <c r="H82" s="349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350">
        <f t="shared" si="12"/>
        <v>0</v>
      </c>
      <c r="U82" s="214">
        <f t="shared" si="7"/>
        <v>0</v>
      </c>
      <c r="V82" s="344">
        <f>D47</f>
        <v>299</v>
      </c>
      <c r="W82" s="344"/>
      <c r="X82" s="351" t="s">
        <v>204</v>
      </c>
      <c r="Y82" s="45">
        <f t="shared" si="11"/>
        <v>0</v>
      </c>
      <c r="Z82" s="494" t="s">
        <v>380</v>
      </c>
    </row>
    <row r="83" spans="1:26" x14ac:dyDescent="0.2">
      <c r="A83" s="56"/>
      <c r="B83" s="347"/>
      <c r="C83" s="347"/>
      <c r="D83" s="347"/>
      <c r="E83" s="347"/>
      <c r="F83" s="347"/>
      <c r="G83" s="60"/>
      <c r="H83" s="349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350">
        <f t="shared" si="12"/>
        <v>0</v>
      </c>
      <c r="U83" s="214">
        <f t="shared" si="7"/>
        <v>0</v>
      </c>
      <c r="V83" s="344">
        <f>D47</f>
        <v>299</v>
      </c>
      <c r="W83" s="344"/>
      <c r="X83" s="351" t="s">
        <v>13</v>
      </c>
      <c r="Y83" s="45">
        <f t="shared" si="11"/>
        <v>0</v>
      </c>
      <c r="Z83" s="494"/>
    </row>
    <row r="84" spans="1:26" x14ac:dyDescent="0.2">
      <c r="A84" s="56"/>
      <c r="B84" s="347"/>
      <c r="C84" s="347"/>
      <c r="D84" s="347"/>
      <c r="E84" s="347"/>
      <c r="F84" s="347"/>
      <c r="G84" s="60"/>
      <c r="H84" s="349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350">
        <f t="shared" si="12"/>
        <v>0</v>
      </c>
      <c r="U84" s="214">
        <f t="shared" si="7"/>
        <v>0</v>
      </c>
      <c r="V84" s="344">
        <f>D47</f>
        <v>299</v>
      </c>
      <c r="W84" s="344"/>
      <c r="X84" s="176" t="s">
        <v>36</v>
      </c>
      <c r="Y84" s="45">
        <f t="shared" si="11"/>
        <v>2</v>
      </c>
      <c r="Z84" s="494"/>
    </row>
    <row r="85" spans="1:26" x14ac:dyDescent="0.2">
      <c r="A85" s="56"/>
      <c r="B85" s="347"/>
      <c r="C85" s="347"/>
      <c r="D85" s="347"/>
      <c r="E85" s="347"/>
      <c r="F85" s="347"/>
      <c r="G85" s="60"/>
      <c r="H85" s="349">
        <v>2</v>
      </c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350">
        <f t="shared" si="12"/>
        <v>2</v>
      </c>
      <c r="U85" s="214">
        <f t="shared" si="7"/>
        <v>6.688963210702341E-3</v>
      </c>
      <c r="V85" s="344">
        <f>D47</f>
        <v>299</v>
      </c>
      <c r="W85" s="344"/>
      <c r="X85" s="176" t="s">
        <v>171</v>
      </c>
      <c r="Y85" s="45">
        <f t="shared" si="11"/>
        <v>0</v>
      </c>
      <c r="Z85" s="494"/>
    </row>
    <row r="86" spans="1:26" x14ac:dyDescent="0.2">
      <c r="A86" s="56"/>
      <c r="B86" s="347"/>
      <c r="C86" s="347"/>
      <c r="D86" s="347"/>
      <c r="E86" s="347"/>
      <c r="F86" s="347"/>
      <c r="G86" s="60"/>
      <c r="H86" s="355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350">
        <f t="shared" si="12"/>
        <v>0</v>
      </c>
      <c r="U86" s="214">
        <f t="shared" si="7"/>
        <v>0</v>
      </c>
      <c r="V86" s="344">
        <f>D47</f>
        <v>299</v>
      </c>
      <c r="W86" s="344"/>
      <c r="X86" s="467" t="s">
        <v>88</v>
      </c>
      <c r="Y86" s="45">
        <f t="shared" si="11"/>
        <v>0</v>
      </c>
      <c r="Z86" s="494"/>
    </row>
    <row r="87" spans="1:26" ht="15.75" thickBot="1" x14ac:dyDescent="0.25">
      <c r="A87" s="186"/>
      <c r="B87" s="187"/>
      <c r="C87" s="187"/>
      <c r="D87" s="187"/>
      <c r="E87" s="187"/>
      <c r="F87" s="187"/>
      <c r="G87" s="194"/>
      <c r="H87" s="355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356">
        <f t="shared" si="12"/>
        <v>0</v>
      </c>
      <c r="U87" s="214">
        <f t="shared" si="7"/>
        <v>0</v>
      </c>
      <c r="V87" s="344">
        <f>D47</f>
        <v>299</v>
      </c>
      <c r="W87" s="344"/>
      <c r="X87" s="374" t="s">
        <v>159</v>
      </c>
      <c r="Z87" s="419"/>
    </row>
    <row r="88" spans="1:26" ht="15.75" thickBot="1" x14ac:dyDescent="0.25">
      <c r="G88" s="51" t="s">
        <v>5</v>
      </c>
      <c r="H88" s="61">
        <f t="shared" ref="H88:S88" si="13">SUM(H48:H87)</f>
        <v>11</v>
      </c>
      <c r="I88" s="61">
        <f t="shared" si="13"/>
        <v>5</v>
      </c>
      <c r="J88" s="61">
        <f t="shared" si="13"/>
        <v>2</v>
      </c>
      <c r="K88" s="61">
        <f t="shared" si="13"/>
        <v>0</v>
      </c>
      <c r="L88" s="61">
        <f t="shared" si="13"/>
        <v>0</v>
      </c>
      <c r="M88" s="61">
        <f t="shared" si="13"/>
        <v>0</v>
      </c>
      <c r="N88" s="61">
        <f t="shared" si="13"/>
        <v>0</v>
      </c>
      <c r="O88" s="61">
        <f t="shared" si="13"/>
        <v>0</v>
      </c>
      <c r="P88" s="61">
        <f t="shared" si="13"/>
        <v>0</v>
      </c>
      <c r="Q88" s="61">
        <f t="shared" si="13"/>
        <v>0</v>
      </c>
      <c r="R88" s="61">
        <f t="shared" si="13"/>
        <v>0</v>
      </c>
      <c r="S88" s="61">
        <f t="shared" si="13"/>
        <v>3</v>
      </c>
      <c r="T88" s="375">
        <f>SUM(H88,J88,L88,N88,P88,R88,S88)</f>
        <v>16</v>
      </c>
      <c r="U88" s="465">
        <f t="shared" si="7"/>
        <v>5.3511705685618728E-2</v>
      </c>
      <c r="V88" s="344">
        <f>D47</f>
        <v>299</v>
      </c>
      <c r="W88" s="344"/>
      <c r="X88" s="11"/>
      <c r="Z88" s="7"/>
    </row>
    <row r="90" spans="1:26" ht="15.75" thickBot="1" x14ac:dyDescent="0.3"/>
    <row r="91" spans="1:26" ht="75.75" thickBot="1" x14ac:dyDescent="0.3">
      <c r="A91" s="47" t="s">
        <v>23</v>
      </c>
      <c r="B91" s="47" t="s">
        <v>49</v>
      </c>
      <c r="C91" s="47" t="s">
        <v>54</v>
      </c>
      <c r="D91" s="47" t="s">
        <v>18</v>
      </c>
      <c r="E91" s="46" t="s">
        <v>17</v>
      </c>
      <c r="F91" s="48" t="s">
        <v>1</v>
      </c>
      <c r="G91" s="49" t="s">
        <v>24</v>
      </c>
      <c r="H91" s="50" t="s">
        <v>75</v>
      </c>
      <c r="I91" s="50" t="s">
        <v>76</v>
      </c>
      <c r="J91" s="50" t="s">
        <v>55</v>
      </c>
      <c r="K91" s="50" t="s">
        <v>60</v>
      </c>
      <c r="L91" s="50" t="s">
        <v>56</v>
      </c>
      <c r="M91" s="50" t="s">
        <v>61</v>
      </c>
      <c r="N91" s="50" t="s">
        <v>57</v>
      </c>
      <c r="O91" s="50" t="s">
        <v>62</v>
      </c>
      <c r="P91" s="50" t="s">
        <v>58</v>
      </c>
      <c r="Q91" s="50" t="s">
        <v>77</v>
      </c>
      <c r="R91" s="50" t="s">
        <v>126</v>
      </c>
      <c r="S91" s="50" t="s">
        <v>42</v>
      </c>
      <c r="T91" s="50" t="s">
        <v>5</v>
      </c>
      <c r="U91" s="46" t="s">
        <v>2</v>
      </c>
      <c r="V91" s="84" t="s">
        <v>72</v>
      </c>
      <c r="W91" s="84" t="s">
        <v>72</v>
      </c>
      <c r="X91" s="85" t="s">
        <v>21</v>
      </c>
      <c r="Z91" s="86" t="s">
        <v>7</v>
      </c>
    </row>
    <row r="92" spans="1:26" ht="15.75" thickBot="1" x14ac:dyDescent="0.3">
      <c r="A92" s="78">
        <v>1508117</v>
      </c>
      <c r="B92" s="78" t="s">
        <v>222</v>
      </c>
      <c r="C92" s="439">
        <v>1152</v>
      </c>
      <c r="D92" s="439">
        <v>1398</v>
      </c>
      <c r="E92" s="439">
        <v>1094</v>
      </c>
      <c r="F92" s="440">
        <f>E92/D92</f>
        <v>0.7825464949928469</v>
      </c>
      <c r="G92" s="52">
        <v>45272</v>
      </c>
      <c r="H92" s="342"/>
      <c r="I92" s="198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90"/>
      <c r="U92" s="197"/>
      <c r="V92" s="198"/>
      <c r="W92" s="197"/>
      <c r="X92" s="91" t="s">
        <v>78</v>
      </c>
      <c r="Z92" s="43" t="s">
        <v>130</v>
      </c>
    </row>
    <row r="93" spans="1:26" x14ac:dyDescent="0.2">
      <c r="A93" s="53"/>
      <c r="B93" s="54"/>
      <c r="C93" s="54"/>
      <c r="D93" s="54"/>
      <c r="E93" s="54"/>
      <c r="F93" s="54"/>
      <c r="G93" s="55"/>
      <c r="H93" s="343">
        <v>111</v>
      </c>
      <c r="I93" s="471"/>
      <c r="J93" s="63">
        <v>5</v>
      </c>
      <c r="K93" s="63"/>
      <c r="L93" s="63">
        <v>3</v>
      </c>
      <c r="M93" s="63"/>
      <c r="N93" s="63"/>
      <c r="O93" s="63"/>
      <c r="P93" s="63"/>
      <c r="Q93" s="63"/>
      <c r="R93" s="63"/>
      <c r="S93" s="63">
        <v>22</v>
      </c>
      <c r="T93" s="483">
        <f>SUM(H93,J93,L93,N93,P93,R93,S93)</f>
        <v>141</v>
      </c>
      <c r="U93" s="214">
        <f>($T93)/$D$47</f>
        <v>0.47157190635451507</v>
      </c>
      <c r="V93" s="344">
        <f>D92</f>
        <v>1398</v>
      </c>
      <c r="W93" s="344"/>
      <c r="X93" s="345" t="s">
        <v>16</v>
      </c>
      <c r="Y93" s="45">
        <f>T93</f>
        <v>141</v>
      </c>
      <c r="Z93" s="352" t="s">
        <v>416</v>
      </c>
    </row>
    <row r="94" spans="1:26" x14ac:dyDescent="0.2">
      <c r="A94" s="56"/>
      <c r="B94" s="57"/>
      <c r="C94" s="57"/>
      <c r="D94" s="57"/>
      <c r="E94" s="57"/>
      <c r="F94" s="57"/>
      <c r="G94" s="58"/>
      <c r="H94" s="406"/>
      <c r="I94" s="481"/>
      <c r="J94" s="66">
        <v>1</v>
      </c>
      <c r="K94" s="66"/>
      <c r="L94" s="66"/>
      <c r="M94" s="66"/>
      <c r="N94" s="66"/>
      <c r="O94" s="66"/>
      <c r="P94" s="66"/>
      <c r="Q94" s="66"/>
      <c r="R94" s="66"/>
      <c r="S94" s="66"/>
      <c r="T94" s="482">
        <f>SUM(H94,J94,L94,N94,P94,R94,S94)</f>
        <v>1</v>
      </c>
      <c r="U94" s="214">
        <f t="shared" ref="U94:U132" si="14">($T94)/$D$47</f>
        <v>3.3444816053511705E-3</v>
      </c>
      <c r="V94" s="344"/>
      <c r="W94" s="344"/>
      <c r="X94" s="368" t="s">
        <v>44</v>
      </c>
      <c r="Z94" s="352" t="s">
        <v>169</v>
      </c>
    </row>
    <row r="95" spans="1:26" x14ac:dyDescent="0.2">
      <c r="A95" s="56"/>
      <c r="B95" s="347"/>
      <c r="C95" s="347"/>
      <c r="D95" s="347"/>
      <c r="E95" s="347"/>
      <c r="F95" s="347"/>
      <c r="G95" s="348"/>
      <c r="H95" s="349">
        <v>3</v>
      </c>
      <c r="I95" s="472"/>
      <c r="J95" s="65">
        <v>2</v>
      </c>
      <c r="K95" s="65"/>
      <c r="L95" s="65"/>
      <c r="M95" s="65"/>
      <c r="N95" s="65"/>
      <c r="O95" s="65"/>
      <c r="P95" s="65"/>
      <c r="Q95" s="65"/>
      <c r="R95" s="65"/>
      <c r="S95" s="65"/>
      <c r="T95" s="350">
        <f t="shared" ref="T95:T118" si="15">SUM(H95,J95,L95,N95,P95,R95,S95)</f>
        <v>5</v>
      </c>
      <c r="U95" s="214">
        <f t="shared" si="14"/>
        <v>1.6722408026755852E-2</v>
      </c>
      <c r="V95" s="344">
        <f>D92</f>
        <v>1398</v>
      </c>
      <c r="W95" s="344"/>
      <c r="X95" s="351" t="s">
        <v>6</v>
      </c>
      <c r="Y95" s="45">
        <f t="shared" ref="Y95:Y105" si="16">T95</f>
        <v>5</v>
      </c>
      <c r="Z95" s="431"/>
    </row>
    <row r="96" spans="1:26" x14ac:dyDescent="0.2">
      <c r="A96" s="56"/>
      <c r="B96" s="347"/>
      <c r="C96" s="347"/>
      <c r="D96" s="347"/>
      <c r="E96" s="347"/>
      <c r="F96" s="347"/>
      <c r="G96" s="348"/>
      <c r="H96" s="349">
        <v>16</v>
      </c>
      <c r="I96" s="472"/>
      <c r="J96" s="65">
        <v>3</v>
      </c>
      <c r="K96" s="65"/>
      <c r="L96" s="65">
        <v>1</v>
      </c>
      <c r="M96" s="65"/>
      <c r="N96" s="65"/>
      <c r="O96" s="65"/>
      <c r="P96" s="65"/>
      <c r="Q96" s="65"/>
      <c r="R96" s="65"/>
      <c r="S96" s="65">
        <v>3</v>
      </c>
      <c r="T96" s="350">
        <f t="shared" si="15"/>
        <v>23</v>
      </c>
      <c r="U96" s="214">
        <f t="shared" si="14"/>
        <v>7.6923076923076927E-2</v>
      </c>
      <c r="V96" s="344">
        <f>D92</f>
        <v>1398</v>
      </c>
      <c r="W96" s="344"/>
      <c r="X96" s="351" t="s">
        <v>14</v>
      </c>
      <c r="Y96" s="45">
        <f t="shared" si="16"/>
        <v>23</v>
      </c>
      <c r="Z96" s="431"/>
    </row>
    <row r="97" spans="1:26" x14ac:dyDescent="0.2">
      <c r="A97" s="56"/>
      <c r="B97" s="347"/>
      <c r="C97" s="347"/>
      <c r="D97" s="347"/>
      <c r="E97" s="347"/>
      <c r="F97" s="347"/>
      <c r="G97" s="348"/>
      <c r="H97" s="349">
        <v>1</v>
      </c>
      <c r="I97" s="472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350">
        <f t="shared" si="15"/>
        <v>1</v>
      </c>
      <c r="U97" s="214">
        <f t="shared" si="14"/>
        <v>3.3444816053511705E-3</v>
      </c>
      <c r="V97" s="344">
        <f>D92</f>
        <v>1398</v>
      </c>
      <c r="W97" s="344"/>
      <c r="X97" s="351" t="s">
        <v>15</v>
      </c>
      <c r="Y97" s="45">
        <f t="shared" si="16"/>
        <v>1</v>
      </c>
      <c r="Z97" s="353"/>
    </row>
    <row r="98" spans="1:26" x14ac:dyDescent="0.2">
      <c r="A98" s="56"/>
      <c r="B98" s="347"/>
      <c r="C98" s="347"/>
      <c r="D98" s="347"/>
      <c r="E98" s="347"/>
      <c r="F98" s="347"/>
      <c r="G98" s="348"/>
      <c r="H98" s="349">
        <v>7</v>
      </c>
      <c r="I98" s="472"/>
      <c r="J98" s="65"/>
      <c r="K98" s="65"/>
      <c r="L98" s="65">
        <v>1</v>
      </c>
      <c r="M98" s="65"/>
      <c r="N98" s="65"/>
      <c r="O98" s="65"/>
      <c r="P98" s="65"/>
      <c r="Q98" s="65"/>
      <c r="R98" s="65"/>
      <c r="S98" s="65"/>
      <c r="T98" s="350">
        <f t="shared" si="15"/>
        <v>8</v>
      </c>
      <c r="U98" s="214">
        <f t="shared" si="14"/>
        <v>2.6755852842809364E-2</v>
      </c>
      <c r="V98" s="344">
        <f>D92</f>
        <v>1398</v>
      </c>
      <c r="W98" s="344"/>
      <c r="X98" s="351" t="s">
        <v>31</v>
      </c>
      <c r="Y98" s="45">
        <f t="shared" si="16"/>
        <v>8</v>
      </c>
      <c r="Z98" s="353"/>
    </row>
    <row r="99" spans="1:26" x14ac:dyDescent="0.2">
      <c r="A99" s="56"/>
      <c r="B99" s="347"/>
      <c r="C99" s="347"/>
      <c r="D99" s="347"/>
      <c r="E99" s="347"/>
      <c r="F99" s="347"/>
      <c r="G99" s="348"/>
      <c r="H99" s="349"/>
      <c r="I99" s="472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350">
        <f t="shared" si="15"/>
        <v>0</v>
      </c>
      <c r="U99" s="214">
        <f t="shared" si="14"/>
        <v>0</v>
      </c>
      <c r="V99" s="344">
        <f>D92</f>
        <v>1398</v>
      </c>
      <c r="W99" s="344"/>
      <c r="X99" s="351" t="s">
        <v>32</v>
      </c>
      <c r="Y99" s="45">
        <f t="shared" si="16"/>
        <v>0</v>
      </c>
      <c r="Z99" s="353"/>
    </row>
    <row r="100" spans="1:26" x14ac:dyDescent="0.2">
      <c r="A100" s="56"/>
      <c r="B100" s="347"/>
      <c r="C100" s="347"/>
      <c r="D100" s="347"/>
      <c r="E100" s="347"/>
      <c r="F100" s="347"/>
      <c r="G100" s="348"/>
      <c r="H100" s="349"/>
      <c r="I100" s="472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350">
        <f t="shared" si="15"/>
        <v>0</v>
      </c>
      <c r="U100" s="214">
        <f t="shared" si="14"/>
        <v>0</v>
      </c>
      <c r="V100" s="344">
        <f>D92</f>
        <v>1398</v>
      </c>
      <c r="W100" s="344"/>
      <c r="X100" s="351" t="s">
        <v>184</v>
      </c>
      <c r="Y100" s="45">
        <f t="shared" si="16"/>
        <v>0</v>
      </c>
      <c r="Z100" s="353"/>
    </row>
    <row r="101" spans="1:26" x14ac:dyDescent="0.2">
      <c r="A101" s="56"/>
      <c r="B101" s="347"/>
      <c r="C101" s="347"/>
      <c r="D101" s="347"/>
      <c r="E101" s="347"/>
      <c r="F101" s="347" t="s">
        <v>108</v>
      </c>
      <c r="G101" s="348"/>
      <c r="H101" s="349"/>
      <c r="I101" s="472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350">
        <f t="shared" si="15"/>
        <v>0</v>
      </c>
      <c r="U101" s="214">
        <f t="shared" si="14"/>
        <v>0</v>
      </c>
      <c r="V101" s="344">
        <f>D92</f>
        <v>1398</v>
      </c>
      <c r="W101" s="344"/>
      <c r="X101" s="351" t="s">
        <v>30</v>
      </c>
      <c r="Y101" s="45">
        <f t="shared" si="16"/>
        <v>0</v>
      </c>
      <c r="Z101" s="353"/>
    </row>
    <row r="102" spans="1:26" x14ac:dyDescent="0.2">
      <c r="A102" s="56"/>
      <c r="B102" s="347"/>
      <c r="C102" s="347"/>
      <c r="D102" s="347"/>
      <c r="E102" s="347"/>
      <c r="F102" s="347"/>
      <c r="G102" s="348"/>
      <c r="H102" s="349"/>
      <c r="I102" s="472"/>
      <c r="J102" s="65"/>
      <c r="K102" s="65"/>
      <c r="L102" s="65"/>
      <c r="M102" s="65"/>
      <c r="N102" s="65"/>
      <c r="O102" s="65"/>
      <c r="P102" s="65"/>
      <c r="Q102" s="65"/>
      <c r="R102" s="65"/>
      <c r="S102" s="65">
        <v>2</v>
      </c>
      <c r="T102" s="350">
        <f t="shared" si="15"/>
        <v>2</v>
      </c>
      <c r="U102" s="214">
        <f t="shared" si="14"/>
        <v>6.688963210702341E-3</v>
      </c>
      <c r="V102" s="344">
        <f>D92</f>
        <v>1398</v>
      </c>
      <c r="W102" s="344"/>
      <c r="X102" s="351" t="s">
        <v>0</v>
      </c>
      <c r="Y102" s="45">
        <f t="shared" si="16"/>
        <v>2</v>
      </c>
      <c r="Z102" s="354"/>
    </row>
    <row r="103" spans="1:26" x14ac:dyDescent="0.2">
      <c r="A103" s="56"/>
      <c r="B103" s="347"/>
      <c r="C103" s="347"/>
      <c r="D103" s="347"/>
      <c r="E103" s="347"/>
      <c r="F103" s="347"/>
      <c r="G103" s="348"/>
      <c r="H103" s="349">
        <v>48</v>
      </c>
      <c r="I103" s="472"/>
      <c r="J103" s="65">
        <v>14</v>
      </c>
      <c r="K103" s="65"/>
      <c r="L103" s="65"/>
      <c r="M103" s="65"/>
      <c r="N103" s="65"/>
      <c r="O103" s="65"/>
      <c r="P103" s="65"/>
      <c r="Q103" s="65"/>
      <c r="R103" s="65"/>
      <c r="S103" s="65">
        <v>4</v>
      </c>
      <c r="T103" s="350">
        <f t="shared" si="15"/>
        <v>66</v>
      </c>
      <c r="U103" s="214">
        <f t="shared" si="14"/>
        <v>0.22073578595317725</v>
      </c>
      <c r="V103" s="344">
        <f>D92</f>
        <v>1398</v>
      </c>
      <c r="W103" s="344"/>
      <c r="X103" s="351" t="s">
        <v>12</v>
      </c>
      <c r="Y103" s="45">
        <f t="shared" si="16"/>
        <v>66</v>
      </c>
      <c r="Z103" s="354"/>
    </row>
    <row r="104" spans="1:26" x14ac:dyDescent="0.2">
      <c r="A104" s="56"/>
      <c r="B104" s="347"/>
      <c r="C104" s="347"/>
      <c r="D104" s="347"/>
      <c r="E104" s="347"/>
      <c r="F104" s="347"/>
      <c r="G104" s="348"/>
      <c r="H104" s="349">
        <v>6</v>
      </c>
      <c r="I104" s="472"/>
      <c r="J104" s="65">
        <v>2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350">
        <f t="shared" si="15"/>
        <v>8</v>
      </c>
      <c r="U104" s="214">
        <f t="shared" si="14"/>
        <v>2.6755852842809364E-2</v>
      </c>
      <c r="V104" s="344">
        <f>D92</f>
        <v>1398</v>
      </c>
      <c r="W104" s="344"/>
      <c r="X104" s="351" t="s">
        <v>34</v>
      </c>
      <c r="Y104" s="45">
        <f t="shared" si="16"/>
        <v>8</v>
      </c>
      <c r="Z104" s="354"/>
    </row>
    <row r="105" spans="1:26" x14ac:dyDescent="0.2">
      <c r="A105" s="56"/>
      <c r="B105" s="347"/>
      <c r="C105" s="347"/>
      <c r="D105" s="347"/>
      <c r="E105" s="347"/>
      <c r="F105" s="347"/>
      <c r="G105" s="348"/>
      <c r="H105" s="355">
        <v>2</v>
      </c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356">
        <f t="shared" si="15"/>
        <v>2</v>
      </c>
      <c r="U105" s="214">
        <f t="shared" si="14"/>
        <v>6.688963210702341E-3</v>
      </c>
      <c r="V105" s="344">
        <f>D92</f>
        <v>1398</v>
      </c>
      <c r="W105" s="344"/>
      <c r="X105" s="176" t="s">
        <v>171</v>
      </c>
      <c r="Y105" s="45">
        <f t="shared" si="16"/>
        <v>2</v>
      </c>
      <c r="Z105" s="354"/>
    </row>
    <row r="106" spans="1:26" x14ac:dyDescent="0.2">
      <c r="A106" s="56"/>
      <c r="B106" s="347"/>
      <c r="C106" s="347"/>
      <c r="D106" s="347"/>
      <c r="E106" s="347"/>
      <c r="F106" s="347"/>
      <c r="G106" s="60"/>
      <c r="H106" s="358"/>
      <c r="I106" s="65"/>
      <c r="J106" s="70"/>
      <c r="K106" s="65"/>
      <c r="L106" s="65">
        <v>1</v>
      </c>
      <c r="M106" s="65"/>
      <c r="N106" s="65"/>
      <c r="O106" s="65"/>
      <c r="P106" s="65"/>
      <c r="Q106" s="65"/>
      <c r="R106" s="65"/>
      <c r="S106" s="65"/>
      <c r="T106" s="350">
        <f t="shared" si="15"/>
        <v>1</v>
      </c>
      <c r="U106" s="214">
        <f t="shared" si="14"/>
        <v>3.3444816053511705E-3</v>
      </c>
      <c r="V106" s="344">
        <f>D92</f>
        <v>1398</v>
      </c>
      <c r="W106" s="344"/>
      <c r="X106" s="466" t="s">
        <v>88</v>
      </c>
      <c r="Z106" s="360"/>
    </row>
    <row r="107" spans="1:26" x14ac:dyDescent="0.2">
      <c r="A107" s="56"/>
      <c r="B107" s="347"/>
      <c r="C107" s="347"/>
      <c r="D107" s="347"/>
      <c r="E107" s="347"/>
      <c r="F107" s="347"/>
      <c r="G107" s="60"/>
      <c r="H107" s="361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350">
        <f t="shared" si="15"/>
        <v>0</v>
      </c>
      <c r="U107" s="214">
        <f t="shared" si="14"/>
        <v>0</v>
      </c>
      <c r="V107" s="344">
        <f>D92</f>
        <v>1398</v>
      </c>
      <c r="W107" s="344"/>
      <c r="X107" s="241" t="s">
        <v>183</v>
      </c>
      <c r="Z107" s="346"/>
    </row>
    <row r="108" spans="1:26" x14ac:dyDescent="0.2">
      <c r="A108" s="56"/>
      <c r="B108" s="347"/>
      <c r="C108" s="347"/>
      <c r="D108" s="347"/>
      <c r="E108" s="347"/>
      <c r="F108" s="347"/>
      <c r="G108" s="348"/>
      <c r="H108" s="349"/>
      <c r="I108" s="358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350">
        <f t="shared" si="15"/>
        <v>0</v>
      </c>
      <c r="U108" s="214">
        <f t="shared" si="14"/>
        <v>0</v>
      </c>
      <c r="V108" s="344"/>
      <c r="W108" s="344"/>
      <c r="X108" s="351" t="s">
        <v>122</v>
      </c>
      <c r="Z108" s="346"/>
    </row>
    <row r="109" spans="1:26" ht="15.75" thickBot="1" x14ac:dyDescent="0.25">
      <c r="A109" s="56"/>
      <c r="B109" s="347"/>
      <c r="C109" s="347"/>
      <c r="D109" s="347"/>
      <c r="E109" s="347"/>
      <c r="F109" s="347"/>
      <c r="G109" s="348"/>
      <c r="H109" s="362"/>
      <c r="I109" s="205"/>
      <c r="J109" s="205"/>
      <c r="K109" s="205"/>
      <c r="L109" s="205">
        <v>3</v>
      </c>
      <c r="M109" s="205"/>
      <c r="N109" s="205"/>
      <c r="O109" s="205"/>
      <c r="P109" s="205"/>
      <c r="Q109" s="205"/>
      <c r="R109" s="205"/>
      <c r="S109" s="205"/>
      <c r="T109" s="363">
        <f t="shared" si="15"/>
        <v>3</v>
      </c>
      <c r="U109" s="316">
        <f t="shared" si="14"/>
        <v>1.0033444816053512E-2</v>
      </c>
      <c r="V109" s="344">
        <f>D92</f>
        <v>1398</v>
      </c>
      <c r="W109" s="364"/>
      <c r="X109" s="365" t="s">
        <v>28</v>
      </c>
      <c r="Y109" s="45">
        <f t="shared" ref="Y109:Y119" si="17">T109</f>
        <v>3</v>
      </c>
      <c r="Z109" s="366"/>
    </row>
    <row r="110" spans="1:26" x14ac:dyDescent="0.2">
      <c r="A110" s="56"/>
      <c r="B110" s="347"/>
      <c r="C110" s="347" t="s">
        <v>121</v>
      </c>
      <c r="D110" s="347"/>
      <c r="E110" s="347"/>
      <c r="F110" s="347"/>
      <c r="G110" s="348"/>
      <c r="H110" s="367"/>
      <c r="I110" s="66">
        <v>3</v>
      </c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350">
        <f t="shared" si="15"/>
        <v>0</v>
      </c>
      <c r="U110" s="214">
        <f t="shared" si="14"/>
        <v>0</v>
      </c>
      <c r="V110" s="344">
        <f>D92</f>
        <v>1398</v>
      </c>
      <c r="W110" s="344"/>
      <c r="X110" s="368" t="s">
        <v>11</v>
      </c>
      <c r="Y110" s="45">
        <f t="shared" si="17"/>
        <v>0</v>
      </c>
      <c r="Z110" s="346"/>
    </row>
    <row r="111" spans="1:26" x14ac:dyDescent="0.2">
      <c r="A111" s="56"/>
      <c r="B111" s="347"/>
      <c r="C111" s="347"/>
      <c r="D111" s="347"/>
      <c r="E111" s="347"/>
      <c r="F111" s="347"/>
      <c r="G111" s="348"/>
      <c r="H111" s="369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350">
        <f t="shared" si="15"/>
        <v>0</v>
      </c>
      <c r="U111" s="214">
        <f t="shared" si="14"/>
        <v>0</v>
      </c>
      <c r="V111" s="344">
        <f>D92</f>
        <v>1398</v>
      </c>
      <c r="W111" s="344"/>
      <c r="X111" s="351" t="s">
        <v>29</v>
      </c>
      <c r="Y111" s="45">
        <f t="shared" si="17"/>
        <v>0</v>
      </c>
      <c r="Z111" s="346"/>
    </row>
    <row r="112" spans="1:26" x14ac:dyDescent="0.2">
      <c r="A112" s="56"/>
      <c r="B112" s="347"/>
      <c r="C112" s="347"/>
      <c r="D112" s="347"/>
      <c r="E112" s="347"/>
      <c r="F112" s="347"/>
      <c r="G112" s="348"/>
      <c r="H112" s="369"/>
      <c r="I112" s="65">
        <v>13</v>
      </c>
      <c r="J112" s="65">
        <v>3</v>
      </c>
      <c r="K112" s="65">
        <v>1</v>
      </c>
      <c r="L112" s="65"/>
      <c r="M112" s="65"/>
      <c r="N112" s="65"/>
      <c r="O112" s="65"/>
      <c r="P112" s="65"/>
      <c r="Q112" s="65"/>
      <c r="R112" s="65"/>
      <c r="S112" s="65">
        <v>3</v>
      </c>
      <c r="T112" s="350">
        <f t="shared" si="15"/>
        <v>6</v>
      </c>
      <c r="U112" s="214">
        <f t="shared" si="14"/>
        <v>2.0066889632107024E-2</v>
      </c>
      <c r="V112" s="344">
        <f>D92</f>
        <v>1398</v>
      </c>
      <c r="W112" s="344"/>
      <c r="X112" s="351" t="s">
        <v>3</v>
      </c>
      <c r="Y112" s="45">
        <f t="shared" si="17"/>
        <v>6</v>
      </c>
      <c r="Z112" s="353"/>
    </row>
    <row r="113" spans="1:26" x14ac:dyDescent="0.2">
      <c r="A113" s="56"/>
      <c r="B113" s="347"/>
      <c r="C113" s="347"/>
      <c r="D113" s="347"/>
      <c r="E113" s="347"/>
      <c r="F113" s="347"/>
      <c r="G113" s="348"/>
      <c r="H113" s="369"/>
      <c r="I113" s="65"/>
      <c r="J113" s="65">
        <v>1</v>
      </c>
      <c r="K113" s="65">
        <v>2</v>
      </c>
      <c r="L113" s="65"/>
      <c r="M113" s="65"/>
      <c r="N113" s="65"/>
      <c r="O113" s="65"/>
      <c r="P113" s="65"/>
      <c r="Q113" s="65"/>
      <c r="R113" s="65"/>
      <c r="S113" s="65"/>
      <c r="T113" s="350">
        <f t="shared" si="15"/>
        <v>1</v>
      </c>
      <c r="U113" s="214">
        <f t="shared" si="14"/>
        <v>3.3444816053511705E-3</v>
      </c>
      <c r="V113" s="344">
        <f>D92</f>
        <v>1398</v>
      </c>
      <c r="W113" s="344"/>
      <c r="X113" s="351" t="s">
        <v>8</v>
      </c>
      <c r="Y113" s="45">
        <f t="shared" si="17"/>
        <v>1</v>
      </c>
      <c r="Z113" s="354"/>
    </row>
    <row r="114" spans="1:26" x14ac:dyDescent="0.2">
      <c r="A114" s="56"/>
      <c r="B114" s="347"/>
      <c r="C114" s="347"/>
      <c r="D114" s="347"/>
      <c r="E114" s="347"/>
      <c r="F114" s="347"/>
      <c r="G114" s="348"/>
      <c r="H114" s="369"/>
      <c r="I114" s="65">
        <v>24</v>
      </c>
      <c r="J114" s="65">
        <v>3</v>
      </c>
      <c r="K114" s="65">
        <v>7</v>
      </c>
      <c r="L114" s="65">
        <v>2</v>
      </c>
      <c r="M114" s="65"/>
      <c r="N114" s="65"/>
      <c r="O114" s="65"/>
      <c r="P114" s="65"/>
      <c r="Q114" s="65"/>
      <c r="R114" s="65"/>
      <c r="S114" s="65"/>
      <c r="T114" s="350">
        <f t="shared" si="15"/>
        <v>5</v>
      </c>
      <c r="U114" s="214">
        <f t="shared" si="14"/>
        <v>1.6722408026755852E-2</v>
      </c>
      <c r="V114" s="344">
        <f>D92</f>
        <v>1398</v>
      </c>
      <c r="W114" s="344"/>
      <c r="X114" s="351" t="s">
        <v>9</v>
      </c>
      <c r="Y114" s="45">
        <f t="shared" si="17"/>
        <v>5</v>
      </c>
      <c r="Z114" s="354"/>
    </row>
    <row r="115" spans="1:26" x14ac:dyDescent="0.2">
      <c r="A115" s="56"/>
      <c r="B115" s="347"/>
      <c r="C115" s="347"/>
      <c r="D115" s="347"/>
      <c r="E115" s="347"/>
      <c r="F115" s="347"/>
      <c r="G115" s="348"/>
      <c r="H115" s="369"/>
      <c r="I115" s="65">
        <v>1</v>
      </c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350">
        <f t="shared" si="15"/>
        <v>0</v>
      </c>
      <c r="U115" s="214">
        <f t="shared" si="14"/>
        <v>0</v>
      </c>
      <c r="V115" s="344">
        <f>D92</f>
        <v>1398</v>
      </c>
      <c r="W115" s="344"/>
      <c r="X115" s="351" t="s">
        <v>80</v>
      </c>
      <c r="Y115" s="45">
        <f t="shared" si="17"/>
        <v>0</v>
      </c>
      <c r="Z115" s="346" t="s">
        <v>472</v>
      </c>
    </row>
    <row r="116" spans="1:26" x14ac:dyDescent="0.2">
      <c r="A116" s="56"/>
      <c r="B116" s="347"/>
      <c r="C116" s="347"/>
      <c r="D116" s="347"/>
      <c r="E116" s="347"/>
      <c r="F116" s="347"/>
      <c r="G116" s="348"/>
      <c r="H116" s="369"/>
      <c r="I116" s="65">
        <v>1</v>
      </c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350">
        <f t="shared" si="15"/>
        <v>0</v>
      </c>
      <c r="U116" s="214">
        <f t="shared" si="14"/>
        <v>0</v>
      </c>
      <c r="V116" s="344">
        <f>D92</f>
        <v>1398</v>
      </c>
      <c r="W116" s="344"/>
      <c r="X116" s="351" t="s">
        <v>20</v>
      </c>
      <c r="Y116" s="45">
        <f t="shared" si="17"/>
        <v>0</v>
      </c>
      <c r="Z116" s="346" t="s">
        <v>474</v>
      </c>
    </row>
    <row r="117" spans="1:26" x14ac:dyDescent="0.2">
      <c r="A117" s="56"/>
      <c r="B117" s="347"/>
      <c r="C117" s="347"/>
      <c r="D117" s="347"/>
      <c r="E117" s="347"/>
      <c r="F117" s="347"/>
      <c r="G117" s="348"/>
      <c r="H117" s="369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350">
        <f t="shared" si="15"/>
        <v>0</v>
      </c>
      <c r="U117" s="214">
        <f t="shared" si="14"/>
        <v>0</v>
      </c>
      <c r="V117" s="344">
        <f>D92</f>
        <v>1398</v>
      </c>
      <c r="W117" s="344"/>
      <c r="X117" s="351" t="s">
        <v>81</v>
      </c>
      <c r="Y117" s="45">
        <f t="shared" si="17"/>
        <v>0</v>
      </c>
      <c r="Z117" s="417" t="s">
        <v>475</v>
      </c>
    </row>
    <row r="118" spans="1:26" x14ac:dyDescent="0.2">
      <c r="A118" s="56"/>
      <c r="B118" s="347"/>
      <c r="C118" s="347"/>
      <c r="D118" s="347"/>
      <c r="E118" s="347"/>
      <c r="F118" s="347"/>
      <c r="G118" s="348"/>
      <c r="H118" s="369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350">
        <f t="shared" si="15"/>
        <v>0</v>
      </c>
      <c r="U118" s="214">
        <f t="shared" si="14"/>
        <v>0</v>
      </c>
      <c r="V118" s="344">
        <f>D92</f>
        <v>1398</v>
      </c>
      <c r="W118" s="344"/>
      <c r="X118" s="351" t="s">
        <v>10</v>
      </c>
      <c r="Y118" s="45">
        <f t="shared" si="17"/>
        <v>0</v>
      </c>
      <c r="Z118" s="354"/>
    </row>
    <row r="119" spans="1:26" x14ac:dyDescent="0.2">
      <c r="A119" s="56"/>
      <c r="B119" s="347"/>
      <c r="C119" s="347"/>
      <c r="D119" s="347"/>
      <c r="E119" s="347"/>
      <c r="F119" s="347"/>
      <c r="G119" s="348"/>
      <c r="H119" s="369"/>
      <c r="I119" s="65">
        <v>11</v>
      </c>
      <c r="J119" s="65"/>
      <c r="K119" s="65">
        <v>5</v>
      </c>
      <c r="L119" s="65">
        <v>1</v>
      </c>
      <c r="M119" s="65"/>
      <c r="N119" s="65"/>
      <c r="O119" s="65"/>
      <c r="P119" s="65"/>
      <c r="Q119" s="65"/>
      <c r="R119" s="65"/>
      <c r="S119" s="65"/>
      <c r="T119" s="350">
        <f>SUM(H119,J119,L119,N119,P119,R119,S119)</f>
        <v>1</v>
      </c>
      <c r="U119" s="214">
        <f t="shared" si="14"/>
        <v>3.3444816053511705E-3</v>
      </c>
      <c r="V119" s="344">
        <f>D92</f>
        <v>1398</v>
      </c>
      <c r="W119" s="344"/>
      <c r="X119" s="351" t="s">
        <v>13</v>
      </c>
      <c r="Y119" s="45">
        <f t="shared" si="17"/>
        <v>1</v>
      </c>
      <c r="Z119" s="354"/>
    </row>
    <row r="120" spans="1:26" x14ac:dyDescent="0.2">
      <c r="A120" s="56"/>
      <c r="B120" s="347"/>
      <c r="C120" s="347"/>
      <c r="D120" s="347"/>
      <c r="E120" s="347"/>
      <c r="F120" s="347"/>
      <c r="G120" s="348"/>
      <c r="H120" s="349"/>
      <c r="I120" s="65"/>
      <c r="J120" s="65"/>
      <c r="K120" s="65">
        <v>1</v>
      </c>
      <c r="L120" s="65"/>
      <c r="M120" s="65"/>
      <c r="N120" s="65"/>
      <c r="O120" s="65"/>
      <c r="P120" s="65"/>
      <c r="Q120" s="65"/>
      <c r="R120" s="65"/>
      <c r="S120" s="65"/>
      <c r="T120" s="350">
        <f>SUM(H120,J120,L120,N120,P120,R120,S120)</f>
        <v>0</v>
      </c>
      <c r="U120" s="214">
        <f t="shared" si="14"/>
        <v>0</v>
      </c>
      <c r="V120" s="344" t="str">
        <f>D91</f>
        <v>Build QTY</v>
      </c>
      <c r="W120" s="344"/>
      <c r="X120" s="351" t="s">
        <v>99</v>
      </c>
      <c r="Y120" s="45">
        <f t="shared" ref="Y120:Y131" si="18">T121</f>
        <v>2</v>
      </c>
      <c r="Z120" s="353"/>
    </row>
    <row r="121" spans="1:26" x14ac:dyDescent="0.2">
      <c r="A121" s="56"/>
      <c r="B121" s="347"/>
      <c r="C121" s="347"/>
      <c r="D121" s="347"/>
      <c r="E121" s="347"/>
      <c r="F121" s="347"/>
      <c r="G121" s="348"/>
      <c r="H121" s="349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>
        <v>2</v>
      </c>
      <c r="T121" s="350">
        <f>SUM(H121,J121,L121,N121,P121,R121,S121)</f>
        <v>2</v>
      </c>
      <c r="U121" s="214">
        <f t="shared" si="14"/>
        <v>6.688963210702341E-3</v>
      </c>
      <c r="V121" s="344">
        <f>D92</f>
        <v>1398</v>
      </c>
      <c r="W121" s="344"/>
      <c r="X121" s="351" t="s">
        <v>10</v>
      </c>
      <c r="Y121" s="45">
        <f t="shared" si="18"/>
        <v>9</v>
      </c>
      <c r="Z121" s="353"/>
    </row>
    <row r="122" spans="1:26" x14ac:dyDescent="0.2">
      <c r="A122" s="56"/>
      <c r="B122" s="347"/>
      <c r="C122" s="347"/>
      <c r="D122" s="347"/>
      <c r="E122" s="347"/>
      <c r="F122" s="347"/>
      <c r="G122" s="348"/>
      <c r="H122" s="349"/>
      <c r="I122" s="65">
        <v>2</v>
      </c>
      <c r="J122" s="65"/>
      <c r="K122" s="65">
        <v>1</v>
      </c>
      <c r="L122" s="65">
        <v>1</v>
      </c>
      <c r="M122" s="65"/>
      <c r="N122" s="65"/>
      <c r="O122" s="65"/>
      <c r="P122" s="65"/>
      <c r="Q122" s="65"/>
      <c r="R122" s="65">
        <v>8</v>
      </c>
      <c r="S122" s="65"/>
      <c r="T122" s="350">
        <f>SUM(H122,J122,L122,N122,P122,R122,S122)</f>
        <v>9</v>
      </c>
      <c r="U122" s="214">
        <f t="shared" si="14"/>
        <v>3.0100334448160536E-2</v>
      </c>
      <c r="V122" s="344">
        <f>D92</f>
        <v>1398</v>
      </c>
      <c r="W122" s="344"/>
      <c r="X122" s="351" t="s">
        <v>83</v>
      </c>
      <c r="Y122" s="45">
        <f t="shared" si="18"/>
        <v>1</v>
      </c>
      <c r="Z122" s="354"/>
    </row>
    <row r="123" spans="1:26" ht="15.75" thickBot="1" x14ac:dyDescent="0.25">
      <c r="A123" s="56"/>
      <c r="B123" s="347"/>
      <c r="C123" s="347"/>
      <c r="D123" s="347"/>
      <c r="E123" s="347"/>
      <c r="F123" s="347"/>
      <c r="G123" s="348"/>
      <c r="H123" s="355"/>
      <c r="I123" s="70">
        <v>2</v>
      </c>
      <c r="J123" s="70"/>
      <c r="K123" s="70">
        <v>1</v>
      </c>
      <c r="L123" s="70"/>
      <c r="M123" s="70"/>
      <c r="N123" s="70"/>
      <c r="O123" s="70"/>
      <c r="P123" s="70"/>
      <c r="Q123" s="70"/>
      <c r="R123" s="70">
        <v>1</v>
      </c>
      <c r="S123" s="70"/>
      <c r="T123" s="350">
        <f>SUM(H123,J123,L123,N123,P123,R123,S123)</f>
        <v>1</v>
      </c>
      <c r="U123" s="214">
        <f t="shared" si="14"/>
        <v>3.3444816053511705E-3</v>
      </c>
      <c r="V123" s="344">
        <f>D92</f>
        <v>1398</v>
      </c>
      <c r="W123" s="364"/>
      <c r="X123" s="357" t="s">
        <v>101</v>
      </c>
      <c r="Y123" s="45">
        <f t="shared" si="18"/>
        <v>0</v>
      </c>
      <c r="Z123" s="346"/>
    </row>
    <row r="124" spans="1:26" ht="15.75" thickBot="1" x14ac:dyDescent="0.25">
      <c r="A124" s="56"/>
      <c r="B124" s="347"/>
      <c r="C124" s="347"/>
      <c r="D124" s="347"/>
      <c r="E124" s="347"/>
      <c r="F124" s="347"/>
      <c r="G124" s="348"/>
      <c r="H124" s="342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7"/>
      <c r="U124" s="197"/>
      <c r="V124" s="197"/>
      <c r="W124" s="370"/>
      <c r="X124" s="428" t="s">
        <v>84</v>
      </c>
      <c r="Y124" s="45">
        <f t="shared" si="18"/>
        <v>0</v>
      </c>
      <c r="Z124" s="494"/>
    </row>
    <row r="125" spans="1:26" x14ac:dyDescent="0.2">
      <c r="A125" s="56"/>
      <c r="B125" s="347"/>
      <c r="C125" s="347"/>
      <c r="D125" s="347"/>
      <c r="E125" s="347"/>
      <c r="F125" s="347"/>
      <c r="G125" s="60"/>
      <c r="H125" s="34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371">
        <f t="shared" ref="T125:T132" si="19">SUM(H125,J125,L125,N125,P125,R125,S125)</f>
        <v>0</v>
      </c>
      <c r="U125" s="214">
        <f t="shared" si="14"/>
        <v>0</v>
      </c>
      <c r="V125" s="344">
        <f>D92</f>
        <v>1398</v>
      </c>
      <c r="W125" s="372"/>
      <c r="X125" s="119" t="s">
        <v>86</v>
      </c>
      <c r="Y125" s="45">
        <f t="shared" si="18"/>
        <v>1</v>
      </c>
      <c r="Z125" s="494"/>
    </row>
    <row r="126" spans="1:26" x14ac:dyDescent="0.2">
      <c r="A126" s="56"/>
      <c r="B126" s="347"/>
      <c r="C126" s="347"/>
      <c r="D126" s="347"/>
      <c r="E126" s="347"/>
      <c r="F126" s="347"/>
      <c r="G126" s="60"/>
      <c r="H126" s="349">
        <v>1</v>
      </c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350">
        <f t="shared" si="19"/>
        <v>1</v>
      </c>
      <c r="U126" s="214">
        <f t="shared" si="14"/>
        <v>3.3444816053511705E-3</v>
      </c>
      <c r="V126" s="344">
        <f>D92</f>
        <v>1398</v>
      </c>
      <c r="W126" s="344"/>
      <c r="X126" s="351" t="s">
        <v>74</v>
      </c>
      <c r="Y126" s="45">
        <f t="shared" si="18"/>
        <v>5</v>
      </c>
      <c r="Z126" s="494" t="s">
        <v>473</v>
      </c>
    </row>
    <row r="127" spans="1:26" x14ac:dyDescent="0.2">
      <c r="A127" s="56"/>
      <c r="B127" s="347"/>
      <c r="C127" s="347"/>
      <c r="D127" s="347"/>
      <c r="E127" s="347"/>
      <c r="F127" s="347"/>
      <c r="G127" s="60"/>
      <c r="H127" s="349">
        <v>5</v>
      </c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350">
        <f t="shared" si="19"/>
        <v>5</v>
      </c>
      <c r="U127" s="214">
        <f t="shared" si="14"/>
        <v>1.6722408026755852E-2</v>
      </c>
      <c r="V127" s="344">
        <f>D92</f>
        <v>1398</v>
      </c>
      <c r="W127" s="344"/>
      <c r="X127" s="351" t="s">
        <v>204</v>
      </c>
      <c r="Y127" s="45">
        <f t="shared" si="18"/>
        <v>2</v>
      </c>
      <c r="Z127" s="494" t="s">
        <v>401</v>
      </c>
    </row>
    <row r="128" spans="1:26" x14ac:dyDescent="0.2">
      <c r="A128" s="56"/>
      <c r="B128" s="347"/>
      <c r="C128" s="347"/>
      <c r="D128" s="347"/>
      <c r="E128" s="347"/>
      <c r="F128" s="347"/>
      <c r="G128" s="60"/>
      <c r="H128" s="349">
        <v>2</v>
      </c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350">
        <f t="shared" si="19"/>
        <v>2</v>
      </c>
      <c r="U128" s="214">
        <f t="shared" si="14"/>
        <v>6.688963210702341E-3</v>
      </c>
      <c r="V128" s="344">
        <f>D92</f>
        <v>1398</v>
      </c>
      <c r="W128" s="344"/>
      <c r="X128" s="351" t="s">
        <v>13</v>
      </c>
      <c r="Y128" s="45">
        <f t="shared" si="18"/>
        <v>1</v>
      </c>
      <c r="Z128" s="494" t="s">
        <v>465</v>
      </c>
    </row>
    <row r="129" spans="1:26" x14ac:dyDescent="0.2">
      <c r="A129" s="56"/>
      <c r="B129" s="347"/>
      <c r="C129" s="347"/>
      <c r="D129" s="347"/>
      <c r="E129" s="347"/>
      <c r="F129" s="347"/>
      <c r="G129" s="60"/>
      <c r="H129" s="349">
        <v>1</v>
      </c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350">
        <f t="shared" si="19"/>
        <v>1</v>
      </c>
      <c r="U129" s="214">
        <f t="shared" si="14"/>
        <v>3.3444816053511705E-3</v>
      </c>
      <c r="V129" s="344">
        <f>D92</f>
        <v>1398</v>
      </c>
      <c r="W129" s="344"/>
      <c r="X129" s="176" t="s">
        <v>36</v>
      </c>
      <c r="Y129" s="45">
        <f t="shared" si="18"/>
        <v>1</v>
      </c>
      <c r="Z129" s="494" t="s">
        <v>281</v>
      </c>
    </row>
    <row r="130" spans="1:26" x14ac:dyDescent="0.2">
      <c r="A130" s="56"/>
      <c r="B130" s="347"/>
      <c r="C130" s="347"/>
      <c r="D130" s="347"/>
      <c r="E130" s="347"/>
      <c r="F130" s="347"/>
      <c r="G130" s="60"/>
      <c r="H130" s="349">
        <v>1</v>
      </c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350">
        <f t="shared" si="19"/>
        <v>1</v>
      </c>
      <c r="U130" s="214">
        <f t="shared" si="14"/>
        <v>3.3444816053511705E-3</v>
      </c>
      <c r="V130" s="344">
        <f>D92</f>
        <v>1398</v>
      </c>
      <c r="W130" s="344"/>
      <c r="X130" s="176" t="s">
        <v>171</v>
      </c>
      <c r="Y130" s="45">
        <f t="shared" si="18"/>
        <v>0</v>
      </c>
      <c r="Z130" s="494"/>
    </row>
    <row r="131" spans="1:26" x14ac:dyDescent="0.2">
      <c r="A131" s="56"/>
      <c r="B131" s="347"/>
      <c r="C131" s="347"/>
      <c r="D131" s="347"/>
      <c r="E131" s="347"/>
      <c r="F131" s="347"/>
      <c r="G131" s="60"/>
      <c r="H131" s="355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350">
        <f t="shared" si="19"/>
        <v>0</v>
      </c>
      <c r="U131" s="214">
        <f t="shared" si="14"/>
        <v>0</v>
      </c>
      <c r="V131" s="344">
        <f>D92</f>
        <v>1398</v>
      </c>
      <c r="W131" s="344"/>
      <c r="X131" s="467" t="s">
        <v>88</v>
      </c>
      <c r="Y131" s="45">
        <f t="shared" si="18"/>
        <v>8</v>
      </c>
      <c r="Z131" s="494"/>
    </row>
    <row r="132" spans="1:26" ht="15.75" thickBot="1" x14ac:dyDescent="0.25">
      <c r="A132" s="186"/>
      <c r="B132" s="187"/>
      <c r="C132" s="187"/>
      <c r="D132" s="187"/>
      <c r="E132" s="187"/>
      <c r="F132" s="187"/>
      <c r="G132" s="194"/>
      <c r="H132" s="355">
        <v>8</v>
      </c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356">
        <f t="shared" si="19"/>
        <v>8</v>
      </c>
      <c r="U132" s="214">
        <f t="shared" si="14"/>
        <v>2.6755852842809364E-2</v>
      </c>
      <c r="V132" s="344">
        <f>D92</f>
        <v>1398</v>
      </c>
      <c r="W132" s="344"/>
      <c r="X132" s="374" t="s">
        <v>159</v>
      </c>
      <c r="Z132" s="419"/>
    </row>
    <row r="133" spans="1:26" ht="15.75" thickBot="1" x14ac:dyDescent="0.25">
      <c r="G133" s="51" t="s">
        <v>5</v>
      </c>
      <c r="H133" s="61">
        <f t="shared" ref="H133:S133" si="20">SUM(H93:H132)</f>
        <v>212</v>
      </c>
      <c r="I133" s="61">
        <f t="shared" si="20"/>
        <v>57</v>
      </c>
      <c r="J133" s="61">
        <f t="shared" si="20"/>
        <v>34</v>
      </c>
      <c r="K133" s="61">
        <f t="shared" si="20"/>
        <v>18</v>
      </c>
      <c r="L133" s="61">
        <f t="shared" si="20"/>
        <v>13</v>
      </c>
      <c r="M133" s="61">
        <f t="shared" si="20"/>
        <v>0</v>
      </c>
      <c r="N133" s="61">
        <f t="shared" si="20"/>
        <v>0</v>
      </c>
      <c r="O133" s="61">
        <f t="shared" si="20"/>
        <v>0</v>
      </c>
      <c r="P133" s="61">
        <f t="shared" si="20"/>
        <v>0</v>
      </c>
      <c r="Q133" s="61">
        <f t="shared" si="20"/>
        <v>0</v>
      </c>
      <c r="R133" s="61">
        <f t="shared" si="20"/>
        <v>9</v>
      </c>
      <c r="S133" s="61">
        <f t="shared" si="20"/>
        <v>36</v>
      </c>
      <c r="T133" s="375">
        <f>SUM(H133,J133,L133,N133,P133,R133,S133)</f>
        <v>304</v>
      </c>
      <c r="U133" s="465">
        <f>($T133)/$D$92</f>
        <v>0.21745350500715308</v>
      </c>
      <c r="V133" s="344">
        <f>D92</f>
        <v>1398</v>
      </c>
      <c r="W133" s="344"/>
      <c r="X133" s="11"/>
      <c r="Z133" s="7"/>
    </row>
    <row r="135" spans="1:26" ht="15.75" thickBot="1" x14ac:dyDescent="0.3"/>
    <row r="136" spans="1:26" ht="75.75" thickBot="1" x14ac:dyDescent="0.3">
      <c r="A136" s="47" t="s">
        <v>23</v>
      </c>
      <c r="B136" s="47" t="s">
        <v>49</v>
      </c>
      <c r="C136" s="47" t="s">
        <v>54</v>
      </c>
      <c r="D136" s="47" t="s">
        <v>18</v>
      </c>
      <c r="E136" s="46" t="s">
        <v>17</v>
      </c>
      <c r="F136" s="48" t="s">
        <v>1</v>
      </c>
      <c r="G136" s="49" t="s">
        <v>24</v>
      </c>
      <c r="H136" s="50" t="s">
        <v>75</v>
      </c>
      <c r="I136" s="50" t="s">
        <v>76</v>
      </c>
      <c r="J136" s="50" t="s">
        <v>55</v>
      </c>
      <c r="K136" s="50" t="s">
        <v>60</v>
      </c>
      <c r="L136" s="50" t="s">
        <v>56</v>
      </c>
      <c r="M136" s="50" t="s">
        <v>61</v>
      </c>
      <c r="N136" s="50" t="s">
        <v>57</v>
      </c>
      <c r="O136" s="50" t="s">
        <v>62</v>
      </c>
      <c r="P136" s="50" t="s">
        <v>58</v>
      </c>
      <c r="Q136" s="50" t="s">
        <v>77</v>
      </c>
      <c r="R136" s="50" t="s">
        <v>126</v>
      </c>
      <c r="S136" s="50" t="s">
        <v>42</v>
      </c>
      <c r="T136" s="50" t="s">
        <v>5</v>
      </c>
      <c r="U136" s="46" t="s">
        <v>2</v>
      </c>
      <c r="V136" s="84" t="s">
        <v>72</v>
      </c>
      <c r="W136" s="84" t="s">
        <v>72</v>
      </c>
      <c r="X136" s="85" t="s">
        <v>21</v>
      </c>
      <c r="Z136" s="86" t="s">
        <v>7</v>
      </c>
    </row>
    <row r="137" spans="1:26" ht="15.75" thickBot="1" x14ac:dyDescent="0.3">
      <c r="A137" s="78">
        <v>1512027</v>
      </c>
      <c r="B137" s="78" t="s">
        <v>222</v>
      </c>
      <c r="C137" s="439">
        <v>1152</v>
      </c>
      <c r="D137" s="439">
        <v>1266</v>
      </c>
      <c r="E137" s="439">
        <v>1130</v>
      </c>
      <c r="F137" s="440">
        <f>E137/D137</f>
        <v>0.89257503949447081</v>
      </c>
      <c r="G137" s="52">
        <v>45301</v>
      </c>
      <c r="H137" s="342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90"/>
      <c r="U137" s="197"/>
      <c r="V137" s="198"/>
      <c r="W137" s="197"/>
      <c r="X137" s="91" t="s">
        <v>78</v>
      </c>
      <c r="Z137" s="43" t="s">
        <v>130</v>
      </c>
    </row>
    <row r="138" spans="1:26" x14ac:dyDescent="0.2">
      <c r="A138" s="53"/>
      <c r="B138" s="54"/>
      <c r="C138" s="54"/>
      <c r="D138" s="54"/>
      <c r="E138" s="54"/>
      <c r="F138" s="54"/>
      <c r="G138" s="55"/>
      <c r="H138" s="343">
        <v>21</v>
      </c>
      <c r="I138" s="471"/>
      <c r="J138" s="63">
        <v>3</v>
      </c>
      <c r="K138" s="63"/>
      <c r="L138" s="63"/>
      <c r="M138" s="63"/>
      <c r="N138" s="63"/>
      <c r="O138" s="63"/>
      <c r="P138" s="63"/>
      <c r="Q138" s="63"/>
      <c r="R138" s="63"/>
      <c r="S138" s="63"/>
      <c r="T138" s="483">
        <f>SUM(H138,J138,L138,N138,P138,R138,S138)</f>
        <v>24</v>
      </c>
      <c r="U138" s="214">
        <f>($T138)/$D$47</f>
        <v>8.0267558528428096E-2</v>
      </c>
      <c r="V138" s="344">
        <f>D137</f>
        <v>1266</v>
      </c>
      <c r="W138" s="344"/>
      <c r="X138" s="345" t="s">
        <v>16</v>
      </c>
      <c r="Y138" s="45">
        <f>T138</f>
        <v>24</v>
      </c>
      <c r="Z138" s="352" t="s">
        <v>416</v>
      </c>
    </row>
    <row r="139" spans="1:26" x14ac:dyDescent="0.2">
      <c r="A139" s="56"/>
      <c r="B139" s="57"/>
      <c r="C139" s="57" t="s">
        <v>516</v>
      </c>
      <c r="D139" s="57"/>
      <c r="E139" s="57"/>
      <c r="F139" s="57"/>
      <c r="G139" s="58"/>
      <c r="H139" s="406"/>
      <c r="I139" s="481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482">
        <f>SUM(H139,J139,L139,N139,P139,R139,S139)</f>
        <v>0</v>
      </c>
      <c r="U139" s="214">
        <f t="shared" ref="U139:U178" si="21">($T139)/$D$47</f>
        <v>0</v>
      </c>
      <c r="V139" s="344"/>
      <c r="W139" s="344"/>
      <c r="X139" s="368" t="s">
        <v>44</v>
      </c>
      <c r="Z139" s="352" t="s">
        <v>169</v>
      </c>
    </row>
    <row r="140" spans="1:26" x14ac:dyDescent="0.2">
      <c r="A140" s="56"/>
      <c r="B140" s="347"/>
      <c r="C140" s="347"/>
      <c r="D140" s="347"/>
      <c r="E140" s="347"/>
      <c r="F140" s="347"/>
      <c r="G140" s="348"/>
      <c r="H140" s="349">
        <v>26</v>
      </c>
      <c r="I140" s="472"/>
      <c r="J140" s="65">
        <v>2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350">
        <f t="shared" ref="T140:T163" si="22">SUM(H140,J140,L140,N140,P140,R140,S140)</f>
        <v>28</v>
      </c>
      <c r="U140" s="214">
        <f t="shared" si="21"/>
        <v>9.3645484949832769E-2</v>
      </c>
      <c r="V140" s="344">
        <f>D137</f>
        <v>1266</v>
      </c>
      <c r="W140" s="344"/>
      <c r="X140" s="351" t="s">
        <v>6</v>
      </c>
      <c r="Y140" s="45">
        <f t="shared" ref="Y140:Y150" si="23">T140</f>
        <v>28</v>
      </c>
      <c r="Z140" s="431"/>
    </row>
    <row r="141" spans="1:26" x14ac:dyDescent="0.2">
      <c r="A141" s="56"/>
      <c r="B141" s="347"/>
      <c r="C141" s="347"/>
      <c r="D141" s="347"/>
      <c r="E141" s="347"/>
      <c r="F141" s="347"/>
      <c r="G141" s="348"/>
      <c r="H141" s="349">
        <v>27</v>
      </c>
      <c r="I141" s="472"/>
      <c r="J141" s="65">
        <v>2</v>
      </c>
      <c r="K141" s="65"/>
      <c r="L141" s="65"/>
      <c r="M141" s="65"/>
      <c r="N141" s="65"/>
      <c r="O141" s="65"/>
      <c r="P141" s="65"/>
      <c r="Q141" s="65"/>
      <c r="R141" s="65"/>
      <c r="S141" s="65"/>
      <c r="T141" s="350">
        <f t="shared" si="22"/>
        <v>29</v>
      </c>
      <c r="U141" s="214">
        <f t="shared" si="21"/>
        <v>9.6989966555183951E-2</v>
      </c>
      <c r="V141" s="344">
        <f>D137</f>
        <v>1266</v>
      </c>
      <c r="W141" s="344"/>
      <c r="X141" s="351" t="s">
        <v>14</v>
      </c>
      <c r="Y141" s="45">
        <f t="shared" si="23"/>
        <v>29</v>
      </c>
      <c r="Z141" s="431"/>
    </row>
    <row r="142" spans="1:26" x14ac:dyDescent="0.2">
      <c r="A142" s="56"/>
      <c r="B142" s="347"/>
      <c r="C142" s="347"/>
      <c r="D142" s="347"/>
      <c r="E142" s="347"/>
      <c r="F142" s="347"/>
      <c r="G142" s="348"/>
      <c r="H142" s="349">
        <v>2</v>
      </c>
      <c r="I142" s="472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350">
        <f t="shared" si="22"/>
        <v>2</v>
      </c>
      <c r="U142" s="214">
        <f t="shared" si="21"/>
        <v>6.688963210702341E-3</v>
      </c>
      <c r="V142" s="344">
        <f>D137</f>
        <v>1266</v>
      </c>
      <c r="W142" s="344"/>
      <c r="X142" s="351" t="s">
        <v>15</v>
      </c>
      <c r="Y142" s="45">
        <f t="shared" si="23"/>
        <v>2</v>
      </c>
      <c r="Z142" s="353"/>
    </row>
    <row r="143" spans="1:26" x14ac:dyDescent="0.2">
      <c r="A143" s="56"/>
      <c r="B143" s="347"/>
      <c r="C143" s="347"/>
      <c r="D143" s="347"/>
      <c r="E143" s="347"/>
      <c r="F143" s="347"/>
      <c r="G143" s="348"/>
      <c r="H143" s="349">
        <v>2</v>
      </c>
      <c r="I143" s="472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350">
        <f t="shared" si="22"/>
        <v>2</v>
      </c>
      <c r="U143" s="214">
        <f t="shared" si="21"/>
        <v>6.688963210702341E-3</v>
      </c>
      <c r="V143" s="344">
        <f>D137</f>
        <v>1266</v>
      </c>
      <c r="W143" s="344"/>
      <c r="X143" s="351" t="s">
        <v>31</v>
      </c>
      <c r="Y143" s="45">
        <f t="shared" si="23"/>
        <v>2</v>
      </c>
      <c r="Z143" s="353"/>
    </row>
    <row r="144" spans="1:26" x14ac:dyDescent="0.2">
      <c r="A144" s="56"/>
      <c r="B144" s="347"/>
      <c r="C144" s="347"/>
      <c r="D144" s="347"/>
      <c r="E144" s="347"/>
      <c r="F144" s="347"/>
      <c r="G144" s="348"/>
      <c r="H144" s="349"/>
      <c r="I144" s="472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350">
        <f t="shared" si="22"/>
        <v>0</v>
      </c>
      <c r="U144" s="214">
        <f t="shared" si="21"/>
        <v>0</v>
      </c>
      <c r="V144" s="344">
        <f>D137</f>
        <v>1266</v>
      </c>
      <c r="W144" s="344"/>
      <c r="X144" s="351" t="s">
        <v>32</v>
      </c>
      <c r="Y144" s="45">
        <f t="shared" si="23"/>
        <v>0</v>
      </c>
      <c r="Z144" s="353"/>
    </row>
    <row r="145" spans="1:26" x14ac:dyDescent="0.2">
      <c r="A145" s="56"/>
      <c r="B145" s="347"/>
      <c r="C145" s="347"/>
      <c r="D145" s="347"/>
      <c r="E145" s="347"/>
      <c r="F145" s="347"/>
      <c r="G145" s="348"/>
      <c r="H145" s="349"/>
      <c r="I145" s="472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350">
        <f t="shared" si="22"/>
        <v>0</v>
      </c>
      <c r="U145" s="214">
        <f t="shared" si="21"/>
        <v>0</v>
      </c>
      <c r="V145" s="344">
        <f>D137</f>
        <v>1266</v>
      </c>
      <c r="W145" s="344"/>
      <c r="X145" s="351" t="s">
        <v>184</v>
      </c>
      <c r="Y145" s="45">
        <f t="shared" si="23"/>
        <v>0</v>
      </c>
      <c r="Z145" s="353"/>
    </row>
    <row r="146" spans="1:26" x14ac:dyDescent="0.2">
      <c r="A146" s="56"/>
      <c r="B146" s="347"/>
      <c r="C146" s="347"/>
      <c r="D146" s="347"/>
      <c r="E146" s="347"/>
      <c r="F146" s="347" t="s">
        <v>108</v>
      </c>
      <c r="G146" s="348"/>
      <c r="H146" s="349"/>
      <c r="I146" s="472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350">
        <f t="shared" si="22"/>
        <v>0</v>
      </c>
      <c r="U146" s="214">
        <f t="shared" si="21"/>
        <v>0</v>
      </c>
      <c r="V146" s="344">
        <f>D137</f>
        <v>1266</v>
      </c>
      <c r="W146" s="344"/>
      <c r="X146" s="351" t="s">
        <v>30</v>
      </c>
      <c r="Y146" s="45">
        <f t="shared" si="23"/>
        <v>0</v>
      </c>
      <c r="Z146" s="353"/>
    </row>
    <row r="147" spans="1:26" x14ac:dyDescent="0.2">
      <c r="A147" s="56"/>
      <c r="B147" s="347"/>
      <c r="C147" s="347"/>
      <c r="D147" s="347"/>
      <c r="E147" s="347"/>
      <c r="F147" s="347"/>
      <c r="G147" s="348"/>
      <c r="H147" s="349">
        <v>1</v>
      </c>
      <c r="I147" s="472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350">
        <f t="shared" si="22"/>
        <v>1</v>
      </c>
      <c r="U147" s="214">
        <f t="shared" si="21"/>
        <v>3.3444816053511705E-3</v>
      </c>
      <c r="V147" s="344">
        <f>D137</f>
        <v>1266</v>
      </c>
      <c r="W147" s="344"/>
      <c r="X147" s="351" t="s">
        <v>0</v>
      </c>
      <c r="Y147" s="45">
        <f t="shared" si="23"/>
        <v>1</v>
      </c>
      <c r="Z147" s="354"/>
    </row>
    <row r="148" spans="1:26" x14ac:dyDescent="0.2">
      <c r="A148" s="56"/>
      <c r="B148" s="347"/>
      <c r="C148" s="347"/>
      <c r="D148" s="347"/>
      <c r="E148" s="347"/>
      <c r="F148" s="347"/>
      <c r="G148" s="348"/>
      <c r="H148" s="349">
        <v>22</v>
      </c>
      <c r="I148" s="472"/>
      <c r="J148" s="65">
        <v>4</v>
      </c>
      <c r="K148" s="65"/>
      <c r="L148" s="65"/>
      <c r="M148" s="65"/>
      <c r="N148" s="65"/>
      <c r="O148" s="65"/>
      <c r="P148" s="65"/>
      <c r="Q148" s="65"/>
      <c r="R148" s="65"/>
      <c r="S148" s="65"/>
      <c r="T148" s="350">
        <f t="shared" si="22"/>
        <v>26</v>
      </c>
      <c r="U148" s="214">
        <f t="shared" si="21"/>
        <v>8.6956521739130432E-2</v>
      </c>
      <c r="V148" s="344">
        <f>D137</f>
        <v>1266</v>
      </c>
      <c r="W148" s="344"/>
      <c r="X148" s="351" t="s">
        <v>12</v>
      </c>
      <c r="Y148" s="45">
        <f t="shared" si="23"/>
        <v>26</v>
      </c>
      <c r="Z148" s="354"/>
    </row>
    <row r="149" spans="1:26" x14ac:dyDescent="0.2">
      <c r="A149" s="56"/>
      <c r="B149" s="347"/>
      <c r="C149" s="347"/>
      <c r="D149" s="347"/>
      <c r="E149" s="347"/>
      <c r="F149" s="347"/>
      <c r="G149" s="348"/>
      <c r="H149" s="349">
        <v>6</v>
      </c>
      <c r="I149" s="472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350">
        <f t="shared" si="22"/>
        <v>6</v>
      </c>
      <c r="U149" s="214">
        <f t="shared" si="21"/>
        <v>2.0066889632107024E-2</v>
      </c>
      <c r="V149" s="344">
        <f>D137</f>
        <v>1266</v>
      </c>
      <c r="W149" s="344"/>
      <c r="X149" s="351" t="s">
        <v>34</v>
      </c>
      <c r="Y149" s="45">
        <f t="shared" si="23"/>
        <v>6</v>
      </c>
      <c r="Z149" s="354"/>
    </row>
    <row r="150" spans="1:26" x14ac:dyDescent="0.2">
      <c r="A150" s="56"/>
      <c r="B150" s="347"/>
      <c r="C150" s="347"/>
      <c r="D150" s="347"/>
      <c r="E150" s="347"/>
      <c r="F150" s="347"/>
      <c r="G150" s="348"/>
      <c r="H150" s="355">
        <v>4</v>
      </c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356">
        <f t="shared" si="22"/>
        <v>4</v>
      </c>
      <c r="U150" s="214">
        <f t="shared" si="21"/>
        <v>1.3377926421404682E-2</v>
      </c>
      <c r="V150" s="344">
        <f>D137</f>
        <v>1266</v>
      </c>
      <c r="W150" s="344"/>
      <c r="X150" s="176" t="s">
        <v>171</v>
      </c>
      <c r="Y150" s="45">
        <f t="shared" si="23"/>
        <v>4</v>
      </c>
      <c r="Z150" s="354"/>
    </row>
    <row r="151" spans="1:26" x14ac:dyDescent="0.2">
      <c r="A151" s="56"/>
      <c r="B151" s="347"/>
      <c r="C151" s="347"/>
      <c r="D151" s="347"/>
      <c r="E151" s="347"/>
      <c r="F151" s="347"/>
      <c r="G151" s="60"/>
      <c r="H151" s="358"/>
      <c r="I151" s="65"/>
      <c r="J151" s="70"/>
      <c r="K151" s="65"/>
      <c r="L151" s="65"/>
      <c r="M151" s="65"/>
      <c r="N151" s="65"/>
      <c r="O151" s="65"/>
      <c r="P151" s="65"/>
      <c r="Q151" s="65"/>
      <c r="R151" s="65"/>
      <c r="S151" s="65"/>
      <c r="T151" s="350">
        <f t="shared" si="22"/>
        <v>0</v>
      </c>
      <c r="U151" s="214">
        <f t="shared" si="21"/>
        <v>0</v>
      </c>
      <c r="V151" s="344">
        <f>D137</f>
        <v>1266</v>
      </c>
      <c r="W151" s="344"/>
      <c r="X151" s="466" t="s">
        <v>88</v>
      </c>
      <c r="Z151" s="360"/>
    </row>
    <row r="152" spans="1:26" x14ac:dyDescent="0.2">
      <c r="A152" s="56"/>
      <c r="B152" s="347"/>
      <c r="C152" s="347"/>
      <c r="D152" s="347"/>
      <c r="E152" s="347"/>
      <c r="F152" s="347"/>
      <c r="G152" s="60"/>
      <c r="H152" s="361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350">
        <f t="shared" si="22"/>
        <v>0</v>
      </c>
      <c r="U152" s="214">
        <f t="shared" si="21"/>
        <v>0</v>
      </c>
      <c r="V152" s="344">
        <f>D137</f>
        <v>1266</v>
      </c>
      <c r="W152" s="344"/>
      <c r="X152" s="241" t="s">
        <v>183</v>
      </c>
      <c r="Z152" s="346"/>
    </row>
    <row r="153" spans="1:26" x14ac:dyDescent="0.2">
      <c r="A153" s="56"/>
      <c r="B153" s="347"/>
      <c r="C153" s="347"/>
      <c r="D153" s="347"/>
      <c r="E153" s="347"/>
      <c r="F153" s="347"/>
      <c r="G153" s="348"/>
      <c r="H153" s="349"/>
      <c r="I153" s="358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350">
        <f t="shared" si="22"/>
        <v>0</v>
      </c>
      <c r="U153" s="214">
        <f t="shared" si="21"/>
        <v>0</v>
      </c>
      <c r="V153" s="344"/>
      <c r="W153" s="344"/>
      <c r="X153" s="351" t="s">
        <v>122</v>
      </c>
      <c r="Z153" s="346"/>
    </row>
    <row r="154" spans="1:26" ht="15.75" thickBot="1" x14ac:dyDescent="0.25">
      <c r="A154" s="56"/>
      <c r="B154" s="347"/>
      <c r="C154" s="347"/>
      <c r="D154" s="347"/>
      <c r="E154" s="347"/>
      <c r="F154" s="347"/>
      <c r="G154" s="348"/>
      <c r="H154" s="362"/>
      <c r="I154" s="205"/>
      <c r="J154" s="205">
        <v>5</v>
      </c>
      <c r="K154" s="205"/>
      <c r="L154" s="205"/>
      <c r="M154" s="205"/>
      <c r="N154" s="205"/>
      <c r="O154" s="205"/>
      <c r="P154" s="205"/>
      <c r="Q154" s="205"/>
      <c r="R154" s="205"/>
      <c r="S154" s="205"/>
      <c r="T154" s="363">
        <f t="shared" si="22"/>
        <v>5</v>
      </c>
      <c r="U154" s="316">
        <f t="shared" si="21"/>
        <v>1.6722408026755852E-2</v>
      </c>
      <c r="V154" s="344">
        <f>D137</f>
        <v>1266</v>
      </c>
      <c r="W154" s="364"/>
      <c r="X154" s="365" t="s">
        <v>28</v>
      </c>
      <c r="Y154" s="45">
        <f t="shared" ref="Y154:Y164" si="24">T154</f>
        <v>5</v>
      </c>
      <c r="Z154" s="366"/>
    </row>
    <row r="155" spans="1:26" x14ac:dyDescent="0.2">
      <c r="A155" s="56"/>
      <c r="B155" s="347"/>
      <c r="C155" s="347" t="s">
        <v>121</v>
      </c>
      <c r="D155" s="347"/>
      <c r="E155" s="347"/>
      <c r="F155" s="347"/>
      <c r="G155" s="348"/>
      <c r="H155" s="367"/>
      <c r="I155" s="66">
        <v>4</v>
      </c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350">
        <f t="shared" si="22"/>
        <v>0</v>
      </c>
      <c r="U155" s="214">
        <f t="shared" si="21"/>
        <v>0</v>
      </c>
      <c r="V155" s="344">
        <f>D137</f>
        <v>1266</v>
      </c>
      <c r="W155" s="344"/>
      <c r="X155" s="368" t="s">
        <v>11</v>
      </c>
      <c r="Y155" s="45">
        <f t="shared" si="24"/>
        <v>0</v>
      </c>
      <c r="Z155" s="346"/>
    </row>
    <row r="156" spans="1:26" x14ac:dyDescent="0.2">
      <c r="A156" s="56"/>
      <c r="B156" s="347"/>
      <c r="C156" s="347"/>
      <c r="D156" s="347"/>
      <c r="E156" s="347"/>
      <c r="F156" s="347"/>
      <c r="G156" s="348"/>
      <c r="H156" s="369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350">
        <f t="shared" si="22"/>
        <v>0</v>
      </c>
      <c r="U156" s="214">
        <f t="shared" si="21"/>
        <v>0</v>
      </c>
      <c r="V156" s="344">
        <f>D137</f>
        <v>1266</v>
      </c>
      <c r="W156" s="344"/>
      <c r="X156" s="351" t="s">
        <v>29</v>
      </c>
      <c r="Y156" s="45">
        <f t="shared" si="24"/>
        <v>0</v>
      </c>
      <c r="Z156" s="346"/>
    </row>
    <row r="157" spans="1:26" x14ac:dyDescent="0.2">
      <c r="A157" s="56"/>
      <c r="B157" s="347"/>
      <c r="C157" s="347"/>
      <c r="D157" s="347"/>
      <c r="E157" s="347"/>
      <c r="F157" s="347"/>
      <c r="G157" s="348"/>
      <c r="H157" s="369"/>
      <c r="I157" s="65">
        <v>9</v>
      </c>
      <c r="J157" s="65">
        <v>6</v>
      </c>
      <c r="K157" s="65"/>
      <c r="L157" s="65"/>
      <c r="M157" s="65"/>
      <c r="N157" s="65"/>
      <c r="O157" s="65"/>
      <c r="P157" s="65"/>
      <c r="Q157" s="65"/>
      <c r="R157" s="65"/>
      <c r="S157" s="65"/>
      <c r="T157" s="350">
        <f t="shared" si="22"/>
        <v>6</v>
      </c>
      <c r="U157" s="214">
        <f t="shared" si="21"/>
        <v>2.0066889632107024E-2</v>
      </c>
      <c r="V157" s="344">
        <f>D137</f>
        <v>1266</v>
      </c>
      <c r="W157" s="344"/>
      <c r="X157" s="351" t="s">
        <v>3</v>
      </c>
      <c r="Y157" s="45">
        <f t="shared" si="24"/>
        <v>6</v>
      </c>
      <c r="Z157" s="353"/>
    </row>
    <row r="158" spans="1:26" x14ac:dyDescent="0.2">
      <c r="A158" s="56"/>
      <c r="B158" s="347"/>
      <c r="C158" s="347"/>
      <c r="D158" s="347"/>
      <c r="E158" s="347"/>
      <c r="F158" s="347"/>
      <c r="G158" s="348"/>
      <c r="H158" s="369"/>
      <c r="I158" s="65">
        <v>16</v>
      </c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350">
        <f t="shared" si="22"/>
        <v>0</v>
      </c>
      <c r="U158" s="214">
        <f t="shared" si="21"/>
        <v>0</v>
      </c>
      <c r="V158" s="344">
        <f>D137</f>
        <v>1266</v>
      </c>
      <c r="W158" s="344"/>
      <c r="X158" s="351" t="s">
        <v>8</v>
      </c>
      <c r="Y158" s="45">
        <f t="shared" si="24"/>
        <v>0</v>
      </c>
      <c r="Z158" s="354"/>
    </row>
    <row r="159" spans="1:26" x14ac:dyDescent="0.2">
      <c r="A159" s="56"/>
      <c r="B159" s="347"/>
      <c r="C159" s="347"/>
      <c r="D159" s="347"/>
      <c r="E159" s="347"/>
      <c r="F159" s="347"/>
      <c r="G159" s="348"/>
      <c r="H159" s="369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350">
        <f t="shared" si="22"/>
        <v>0</v>
      </c>
      <c r="U159" s="214">
        <f t="shared" si="21"/>
        <v>0</v>
      </c>
      <c r="V159" s="344">
        <f>D137</f>
        <v>1266</v>
      </c>
      <c r="W159" s="344"/>
      <c r="X159" s="351" t="s">
        <v>9</v>
      </c>
      <c r="Y159" s="45">
        <f t="shared" si="24"/>
        <v>0</v>
      </c>
      <c r="Z159" s="354"/>
    </row>
    <row r="160" spans="1:26" x14ac:dyDescent="0.2">
      <c r="A160" s="56"/>
      <c r="B160" s="347"/>
      <c r="C160" s="347"/>
      <c r="D160" s="347"/>
      <c r="E160" s="347"/>
      <c r="F160" s="347"/>
      <c r="G160" s="348"/>
      <c r="H160" s="369"/>
      <c r="I160" s="65">
        <v>1</v>
      </c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350">
        <f t="shared" si="22"/>
        <v>0</v>
      </c>
      <c r="U160" s="214">
        <f t="shared" si="21"/>
        <v>0</v>
      </c>
      <c r="V160" s="344">
        <f>D137</f>
        <v>1266</v>
      </c>
      <c r="W160" s="344"/>
      <c r="X160" s="351" t="s">
        <v>80</v>
      </c>
      <c r="Y160" s="45">
        <f t="shared" si="24"/>
        <v>0</v>
      </c>
      <c r="Z160" s="346" t="s">
        <v>519</v>
      </c>
    </row>
    <row r="161" spans="1:26" x14ac:dyDescent="0.2">
      <c r="A161" s="56"/>
      <c r="B161" s="347"/>
      <c r="C161" s="347"/>
      <c r="D161" s="347"/>
      <c r="E161" s="347"/>
      <c r="F161" s="347"/>
      <c r="G161" s="348"/>
      <c r="H161" s="369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350">
        <f t="shared" si="22"/>
        <v>0</v>
      </c>
      <c r="U161" s="214">
        <f t="shared" si="21"/>
        <v>0</v>
      </c>
      <c r="V161" s="344">
        <f>D137</f>
        <v>1266</v>
      </c>
      <c r="W161" s="344"/>
      <c r="X161" s="351" t="s">
        <v>20</v>
      </c>
      <c r="Y161" s="45">
        <f t="shared" si="24"/>
        <v>0</v>
      </c>
      <c r="Z161" s="346" t="s">
        <v>521</v>
      </c>
    </row>
    <row r="162" spans="1:26" x14ac:dyDescent="0.2">
      <c r="A162" s="56"/>
      <c r="B162" s="347"/>
      <c r="C162" s="347"/>
      <c r="D162" s="347"/>
      <c r="E162" s="347"/>
      <c r="F162" s="347"/>
      <c r="G162" s="348"/>
      <c r="H162" s="369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350">
        <f t="shared" si="22"/>
        <v>0</v>
      </c>
      <c r="U162" s="214">
        <f t="shared" si="21"/>
        <v>0</v>
      </c>
      <c r="V162" s="344">
        <f>D137</f>
        <v>1266</v>
      </c>
      <c r="W162" s="344"/>
      <c r="X162" s="351" t="s">
        <v>81</v>
      </c>
      <c r="Y162" s="45">
        <f t="shared" si="24"/>
        <v>0</v>
      </c>
      <c r="Z162" s="417" t="s">
        <v>520</v>
      </c>
    </row>
    <row r="163" spans="1:26" x14ac:dyDescent="0.2">
      <c r="A163" s="56"/>
      <c r="B163" s="347"/>
      <c r="C163" s="347"/>
      <c r="D163" s="347"/>
      <c r="E163" s="347"/>
      <c r="F163" s="347"/>
      <c r="G163" s="348"/>
      <c r="H163" s="369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350">
        <f t="shared" si="22"/>
        <v>0</v>
      </c>
      <c r="U163" s="214">
        <f t="shared" si="21"/>
        <v>0</v>
      </c>
      <c r="V163" s="344">
        <f>D137</f>
        <v>1266</v>
      </c>
      <c r="W163" s="344"/>
      <c r="X163" s="351" t="s">
        <v>10</v>
      </c>
      <c r="Y163" s="45">
        <f t="shared" si="24"/>
        <v>0</v>
      </c>
      <c r="Z163" s="354"/>
    </row>
    <row r="164" spans="1:26" x14ac:dyDescent="0.2">
      <c r="A164" s="56"/>
      <c r="B164" s="347"/>
      <c r="C164" s="347"/>
      <c r="D164" s="347"/>
      <c r="E164" s="347"/>
      <c r="F164" s="347"/>
      <c r="G164" s="348"/>
      <c r="H164" s="369"/>
      <c r="I164" s="65">
        <v>24</v>
      </c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350">
        <f>SUM(H164,J164,L164,N164,P164,R164,S164)</f>
        <v>0</v>
      </c>
      <c r="U164" s="214">
        <f t="shared" si="21"/>
        <v>0</v>
      </c>
      <c r="V164" s="344">
        <f>D137</f>
        <v>1266</v>
      </c>
      <c r="W164" s="344"/>
      <c r="X164" s="351" t="s">
        <v>13</v>
      </c>
      <c r="Y164" s="45">
        <f t="shared" si="24"/>
        <v>0</v>
      </c>
      <c r="Z164" s="354"/>
    </row>
    <row r="165" spans="1:26" x14ac:dyDescent="0.2">
      <c r="A165" s="56"/>
      <c r="B165" s="347"/>
      <c r="C165" s="347"/>
      <c r="D165" s="347"/>
      <c r="E165" s="347"/>
      <c r="F165" s="347"/>
      <c r="G165" s="348"/>
      <c r="H165" s="349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350">
        <f>SUM(H165,J165,L165,N165,P165,R165,S165)</f>
        <v>0</v>
      </c>
      <c r="U165" s="214">
        <f t="shared" si="21"/>
        <v>0</v>
      </c>
      <c r="V165" s="344" t="str">
        <f>D136</f>
        <v>Build QTY</v>
      </c>
      <c r="W165" s="344"/>
      <c r="X165" s="351" t="s">
        <v>99</v>
      </c>
      <c r="Y165" s="45">
        <f t="shared" ref="Y165:Y176" si="25">T166</f>
        <v>0</v>
      </c>
      <c r="Z165" s="353"/>
    </row>
    <row r="166" spans="1:26" x14ac:dyDescent="0.2">
      <c r="A166" s="56"/>
      <c r="B166" s="347"/>
      <c r="C166" s="347"/>
      <c r="D166" s="347"/>
      <c r="E166" s="347"/>
      <c r="F166" s="347"/>
      <c r="G166" s="348"/>
      <c r="H166" s="349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350">
        <f>SUM(H166,J166,L166,N166,P166,R166,S166)</f>
        <v>0</v>
      </c>
      <c r="U166" s="214">
        <f t="shared" si="21"/>
        <v>0</v>
      </c>
      <c r="V166" s="344">
        <f>D137</f>
        <v>1266</v>
      </c>
      <c r="W166" s="344"/>
      <c r="X166" s="351" t="s">
        <v>10</v>
      </c>
      <c r="Y166" s="45">
        <f t="shared" si="25"/>
        <v>0</v>
      </c>
      <c r="Z166" s="353"/>
    </row>
    <row r="167" spans="1:26" x14ac:dyDescent="0.2">
      <c r="A167" s="56"/>
      <c r="B167" s="347"/>
      <c r="C167" s="347"/>
      <c r="D167" s="347"/>
      <c r="E167" s="347"/>
      <c r="F167" s="347"/>
      <c r="G167" s="348"/>
      <c r="H167" s="349"/>
      <c r="I167" s="65">
        <v>1</v>
      </c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350">
        <f>SUM(H167,J167,L167,N167,P167,R167,S167)</f>
        <v>0</v>
      </c>
      <c r="U167" s="214">
        <f t="shared" si="21"/>
        <v>0</v>
      </c>
      <c r="V167" s="344">
        <f>D137</f>
        <v>1266</v>
      </c>
      <c r="W167" s="344"/>
      <c r="X167" s="351" t="s">
        <v>83</v>
      </c>
      <c r="Y167" s="45">
        <f t="shared" si="25"/>
        <v>0</v>
      </c>
      <c r="Z167" s="354"/>
    </row>
    <row r="168" spans="1:26" ht="15.75" thickBot="1" x14ac:dyDescent="0.25">
      <c r="A168" s="56"/>
      <c r="B168" s="347"/>
      <c r="C168" s="347"/>
      <c r="D168" s="347"/>
      <c r="E168" s="347"/>
      <c r="F168" s="347"/>
      <c r="G168" s="348"/>
      <c r="H168" s="355"/>
      <c r="I168" s="70">
        <v>6</v>
      </c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350">
        <f>SUM(H168,J168,L168,N168,P168,R168,S168)</f>
        <v>0</v>
      </c>
      <c r="U168" s="214">
        <f t="shared" si="21"/>
        <v>0</v>
      </c>
      <c r="V168" s="344">
        <f>D137</f>
        <v>1266</v>
      </c>
      <c r="W168" s="364"/>
      <c r="X168" s="357" t="s">
        <v>101</v>
      </c>
      <c r="Y168" s="45">
        <f t="shared" si="25"/>
        <v>0</v>
      </c>
      <c r="Z168" s="346"/>
    </row>
    <row r="169" spans="1:26" ht="15.75" thickBot="1" x14ac:dyDescent="0.25">
      <c r="A169" s="56"/>
      <c r="B169" s="347"/>
      <c r="C169" s="347"/>
      <c r="D169" s="347"/>
      <c r="E169" s="347"/>
      <c r="F169" s="347"/>
      <c r="G169" s="348"/>
      <c r="H169" s="342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7"/>
      <c r="U169" s="197"/>
      <c r="V169" s="197"/>
      <c r="W169" s="370"/>
      <c r="X169" s="428" t="s">
        <v>84</v>
      </c>
      <c r="Y169" s="45">
        <f t="shared" si="25"/>
        <v>0</v>
      </c>
      <c r="Z169" s="494"/>
    </row>
    <row r="170" spans="1:26" x14ac:dyDescent="0.2">
      <c r="A170" s="56"/>
      <c r="B170" s="347"/>
      <c r="C170" s="347"/>
      <c r="D170" s="347"/>
      <c r="E170" s="347"/>
      <c r="F170" s="347"/>
      <c r="G170" s="60"/>
      <c r="H170" s="34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371">
        <f t="shared" ref="T170:T177" si="26">SUM(H170,J170,L170,N170,P170,R170,S170)</f>
        <v>0</v>
      </c>
      <c r="U170" s="214">
        <f t="shared" si="21"/>
        <v>0</v>
      </c>
      <c r="V170" s="344">
        <f>D137</f>
        <v>1266</v>
      </c>
      <c r="W170" s="372"/>
      <c r="X170" s="119" t="s">
        <v>86</v>
      </c>
      <c r="Y170" s="45">
        <f t="shared" si="25"/>
        <v>0</v>
      </c>
      <c r="Z170" s="494" t="s">
        <v>508</v>
      </c>
    </row>
    <row r="171" spans="1:26" x14ac:dyDescent="0.2">
      <c r="A171" s="56"/>
      <c r="B171" s="347"/>
      <c r="C171" s="347"/>
      <c r="D171" s="347"/>
      <c r="E171" s="347"/>
      <c r="F171" s="347"/>
      <c r="G171" s="60"/>
      <c r="H171" s="349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350">
        <f t="shared" si="26"/>
        <v>0</v>
      </c>
      <c r="U171" s="214">
        <f t="shared" si="21"/>
        <v>0</v>
      </c>
      <c r="V171" s="344">
        <f>D137</f>
        <v>1266</v>
      </c>
      <c r="W171" s="344"/>
      <c r="X171" s="351" t="s">
        <v>74</v>
      </c>
      <c r="Y171" s="45">
        <f t="shared" si="25"/>
        <v>0</v>
      </c>
      <c r="Z171" s="507" t="s">
        <v>484</v>
      </c>
    </row>
    <row r="172" spans="1:26" x14ac:dyDescent="0.2">
      <c r="A172" s="56"/>
      <c r="B172" s="347"/>
      <c r="C172" s="347"/>
      <c r="D172" s="347"/>
      <c r="E172" s="347"/>
      <c r="F172" s="347"/>
      <c r="G172" s="60"/>
      <c r="H172" s="349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350">
        <f t="shared" si="26"/>
        <v>0</v>
      </c>
      <c r="U172" s="214">
        <f t="shared" si="21"/>
        <v>0</v>
      </c>
      <c r="V172" s="344">
        <f>D137</f>
        <v>1266</v>
      </c>
      <c r="W172" s="344"/>
      <c r="X172" s="351" t="s">
        <v>204</v>
      </c>
      <c r="Y172" s="45">
        <f t="shared" si="25"/>
        <v>0</v>
      </c>
      <c r="Z172" s="507" t="s">
        <v>518</v>
      </c>
    </row>
    <row r="173" spans="1:26" x14ac:dyDescent="0.2">
      <c r="A173" s="56"/>
      <c r="B173" s="347"/>
      <c r="C173" s="347"/>
      <c r="D173" s="347"/>
      <c r="E173" s="347"/>
      <c r="F173" s="347"/>
      <c r="G173" s="60"/>
      <c r="H173" s="349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350">
        <f t="shared" si="26"/>
        <v>0</v>
      </c>
      <c r="U173" s="214">
        <f t="shared" si="21"/>
        <v>0</v>
      </c>
      <c r="V173" s="344">
        <f>D137</f>
        <v>1266</v>
      </c>
      <c r="W173" s="344"/>
      <c r="X173" s="351" t="s">
        <v>13</v>
      </c>
      <c r="Y173" s="45">
        <f t="shared" si="25"/>
        <v>1</v>
      </c>
      <c r="Z173" s="494" t="s">
        <v>465</v>
      </c>
    </row>
    <row r="174" spans="1:26" x14ac:dyDescent="0.2">
      <c r="A174" s="56"/>
      <c r="B174" s="347"/>
      <c r="C174" s="347"/>
      <c r="D174" s="347"/>
      <c r="E174" s="347"/>
      <c r="F174" s="347"/>
      <c r="G174" s="60"/>
      <c r="H174" s="349">
        <v>1</v>
      </c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350">
        <f t="shared" si="26"/>
        <v>1</v>
      </c>
      <c r="U174" s="214">
        <f t="shared" si="21"/>
        <v>3.3444816053511705E-3</v>
      </c>
      <c r="V174" s="344">
        <f>D137</f>
        <v>1266</v>
      </c>
      <c r="W174" s="344"/>
      <c r="X174" s="176" t="s">
        <v>36</v>
      </c>
      <c r="Y174" s="45">
        <f t="shared" si="25"/>
        <v>1</v>
      </c>
      <c r="Z174" s="494" t="s">
        <v>522</v>
      </c>
    </row>
    <row r="175" spans="1:26" x14ac:dyDescent="0.2">
      <c r="A175" s="56"/>
      <c r="B175" s="347"/>
      <c r="C175" s="347"/>
      <c r="D175" s="347"/>
      <c r="E175" s="347"/>
      <c r="F175" s="347"/>
      <c r="G175" s="60"/>
      <c r="H175" s="349">
        <v>1</v>
      </c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350">
        <f t="shared" si="26"/>
        <v>1</v>
      </c>
      <c r="U175" s="214">
        <f t="shared" si="21"/>
        <v>3.3444816053511705E-3</v>
      </c>
      <c r="V175" s="344">
        <f>D137</f>
        <v>1266</v>
      </c>
      <c r="W175" s="344"/>
      <c r="X175" s="176" t="s">
        <v>171</v>
      </c>
      <c r="Y175" s="45">
        <f t="shared" si="25"/>
        <v>1</v>
      </c>
      <c r="Z175" s="494"/>
    </row>
    <row r="176" spans="1:26" x14ac:dyDescent="0.2">
      <c r="A176" s="56"/>
      <c r="B176" s="347"/>
      <c r="C176" s="347"/>
      <c r="D176" s="347"/>
      <c r="E176" s="347"/>
      <c r="F176" s="347"/>
      <c r="G176" s="60"/>
      <c r="H176" s="355">
        <v>1</v>
      </c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350">
        <f t="shared" si="26"/>
        <v>1</v>
      </c>
      <c r="U176" s="214">
        <f t="shared" si="21"/>
        <v>3.3444816053511705E-3</v>
      </c>
      <c r="V176" s="344">
        <f>D137</f>
        <v>1266</v>
      </c>
      <c r="W176" s="344"/>
      <c r="X176" s="467" t="s">
        <v>517</v>
      </c>
      <c r="Y176" s="45">
        <f t="shared" si="25"/>
        <v>0</v>
      </c>
      <c r="Z176" s="494"/>
    </row>
    <row r="177" spans="1:26" ht="15.75" thickBot="1" x14ac:dyDescent="0.25">
      <c r="A177" s="186"/>
      <c r="B177" s="187"/>
      <c r="C177" s="187"/>
      <c r="D177" s="187"/>
      <c r="E177" s="187"/>
      <c r="F177" s="187"/>
      <c r="G177" s="194"/>
      <c r="H177" s="355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356">
        <f t="shared" si="26"/>
        <v>0</v>
      </c>
      <c r="U177" s="214">
        <f t="shared" si="21"/>
        <v>0</v>
      </c>
      <c r="V177" s="344">
        <f>D137</f>
        <v>1266</v>
      </c>
      <c r="W177" s="344"/>
      <c r="X177" s="374" t="s">
        <v>159</v>
      </c>
      <c r="Z177" s="419"/>
    </row>
    <row r="178" spans="1:26" ht="15.75" thickBot="1" x14ac:dyDescent="0.25">
      <c r="G178" s="51" t="s">
        <v>5</v>
      </c>
      <c r="H178" s="61">
        <f t="shared" ref="H178:S178" si="27">SUM(H138:H177)</f>
        <v>114</v>
      </c>
      <c r="I178" s="61">
        <f t="shared" si="27"/>
        <v>61</v>
      </c>
      <c r="J178" s="61">
        <f t="shared" si="27"/>
        <v>22</v>
      </c>
      <c r="K178" s="61">
        <f t="shared" si="27"/>
        <v>0</v>
      </c>
      <c r="L178" s="61">
        <f t="shared" si="27"/>
        <v>0</v>
      </c>
      <c r="M178" s="61">
        <f t="shared" si="27"/>
        <v>0</v>
      </c>
      <c r="N178" s="61">
        <f t="shared" si="27"/>
        <v>0</v>
      </c>
      <c r="O178" s="61">
        <f t="shared" si="27"/>
        <v>0</v>
      </c>
      <c r="P178" s="61">
        <f t="shared" si="27"/>
        <v>0</v>
      </c>
      <c r="Q178" s="61">
        <f t="shared" si="27"/>
        <v>0</v>
      </c>
      <c r="R178" s="61">
        <f t="shared" si="27"/>
        <v>0</v>
      </c>
      <c r="S178" s="61">
        <f t="shared" si="27"/>
        <v>0</v>
      </c>
      <c r="T178" s="375">
        <f>SUM(H178,J178,L178,N178,P178,R178,S178)</f>
        <v>136</v>
      </c>
      <c r="U178" s="465">
        <f t="shared" si="21"/>
        <v>0.45484949832775917</v>
      </c>
      <c r="V178" s="344">
        <f>D137</f>
        <v>1266</v>
      </c>
      <c r="W178" s="344"/>
      <c r="X178" s="11"/>
      <c r="Z178" s="7"/>
    </row>
  </sheetData>
  <conditionalFormatting sqref="U44:W45 U89:W90 U134:W135 U179:W1048576">
    <cfRule type="cellIs" dxfId="20" priority="894" operator="greaterThan">
      <formula>0.2</formula>
    </cfRule>
  </conditionalFormatting>
  <conditionalFormatting sqref="U3:U33">
    <cfRule type="cellIs" dxfId="19" priority="48" operator="greaterThan">
      <formula>0.2</formula>
    </cfRule>
  </conditionalFormatting>
  <conditionalFormatting sqref="U35:U43">
    <cfRule type="colorScale" priority="47">
      <colorScale>
        <cfvo type="min"/>
        <cfvo type="max"/>
        <color rgb="FFFCFCFF"/>
        <color rgb="FFF8696B"/>
      </colorScale>
    </cfRule>
  </conditionalFormatting>
  <conditionalFormatting sqref="U35:U43">
    <cfRule type="cellIs" dxfId="18" priority="44" operator="greaterThan">
      <formula>0.2</formula>
    </cfRule>
  </conditionalFormatting>
  <conditionalFormatting sqref="U1:V2">
    <cfRule type="cellIs" dxfId="17" priority="46" operator="greaterThan">
      <formula>0.2</formula>
    </cfRule>
  </conditionalFormatting>
  <conditionalFormatting sqref="U1:V2">
    <cfRule type="cellIs" dxfId="16" priority="45" operator="greaterThan">
      <formula>0.2</formula>
    </cfRule>
  </conditionalFormatting>
  <conditionalFormatting sqref="W1:W2">
    <cfRule type="cellIs" dxfId="15" priority="43" operator="greaterThan">
      <formula>0.2</formula>
    </cfRule>
  </conditionalFormatting>
  <conditionalFormatting sqref="U3:U33">
    <cfRule type="colorScale" priority="49">
      <colorScale>
        <cfvo type="min"/>
        <cfvo type="max"/>
        <color rgb="FFFCFCFF"/>
        <color rgb="FFF8696B"/>
      </colorScale>
    </cfRule>
  </conditionalFormatting>
  <conditionalFormatting sqref="U48:U78">
    <cfRule type="cellIs" dxfId="14" priority="20" operator="greaterThan">
      <formula>0.2</formula>
    </cfRule>
  </conditionalFormatting>
  <conditionalFormatting sqref="U80:U88">
    <cfRule type="colorScale" priority="19">
      <colorScale>
        <cfvo type="min"/>
        <cfvo type="max"/>
        <color rgb="FFFCFCFF"/>
        <color rgb="FFF8696B"/>
      </colorScale>
    </cfRule>
  </conditionalFormatting>
  <conditionalFormatting sqref="U80:U88">
    <cfRule type="cellIs" dxfId="13" priority="16" operator="greaterThan">
      <formula>0.2</formula>
    </cfRule>
  </conditionalFormatting>
  <conditionalFormatting sqref="U46:V47">
    <cfRule type="cellIs" dxfId="12" priority="18" operator="greaterThan">
      <formula>0.2</formula>
    </cfRule>
  </conditionalFormatting>
  <conditionalFormatting sqref="U46:V47">
    <cfRule type="cellIs" dxfId="11" priority="17" operator="greaterThan">
      <formula>0.2</formula>
    </cfRule>
  </conditionalFormatting>
  <conditionalFormatting sqref="W46:W47">
    <cfRule type="cellIs" dxfId="10" priority="15" operator="greaterThan">
      <formula>0.2</formula>
    </cfRule>
  </conditionalFormatting>
  <conditionalFormatting sqref="U48:U78">
    <cfRule type="colorScale" priority="21">
      <colorScale>
        <cfvo type="min"/>
        <cfvo type="max"/>
        <color rgb="FFFCFCFF"/>
        <color rgb="FFF8696B"/>
      </colorScale>
    </cfRule>
  </conditionalFormatting>
  <conditionalFormatting sqref="U93:U123">
    <cfRule type="cellIs" dxfId="9" priority="13" operator="greaterThan">
      <formula>0.2</formula>
    </cfRule>
  </conditionalFormatting>
  <conditionalFormatting sqref="U125:U133">
    <cfRule type="colorScale" priority="12">
      <colorScale>
        <cfvo type="min"/>
        <cfvo type="max"/>
        <color rgb="FFFCFCFF"/>
        <color rgb="FFF8696B"/>
      </colorScale>
    </cfRule>
  </conditionalFormatting>
  <conditionalFormatting sqref="U125:U133">
    <cfRule type="cellIs" dxfId="8" priority="9" operator="greaterThan">
      <formula>0.2</formula>
    </cfRule>
  </conditionalFormatting>
  <conditionalFormatting sqref="U91:V92">
    <cfRule type="cellIs" dxfId="7" priority="11" operator="greaterThan">
      <formula>0.2</formula>
    </cfRule>
  </conditionalFormatting>
  <conditionalFormatting sqref="U91:V92">
    <cfRule type="cellIs" dxfId="6" priority="10" operator="greaterThan">
      <formula>0.2</formula>
    </cfRule>
  </conditionalFormatting>
  <conditionalFormatting sqref="W91:W92">
    <cfRule type="cellIs" dxfId="5" priority="8" operator="greaterThan">
      <formula>0.2</formula>
    </cfRule>
  </conditionalFormatting>
  <conditionalFormatting sqref="U93:U123">
    <cfRule type="colorScale" priority="14">
      <colorScale>
        <cfvo type="min"/>
        <cfvo type="max"/>
        <color rgb="FFFCFCFF"/>
        <color rgb="FFF8696B"/>
      </colorScale>
    </cfRule>
  </conditionalFormatting>
  <conditionalFormatting sqref="U138:U168">
    <cfRule type="cellIs" dxfId="4" priority="6" operator="greaterThan">
      <formula>0.2</formula>
    </cfRule>
  </conditionalFormatting>
  <conditionalFormatting sqref="U170:U178">
    <cfRule type="colorScale" priority="5">
      <colorScale>
        <cfvo type="min"/>
        <cfvo type="max"/>
        <color rgb="FFFCFCFF"/>
        <color rgb="FFF8696B"/>
      </colorScale>
    </cfRule>
  </conditionalFormatting>
  <conditionalFormatting sqref="U170:U178">
    <cfRule type="cellIs" dxfId="3" priority="2" operator="greaterThan">
      <formula>0.2</formula>
    </cfRule>
  </conditionalFormatting>
  <conditionalFormatting sqref="U136:V137">
    <cfRule type="cellIs" dxfId="2" priority="4" operator="greaterThan">
      <formula>0.2</formula>
    </cfRule>
  </conditionalFormatting>
  <conditionalFormatting sqref="U136:V137">
    <cfRule type="cellIs" dxfId="1" priority="3" operator="greaterThan">
      <formula>0.2</formula>
    </cfRule>
  </conditionalFormatting>
  <conditionalFormatting sqref="W136:W137">
    <cfRule type="cellIs" dxfId="0" priority="1" operator="greaterThan">
      <formula>0.2</formula>
    </cfRule>
  </conditionalFormatting>
  <conditionalFormatting sqref="U138:U168">
    <cfRule type="colorScale" priority="7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Q38"/>
  <sheetViews>
    <sheetView showGridLines="0" zoomScale="90" zoomScaleNormal="90" workbookViewId="0">
      <selection activeCell="N5" sqref="N4:N5"/>
    </sheetView>
  </sheetViews>
  <sheetFormatPr defaultRowHeight="15" x14ac:dyDescent="0.25"/>
  <cols>
    <col min="2" max="2" width="15.7109375" customWidth="1"/>
    <col min="3" max="3" width="9" style="25" hidden="1" customWidth="1"/>
    <col min="4" max="4" width="27.7109375" bestFit="1" customWidth="1"/>
    <col min="5" max="5" width="12.7109375" customWidth="1"/>
    <col min="6" max="6" width="12.5703125" style="25" bestFit="1" customWidth="1"/>
    <col min="7" max="7" width="15.7109375" customWidth="1"/>
    <col min="8" max="8" width="15.7109375" style="25" customWidth="1"/>
    <col min="9" max="9" width="15.7109375" customWidth="1"/>
    <col min="10" max="10" width="15.7109375" style="25" customWidth="1"/>
    <col min="11" max="11" width="15.7109375" customWidth="1"/>
    <col min="12" max="12" width="15.7109375" style="25" customWidth="1"/>
    <col min="13" max="14" width="10.7109375" style="25" customWidth="1"/>
    <col min="15" max="15" width="10.7109375" customWidth="1"/>
    <col min="16" max="16" width="11" bestFit="1" customWidth="1"/>
    <col min="17" max="17" width="55.7109375" customWidth="1"/>
  </cols>
  <sheetData>
    <row r="1" spans="2:17" s="25" customFormat="1" x14ac:dyDescent="0.25"/>
    <row r="2" spans="2:17" s="25" customFormat="1" x14ac:dyDescent="0.25"/>
    <row r="3" spans="2:17" s="25" customFormat="1" x14ac:dyDescent="0.25">
      <c r="D3" s="282" t="s">
        <v>49</v>
      </c>
      <c r="E3" s="283"/>
      <c r="G3" s="531" t="s">
        <v>158</v>
      </c>
      <c r="H3" s="531"/>
      <c r="I3" s="531"/>
      <c r="J3" s="531"/>
      <c r="K3" s="531"/>
      <c r="L3" s="531"/>
    </row>
    <row r="4" spans="2:17" s="25" customFormat="1" x14ac:dyDescent="0.25">
      <c r="D4" s="282" t="s">
        <v>23</v>
      </c>
      <c r="E4" s="283"/>
      <c r="G4" s="532"/>
      <c r="H4" s="533"/>
      <c r="I4" s="533"/>
      <c r="J4" s="533"/>
      <c r="K4" s="533"/>
      <c r="L4" s="534"/>
    </row>
    <row r="5" spans="2:17" x14ac:dyDescent="0.25">
      <c r="D5" s="282" t="s">
        <v>133</v>
      </c>
      <c r="E5" s="283"/>
      <c r="G5" s="535"/>
      <c r="H5" s="536"/>
      <c r="I5" s="536"/>
      <c r="J5" s="536"/>
      <c r="K5" s="536"/>
      <c r="L5" s="537"/>
    </row>
    <row r="6" spans="2:17" x14ac:dyDescent="0.25">
      <c r="D6" s="282" t="s">
        <v>134</v>
      </c>
      <c r="E6" s="283"/>
      <c r="G6" s="535"/>
      <c r="H6" s="536"/>
      <c r="I6" s="536"/>
      <c r="J6" s="536"/>
      <c r="K6" s="536"/>
      <c r="L6" s="537"/>
    </row>
    <row r="7" spans="2:17" x14ac:dyDescent="0.25">
      <c r="D7" s="282" t="s">
        <v>135</v>
      </c>
      <c r="E7" s="283"/>
      <c r="G7" s="538"/>
      <c r="H7" s="539"/>
      <c r="I7" s="539"/>
      <c r="J7" s="539"/>
      <c r="K7" s="539"/>
      <c r="L7" s="540"/>
    </row>
    <row r="8" spans="2:17" ht="5.0999999999999996" customHeight="1" x14ac:dyDescent="0.25"/>
    <row r="9" spans="2:17" ht="45" x14ac:dyDescent="0.25">
      <c r="C9" s="284" t="s">
        <v>72</v>
      </c>
      <c r="D9" s="284" t="s">
        <v>132</v>
      </c>
      <c r="E9" s="285" t="s">
        <v>156</v>
      </c>
      <c r="F9" s="285" t="s">
        <v>157</v>
      </c>
      <c r="G9" s="285" t="s">
        <v>144</v>
      </c>
      <c r="H9" s="285" t="s">
        <v>143</v>
      </c>
      <c r="I9" s="285" t="s">
        <v>145</v>
      </c>
      <c r="J9" s="285" t="s">
        <v>146</v>
      </c>
      <c r="K9" s="285" t="s">
        <v>147</v>
      </c>
      <c r="L9" s="285" t="s">
        <v>148</v>
      </c>
      <c r="M9" s="284" t="s">
        <v>136</v>
      </c>
      <c r="N9" s="284" t="s">
        <v>126</v>
      </c>
      <c r="O9" s="285" t="s">
        <v>154</v>
      </c>
      <c r="P9" s="284" t="s">
        <v>2</v>
      </c>
      <c r="Q9" s="284" t="s">
        <v>7</v>
      </c>
    </row>
    <row r="10" spans="2:17" x14ac:dyDescent="0.25">
      <c r="B10" s="524" t="s">
        <v>142</v>
      </c>
      <c r="C10" s="297"/>
      <c r="D10" s="293" t="s">
        <v>16</v>
      </c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>
        <f>SUM(E10,G10,I10,K10,M10,N10)</f>
        <v>0</v>
      </c>
      <c r="P10" s="290" t="e">
        <f t="shared" ref="P10:P37" si="0">O10/$E$6</f>
        <v>#DIV/0!</v>
      </c>
      <c r="Q10" s="286"/>
    </row>
    <row r="11" spans="2:17" x14ac:dyDescent="0.25">
      <c r="B11" s="525"/>
      <c r="C11" s="297"/>
      <c r="D11" s="293" t="s">
        <v>138</v>
      </c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>
        <f>SUM(E11,G11,I11,K11,M11,N11)</f>
        <v>0</v>
      </c>
      <c r="P11" s="290" t="e">
        <f t="shared" si="0"/>
        <v>#DIV/0!</v>
      </c>
      <c r="Q11" s="286"/>
    </row>
    <row r="12" spans="2:17" x14ac:dyDescent="0.25">
      <c r="B12" s="525"/>
      <c r="C12" s="297"/>
      <c r="D12" s="293" t="s">
        <v>50</v>
      </c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>
        <f t="shared" ref="O12:O37" si="1">SUM(E12,G12,I12,K12,M12,N12)</f>
        <v>0</v>
      </c>
      <c r="P12" s="290" t="e">
        <f t="shared" si="0"/>
        <v>#DIV/0!</v>
      </c>
      <c r="Q12" s="286"/>
    </row>
    <row r="13" spans="2:17" x14ac:dyDescent="0.25">
      <c r="B13" s="525"/>
      <c r="C13" s="297"/>
      <c r="D13" s="293" t="s">
        <v>139</v>
      </c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>
        <f t="shared" si="1"/>
        <v>0</v>
      </c>
      <c r="P13" s="290" t="e">
        <f t="shared" si="0"/>
        <v>#DIV/0!</v>
      </c>
      <c r="Q13" s="286"/>
    </row>
    <row r="14" spans="2:17" x14ac:dyDescent="0.25">
      <c r="B14" s="525"/>
      <c r="C14" s="297"/>
      <c r="D14" s="293" t="s">
        <v>139</v>
      </c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>
        <f t="shared" si="1"/>
        <v>0</v>
      </c>
      <c r="P14" s="290" t="e">
        <f t="shared" si="0"/>
        <v>#DIV/0!</v>
      </c>
      <c r="Q14" s="286"/>
    </row>
    <row r="15" spans="2:17" x14ac:dyDescent="0.25">
      <c r="B15" s="525"/>
      <c r="C15" s="297"/>
      <c r="D15" s="293" t="s">
        <v>140</v>
      </c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>
        <f t="shared" si="1"/>
        <v>0</v>
      </c>
      <c r="P15" s="290" t="e">
        <f t="shared" si="0"/>
        <v>#DIV/0!</v>
      </c>
      <c r="Q15" s="286"/>
    </row>
    <row r="16" spans="2:17" x14ac:dyDescent="0.25">
      <c r="B16" s="525"/>
      <c r="C16" s="297"/>
      <c r="D16" s="293" t="s">
        <v>31</v>
      </c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>
        <f t="shared" si="1"/>
        <v>0</v>
      </c>
      <c r="P16" s="290" t="e">
        <f t="shared" si="0"/>
        <v>#DIV/0!</v>
      </c>
      <c r="Q16" s="286"/>
    </row>
    <row r="17" spans="2:17" x14ac:dyDescent="0.25">
      <c r="B17" s="525"/>
      <c r="C17" s="297"/>
      <c r="D17" s="293" t="s">
        <v>32</v>
      </c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>
        <f t="shared" si="1"/>
        <v>0</v>
      </c>
      <c r="P17" s="290" t="e">
        <f t="shared" si="0"/>
        <v>#DIV/0!</v>
      </c>
      <c r="Q17" s="286"/>
    </row>
    <row r="18" spans="2:17" x14ac:dyDescent="0.25">
      <c r="B18" s="525"/>
      <c r="C18" s="297"/>
      <c r="D18" s="293" t="s">
        <v>125</v>
      </c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>
        <f t="shared" si="1"/>
        <v>0</v>
      </c>
      <c r="P18" s="290" t="e">
        <f t="shared" si="0"/>
        <v>#DIV/0!</v>
      </c>
      <c r="Q18" s="286"/>
    </row>
    <row r="19" spans="2:17" x14ac:dyDescent="0.25">
      <c r="B19" s="525"/>
      <c r="C19" s="297"/>
      <c r="D19" s="293" t="s">
        <v>141</v>
      </c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>
        <f t="shared" si="1"/>
        <v>0</v>
      </c>
      <c r="P19" s="290" t="e">
        <f t="shared" si="0"/>
        <v>#DIV/0!</v>
      </c>
      <c r="Q19" s="286"/>
    </row>
    <row r="20" spans="2:17" x14ac:dyDescent="0.25">
      <c r="B20" s="525"/>
      <c r="C20" s="297"/>
      <c r="D20" s="293" t="s">
        <v>0</v>
      </c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>
        <f t="shared" si="1"/>
        <v>0</v>
      </c>
      <c r="P20" s="290" t="e">
        <f t="shared" si="0"/>
        <v>#DIV/0!</v>
      </c>
      <c r="Q20" s="286"/>
    </row>
    <row r="21" spans="2:17" x14ac:dyDescent="0.25">
      <c r="B21" s="525"/>
      <c r="C21" s="297"/>
      <c r="D21" s="293" t="s">
        <v>12</v>
      </c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>
        <f t="shared" si="1"/>
        <v>0</v>
      </c>
      <c r="P21" s="290" t="e">
        <f t="shared" si="0"/>
        <v>#DIV/0!</v>
      </c>
      <c r="Q21" s="286"/>
    </row>
    <row r="22" spans="2:17" x14ac:dyDescent="0.25">
      <c r="B22" s="525"/>
      <c r="C22" s="297"/>
      <c r="D22" s="293" t="s">
        <v>137</v>
      </c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>
        <f t="shared" si="1"/>
        <v>0</v>
      </c>
      <c r="P22" s="290" t="e">
        <f t="shared" si="0"/>
        <v>#DIV/0!</v>
      </c>
      <c r="Q22" s="286"/>
    </row>
    <row r="23" spans="2:17" ht="15.75" thickBot="1" x14ac:dyDescent="0.3">
      <c r="B23" s="526"/>
      <c r="C23" s="298"/>
      <c r="D23" s="294" t="s">
        <v>28</v>
      </c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>
        <f t="shared" si="1"/>
        <v>0</v>
      </c>
      <c r="P23" s="291" t="e">
        <f t="shared" si="0"/>
        <v>#DIV/0!</v>
      </c>
      <c r="Q23" s="287"/>
    </row>
    <row r="24" spans="2:17" x14ac:dyDescent="0.25">
      <c r="B24" s="527" t="s">
        <v>151</v>
      </c>
      <c r="C24" s="297"/>
      <c r="D24" s="295" t="s">
        <v>149</v>
      </c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5">
        <f t="shared" si="1"/>
        <v>0</v>
      </c>
      <c r="P24" s="292" t="e">
        <f t="shared" si="0"/>
        <v>#DIV/0!</v>
      </c>
      <c r="Q24" s="286"/>
    </row>
    <row r="25" spans="2:17" x14ac:dyDescent="0.25">
      <c r="B25" s="525"/>
      <c r="C25" s="297"/>
      <c r="D25" s="293" t="s">
        <v>3</v>
      </c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>
        <f t="shared" si="1"/>
        <v>0</v>
      </c>
      <c r="P25" s="290" t="e">
        <f t="shared" si="0"/>
        <v>#DIV/0!</v>
      </c>
      <c r="Q25" s="286"/>
    </row>
    <row r="26" spans="2:17" x14ac:dyDescent="0.25">
      <c r="B26" s="525"/>
      <c r="C26" s="297"/>
      <c r="D26" s="293" t="s">
        <v>8</v>
      </c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>
        <f t="shared" si="1"/>
        <v>0</v>
      </c>
      <c r="P26" s="290" t="e">
        <f t="shared" si="0"/>
        <v>#DIV/0!</v>
      </c>
      <c r="Q26" s="286"/>
    </row>
    <row r="27" spans="2:17" x14ac:dyDescent="0.25">
      <c r="B27" s="525"/>
      <c r="C27" s="297"/>
      <c r="D27" s="293" t="s">
        <v>9</v>
      </c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>
        <f t="shared" si="1"/>
        <v>0</v>
      </c>
      <c r="P27" s="290" t="e">
        <f t="shared" si="0"/>
        <v>#DIV/0!</v>
      </c>
      <c r="Q27" s="286"/>
    </row>
    <row r="28" spans="2:17" x14ac:dyDescent="0.25">
      <c r="B28" s="525"/>
      <c r="C28" s="297"/>
      <c r="D28" s="293" t="s">
        <v>80</v>
      </c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>
        <f t="shared" si="1"/>
        <v>0</v>
      </c>
      <c r="P28" s="290" t="e">
        <f t="shared" si="0"/>
        <v>#DIV/0!</v>
      </c>
      <c r="Q28" s="286"/>
    </row>
    <row r="29" spans="2:17" x14ac:dyDescent="0.25">
      <c r="B29" s="525"/>
      <c r="C29" s="297"/>
      <c r="D29" s="293" t="s">
        <v>20</v>
      </c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293">
        <f t="shared" si="1"/>
        <v>0</v>
      </c>
      <c r="P29" s="290" t="e">
        <f t="shared" si="0"/>
        <v>#DIV/0!</v>
      </c>
      <c r="Q29" s="286"/>
    </row>
    <row r="30" spans="2:17" x14ac:dyDescent="0.25">
      <c r="B30" s="525"/>
      <c r="C30" s="297"/>
      <c r="D30" s="293" t="s">
        <v>81</v>
      </c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>
        <f t="shared" si="1"/>
        <v>0</v>
      </c>
      <c r="P30" s="290" t="e">
        <f t="shared" si="0"/>
        <v>#DIV/0!</v>
      </c>
      <c r="Q30" s="286"/>
    </row>
    <row r="31" spans="2:17" x14ac:dyDescent="0.25">
      <c r="B31" s="525"/>
      <c r="C31" s="297"/>
      <c r="D31" s="293" t="s">
        <v>119</v>
      </c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>
        <f t="shared" si="1"/>
        <v>0</v>
      </c>
      <c r="P31" s="290" t="e">
        <f t="shared" si="0"/>
        <v>#DIV/0!</v>
      </c>
      <c r="Q31" s="286"/>
    </row>
    <row r="32" spans="2:17" x14ac:dyDescent="0.25">
      <c r="B32" s="525"/>
      <c r="C32" s="297"/>
      <c r="D32" s="293" t="s">
        <v>150</v>
      </c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>
        <f t="shared" si="1"/>
        <v>0</v>
      </c>
      <c r="P32" s="290" t="e">
        <f t="shared" si="0"/>
        <v>#DIV/0!</v>
      </c>
      <c r="Q32" s="286"/>
    </row>
    <row r="33" spans="2:17" ht="15.75" thickBot="1" x14ac:dyDescent="0.3">
      <c r="B33" s="526"/>
      <c r="C33" s="298"/>
      <c r="D33" s="294" t="s">
        <v>83</v>
      </c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>
        <f t="shared" si="1"/>
        <v>0</v>
      </c>
      <c r="P33" s="291" t="e">
        <f t="shared" si="0"/>
        <v>#DIV/0!</v>
      </c>
      <c r="Q33" s="287"/>
    </row>
    <row r="34" spans="2:17" x14ac:dyDescent="0.25">
      <c r="B34" s="528" t="s">
        <v>153</v>
      </c>
      <c r="C34" s="299"/>
      <c r="D34" s="296" t="s">
        <v>95</v>
      </c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5">
        <f t="shared" si="1"/>
        <v>0</v>
      </c>
      <c r="P34" s="292" t="e">
        <f t="shared" si="0"/>
        <v>#DIV/0!</v>
      </c>
      <c r="Q34" s="288"/>
    </row>
    <row r="35" spans="2:17" x14ac:dyDescent="0.25">
      <c r="B35" s="529"/>
      <c r="C35" s="297"/>
      <c r="D35" s="293" t="s">
        <v>152</v>
      </c>
      <c r="E35" s="293"/>
      <c r="F35" s="293"/>
      <c r="G35" s="293"/>
      <c r="H35" s="293"/>
      <c r="I35" s="293"/>
      <c r="J35" s="293"/>
      <c r="K35" s="293"/>
      <c r="L35" s="293"/>
      <c r="M35" s="293"/>
      <c r="N35" s="293"/>
      <c r="O35" s="293">
        <f t="shared" si="1"/>
        <v>0</v>
      </c>
      <c r="P35" s="290" t="e">
        <f t="shared" si="0"/>
        <v>#DIV/0!</v>
      </c>
      <c r="Q35" s="286"/>
    </row>
    <row r="36" spans="2:17" x14ac:dyDescent="0.25">
      <c r="B36" s="529"/>
      <c r="C36" s="297"/>
      <c r="D36" s="293" t="s">
        <v>150</v>
      </c>
      <c r="E36" s="293"/>
      <c r="F36" s="293"/>
      <c r="G36" s="293"/>
      <c r="H36" s="293"/>
      <c r="I36" s="293"/>
      <c r="J36" s="293"/>
      <c r="K36" s="293"/>
      <c r="L36" s="293"/>
      <c r="M36" s="293"/>
      <c r="N36" s="293"/>
      <c r="O36" s="293">
        <f t="shared" si="1"/>
        <v>0</v>
      </c>
      <c r="P36" s="290" t="e">
        <f t="shared" si="0"/>
        <v>#DIV/0!</v>
      </c>
      <c r="Q36" s="286"/>
    </row>
    <row r="37" spans="2:17" ht="15.75" thickBot="1" x14ac:dyDescent="0.3">
      <c r="B37" s="530"/>
      <c r="C37" s="297"/>
      <c r="D37" s="294" t="s">
        <v>88</v>
      </c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>
        <f t="shared" si="1"/>
        <v>0</v>
      </c>
      <c r="P37" s="291" t="e">
        <f t="shared" si="0"/>
        <v>#DIV/0!</v>
      </c>
      <c r="Q37" s="287"/>
    </row>
    <row r="38" spans="2:17" x14ac:dyDescent="0.25">
      <c r="D38" s="289" t="s">
        <v>155</v>
      </c>
      <c r="E38" s="286">
        <f>SUM(E10:E37)</f>
        <v>0</v>
      </c>
      <c r="F38" s="286">
        <f>SUM(F10:F37)</f>
        <v>0</v>
      </c>
      <c r="G38" s="286">
        <f t="shared" ref="G38:M38" si="2">SUM(G10:G37)</f>
        <v>0</v>
      </c>
      <c r="H38" s="286">
        <f t="shared" si="2"/>
        <v>0</v>
      </c>
      <c r="I38" s="286">
        <f t="shared" si="2"/>
        <v>0</v>
      </c>
      <c r="J38" s="286">
        <f t="shared" si="2"/>
        <v>0</v>
      </c>
      <c r="K38" s="286">
        <f t="shared" si="2"/>
        <v>0</v>
      </c>
      <c r="L38" s="286">
        <f t="shared" si="2"/>
        <v>0</v>
      </c>
      <c r="M38" s="286">
        <f t="shared" si="2"/>
        <v>0</v>
      </c>
      <c r="N38" s="286">
        <f>SUM(N10:N37)</f>
        <v>0</v>
      </c>
      <c r="O38" s="286">
        <f>SUM(O10:O37)</f>
        <v>0</v>
      </c>
      <c r="P38" s="286" t="e">
        <f>O38/E6</f>
        <v>#DIV/0!</v>
      </c>
    </row>
  </sheetData>
  <mergeCells count="5">
    <mergeCell ref="B10:B23"/>
    <mergeCell ref="B24:B33"/>
    <mergeCell ref="B34:B37"/>
    <mergeCell ref="G3:L3"/>
    <mergeCell ref="G4: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35"/>
  <sheetViews>
    <sheetView showGridLines="0" zoomScaleNormal="100" workbookViewId="0">
      <selection activeCell="E32" sqref="E32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4" width="10.7109375" style="25" customWidth="1"/>
    <col min="15" max="15" width="20.7109375" style="25" customWidth="1"/>
    <col min="16" max="16" width="10.7109375" style="25" customWidth="1"/>
    <col min="17" max="17" width="10.85546875" style="25" customWidth="1"/>
    <col min="18" max="18" width="12.7109375" style="25" customWidth="1"/>
    <col min="19" max="16384" width="9.140625" style="25"/>
  </cols>
  <sheetData>
    <row r="1" spans="1:18" ht="54" customHeight="1" x14ac:dyDescent="0.25">
      <c r="A1" s="510" t="s">
        <v>114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18" ht="26.25" customHeight="1" x14ac:dyDescent="0.25">
      <c r="O3" s="511" t="s">
        <v>64</v>
      </c>
      <c r="P3" s="512"/>
      <c r="Q3" s="512"/>
      <c r="R3" s="512"/>
    </row>
    <row r="4" spans="1:18" x14ac:dyDescent="0.25">
      <c r="O4" s="513" t="s">
        <v>21</v>
      </c>
      <c r="P4" s="514"/>
      <c r="Q4" s="515"/>
      <c r="R4" s="32" t="s">
        <v>25</v>
      </c>
    </row>
    <row r="5" spans="1:18" x14ac:dyDescent="0.25">
      <c r="O5" s="21" t="s">
        <v>6</v>
      </c>
      <c r="P5" s="22"/>
      <c r="Q5" s="23"/>
      <c r="R5" s="326">
        <f ca="1">SUMIF('EB011-EB211'!$X$1:$Y$120,O5,'EB011-EB211'!$Y$1:$Y$120)</f>
        <v>70</v>
      </c>
    </row>
    <row r="6" spans="1:18" x14ac:dyDescent="0.25">
      <c r="O6" s="21" t="s">
        <v>34</v>
      </c>
      <c r="P6" s="22"/>
      <c r="Q6" s="23"/>
      <c r="R6" s="326">
        <f ca="1">SUMIF('EB011-EB211'!$X$1:$Y$120,O6,'EB011-EB211'!$Y$1:$Y$120)</f>
        <v>15</v>
      </c>
    </row>
    <row r="7" spans="1:18" x14ac:dyDescent="0.25">
      <c r="O7" s="21" t="s">
        <v>12</v>
      </c>
      <c r="P7" s="22"/>
      <c r="Q7" s="23"/>
      <c r="R7" s="326">
        <f ca="1">SUMIF('EB011-EB211'!$X$1:$Y$120,O7,'EB011-EB211'!$Y$1:$Y$120)</f>
        <v>7</v>
      </c>
    </row>
    <row r="8" spans="1:18" x14ac:dyDescent="0.25">
      <c r="O8" s="21" t="s">
        <v>16</v>
      </c>
      <c r="P8" s="22"/>
      <c r="Q8" s="23"/>
      <c r="R8" s="326">
        <f ca="1">SUMIF('EB011-EB211'!$X$1:$Y$120,O8,'EB011-EB211'!$Y$1:$Y$120)</f>
        <v>6</v>
      </c>
    </row>
    <row r="9" spans="1:18" x14ac:dyDescent="0.25">
      <c r="O9" s="21" t="s">
        <v>13</v>
      </c>
      <c r="P9" s="22"/>
      <c r="Q9" s="23"/>
      <c r="R9" s="326">
        <f ca="1">SUMIF('EB011-EB211'!$X$1:$Y$120,O9,'EB011-EB211'!$Y$1:$Y$120)</f>
        <v>4</v>
      </c>
    </row>
    <row r="10" spans="1:18" x14ac:dyDescent="0.25">
      <c r="O10" s="21" t="s">
        <v>32</v>
      </c>
      <c r="P10" s="22"/>
      <c r="Q10" s="23"/>
      <c r="R10" s="326">
        <f ca="1">SUMIF('EB011-EB211'!$X$1:$Y$120,O10,'EB011-EB211'!$Y$1:$Y$120)</f>
        <v>4</v>
      </c>
    </row>
    <row r="11" spans="1:18" x14ac:dyDescent="0.25">
      <c r="O11" s="21" t="s">
        <v>14</v>
      </c>
      <c r="P11" s="22"/>
      <c r="Q11" s="23"/>
      <c r="R11" s="326">
        <f ca="1">SUMIF('EB011-EB211'!$X$1:$Y$120,O11,'EB011-EB211'!$Y$1:$Y$120)</f>
        <v>3</v>
      </c>
    </row>
    <row r="12" spans="1:18" x14ac:dyDescent="0.25">
      <c r="O12" s="21" t="s">
        <v>3</v>
      </c>
      <c r="P12" s="22"/>
      <c r="Q12" s="23"/>
      <c r="R12" s="326">
        <f ca="1">SUMIF('EB011-EB211'!$X$1:$Y$120,O12,'EB011-EB211'!$Y$1:$Y$120)</f>
        <v>1</v>
      </c>
    </row>
    <row r="13" spans="1:18" x14ac:dyDescent="0.25">
      <c r="O13" s="21" t="s">
        <v>15</v>
      </c>
      <c r="P13" s="22"/>
      <c r="Q13" s="23"/>
      <c r="R13" s="326">
        <f ca="1">SUMIF('EB011-EB211'!$X$1:$Y$120,O13,'EB011-EB211'!$Y$1:$Y$120)</f>
        <v>1</v>
      </c>
    </row>
    <row r="14" spans="1:18" x14ac:dyDescent="0.25">
      <c r="O14" s="21" t="s">
        <v>0</v>
      </c>
      <c r="P14" s="22"/>
      <c r="Q14" s="23"/>
      <c r="R14" s="326">
        <f ca="1">SUMIF('EB011-EB211'!$X$1:$Y$120,O14,'EB011-EB211'!$Y$1:$Y$120)</f>
        <v>1</v>
      </c>
    </row>
    <row r="15" spans="1:18" x14ac:dyDescent="0.25">
      <c r="O15" s="21" t="s">
        <v>30</v>
      </c>
      <c r="P15" s="22"/>
      <c r="Q15" s="23"/>
      <c r="R15" s="326">
        <f ca="1">SUMIF('EB011-EB211'!$X$1:$Y$120,O15,'EB011-EB211'!$Y$1:$Y$120)</f>
        <v>0</v>
      </c>
    </row>
    <row r="16" spans="1:18" x14ac:dyDescent="0.25">
      <c r="O16" s="21" t="s">
        <v>31</v>
      </c>
      <c r="P16" s="22"/>
      <c r="Q16" s="23"/>
      <c r="R16" s="326">
        <f ca="1">SUMIF('EB011-EB211'!$X$1:$Y$120,O16,'EB011-EB211'!$Y$1:$Y$120)</f>
        <v>0</v>
      </c>
    </row>
    <row r="17" spans="1:18" x14ac:dyDescent="0.25">
      <c r="O17" s="21" t="s">
        <v>8</v>
      </c>
      <c r="P17" s="22"/>
      <c r="Q17" s="23"/>
      <c r="R17" s="326">
        <f ca="1">SUMIF('EB011-EB211'!$X$1:$Y$120,O17,'EB011-EB211'!$Y$1:$Y$120)</f>
        <v>0</v>
      </c>
    </row>
    <row r="18" spans="1:18" x14ac:dyDescent="0.25">
      <c r="O18" s="21" t="s">
        <v>9</v>
      </c>
      <c r="P18" s="22"/>
      <c r="Q18" s="23"/>
      <c r="R18" s="326">
        <f ca="1">SUMIF('EB011-EB211'!$X$1:$Y$120,O18,'EB011-EB211'!$Y$1:$Y$120)</f>
        <v>0</v>
      </c>
    </row>
    <row r="19" spans="1:18" x14ac:dyDescent="0.25">
      <c r="O19" s="21" t="s">
        <v>20</v>
      </c>
      <c r="P19" s="22"/>
      <c r="Q19" s="23"/>
      <c r="R19" s="326">
        <f ca="1">SUMIF('EB011-EB211'!$X$1:$Y$120,O19,'EB011-EB211'!$Y$1:$Y$120)</f>
        <v>0</v>
      </c>
    </row>
    <row r="20" spans="1:18" x14ac:dyDescent="0.25">
      <c r="O20" s="21" t="s">
        <v>44</v>
      </c>
      <c r="P20" s="22"/>
      <c r="Q20" s="23"/>
      <c r="R20" s="326">
        <f ca="1">SUMIF('EB011-EB211'!$X$1:$Y$120,O20,'EB011-EB211'!$Y$1:$Y$120)</f>
        <v>0</v>
      </c>
    </row>
    <row r="21" spans="1:18" ht="27.75" customHeight="1" x14ac:dyDescent="0.25">
      <c r="A21" s="517" t="s">
        <v>65</v>
      </c>
      <c r="B21" s="518"/>
      <c r="C21" s="518"/>
      <c r="D21" s="518"/>
      <c r="E21" s="519"/>
      <c r="O21" s="21" t="s">
        <v>47</v>
      </c>
      <c r="P21" s="22"/>
      <c r="Q21" s="23"/>
      <c r="R21" s="326">
        <f ca="1">SUMIF('EB011-EB211'!$X$1:$Y$120,O21,'EB011-EB211'!$Y$1:$Y$120)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39</v>
      </c>
      <c r="P22" s="22"/>
      <c r="Q22" s="23"/>
      <c r="R22" s="326">
        <f ca="1">SUMIF('EB011-EB211'!$X$1:$Y$120,O22,'EB011-EB211'!$Y$1:$Y$120)</f>
        <v>0</v>
      </c>
    </row>
    <row r="23" spans="1:18" ht="15.75" customHeight="1" thickBot="1" x14ac:dyDescent="0.3">
      <c r="A23" s="460">
        <v>1504685</v>
      </c>
      <c r="B23" s="136">
        <f>VLOOKUP(Table1479[[#This Row],[Shop Order]],'EB011-EB211'!A:AE,4,FALSE)</f>
        <v>309</v>
      </c>
      <c r="C23" s="136">
        <f>VLOOKUP(Table1479[[#This Row],[Shop Order]],'EB011-EB211'!A:AE,5,FALSE)</f>
        <v>286</v>
      </c>
      <c r="D23" s="137">
        <f>VLOOKUP(Table1479[[#This Row],[Shop Order]],'EB011-EB211'!A:AE,6,FALSE)</f>
        <v>0.92556634304207119</v>
      </c>
      <c r="E23" s="138">
        <f>VLOOKUP(Table1479[[#This Row],[Shop Order]],'EB011-EB211'!A:AE,7,FALSE)</f>
        <v>45236</v>
      </c>
      <c r="O23" s="21" t="s">
        <v>29</v>
      </c>
      <c r="P23" s="22"/>
      <c r="Q23" s="23"/>
      <c r="R23" s="326">
        <f ca="1">SUMIF('EB011-EB211'!$X$1:$Y$120,O23,'EB011-EB211'!$Y$1:$Y$120)</f>
        <v>0</v>
      </c>
    </row>
    <row r="24" spans="1:18" ht="15.75" thickBot="1" x14ac:dyDescent="0.3">
      <c r="A24" s="464">
        <v>1507984</v>
      </c>
      <c r="B24" s="136">
        <f>VLOOKUP(Table1479[[#This Row],[Shop Order]],'EB011-EB211'!A:AE,4,FALSE)</f>
        <v>174</v>
      </c>
      <c r="C24" s="136">
        <f>VLOOKUP(Table1479[[#This Row],[Shop Order]],'EB011-EB211'!A:AE,5,FALSE)</f>
        <v>129</v>
      </c>
      <c r="D24" s="137">
        <f>VLOOKUP(Table1479[[#This Row],[Shop Order]],'EB011-EB211'!A:AE,6,FALSE)</f>
        <v>0.74137931034482762</v>
      </c>
      <c r="E24" s="138">
        <f>VLOOKUP(Table1479[[#This Row],[Shop Order]],'EB011-EB211'!A:AE,7,FALSE)</f>
        <v>45243</v>
      </c>
      <c r="O24" s="21" t="s">
        <v>125</v>
      </c>
      <c r="P24" s="22"/>
      <c r="Q24" s="23"/>
      <c r="R24" s="326">
        <f ca="1">SUMIF('EB011-EB211'!$X$1:$Y$120,O24,'EB011-EB211'!$Y$1:$Y$120)</f>
        <v>0</v>
      </c>
    </row>
    <row r="25" spans="1:18" x14ac:dyDescent="0.25">
      <c r="A25" s="460">
        <v>1510778</v>
      </c>
      <c r="B25" s="136">
        <f>VLOOKUP(Table1479[[#This Row],[Shop Order]],'EB011-EB211'!A:AE,4,FALSE)</f>
        <v>335</v>
      </c>
      <c r="C25" s="136">
        <f>VLOOKUP(Table1479[[#This Row],[Shop Order]],'EB011-EB211'!A:AE,5,FALSE)</f>
        <v>279</v>
      </c>
      <c r="D25" s="137">
        <f>VLOOKUP(Table1479[[#This Row],[Shop Order]],'EB011-EB211'!A:AE,6,FALSE)</f>
        <v>0.83283582089552244</v>
      </c>
      <c r="E25" s="138">
        <f>VLOOKUP(Table1479[[#This Row],[Shop Order]],'EB011-EB211'!A:AE,7,FALSE)</f>
        <v>45279</v>
      </c>
      <c r="O25" s="21" t="s">
        <v>11</v>
      </c>
      <c r="P25" s="22"/>
      <c r="Q25" s="23"/>
      <c r="R25" s="326">
        <f ca="1">SUMIF('EB011-EB211'!$X$1:$Y$120,O25,'EB011-EB211'!$Y$1:$Y$120)</f>
        <v>0</v>
      </c>
    </row>
    <row r="26" spans="1:18" x14ac:dyDescent="0.25">
      <c r="A26" s="460"/>
      <c r="B26" s="136" t="e">
        <f>VLOOKUP(Table1479[[#This Row],[Shop Order]],'EB011-EB211'!A:AE,4,FALSE)</f>
        <v>#N/A</v>
      </c>
      <c r="C26" s="136" t="e">
        <f>VLOOKUP(Table1479[[#This Row],[Shop Order]],'EB011-EB211'!A:AE,5,FALSE)</f>
        <v>#N/A</v>
      </c>
      <c r="D26" s="137" t="e">
        <f>VLOOKUP(Table1479[[#This Row],[Shop Order]],'EB011-EB211'!A:AE,6,FALSE)</f>
        <v>#N/A</v>
      </c>
      <c r="E26" s="138" t="e">
        <f>VLOOKUP(Table1479[[#This Row],[Shop Order]],'EB011-EB211'!A:AE,7,FALSE)</f>
        <v>#N/A</v>
      </c>
    </row>
    <row r="27" spans="1:18" x14ac:dyDescent="0.25">
      <c r="A27" s="460"/>
      <c r="B27" s="136" t="e">
        <f>VLOOKUP(Table1479[[#This Row],[Shop Order]],'EB011-EB211'!A:AE,4,FALSE)</f>
        <v>#N/A</v>
      </c>
      <c r="C27" s="136" t="e">
        <f>VLOOKUP(Table1479[[#This Row],[Shop Order]],'EB011-EB211'!A:AE,5,FALSE)</f>
        <v>#N/A</v>
      </c>
      <c r="D27" s="137" t="e">
        <f>VLOOKUP(Table1479[[#This Row],[Shop Order]],'EB011-EB211'!A:AE,6,FALSE)</f>
        <v>#N/A</v>
      </c>
      <c r="E27" s="138" t="e">
        <f>VLOOKUP(Table1479[[#This Row],[Shop Order]],'EB011-EB211'!A:AE,7,FALSE)</f>
        <v>#N/A</v>
      </c>
      <c r="F27" s="144"/>
    </row>
    <row r="28" spans="1:18" ht="15.75" thickBot="1" x14ac:dyDescent="0.3">
      <c r="A28" s="460"/>
      <c r="B28" s="136" t="e">
        <f>VLOOKUP(Table1479[[#This Row],[Shop Order]],'EB011-EB211'!A:AE,4,FALSE)</f>
        <v>#N/A</v>
      </c>
      <c r="C28" s="136" t="e">
        <f>VLOOKUP(Table1479[[#This Row],[Shop Order]],'EB011-EB211'!A:AE,5,FALSE)</f>
        <v>#N/A</v>
      </c>
      <c r="D28" s="137" t="e">
        <f>VLOOKUP(Table1479[[#This Row],[Shop Order]],'EB011-EB211'!A:AE,6,FALSE)</f>
        <v>#N/A</v>
      </c>
      <c r="E28" s="138" t="e">
        <f>VLOOKUP(Table1479[[#This Row],[Shop Order]],'EB011-EB211'!A:AE,7,FALSE)</f>
        <v>#N/A</v>
      </c>
    </row>
    <row r="29" spans="1:18" ht="15.75" thickBot="1" x14ac:dyDescent="0.3">
      <c r="A29" s="520" t="s">
        <v>51</v>
      </c>
      <c r="B29" s="521"/>
      <c r="C29" s="522"/>
      <c r="D29" s="35">
        <f>AVERAGE(D23:D25)</f>
        <v>0.83326049142747383</v>
      </c>
      <c r="G29" s="26"/>
    </row>
    <row r="30" spans="1:18" x14ac:dyDescent="0.25">
      <c r="E30" s="25"/>
    </row>
    <row r="31" spans="1:18" x14ac:dyDescent="0.25">
      <c r="E31" s="25"/>
    </row>
    <row r="32" spans="1:18" ht="38.25" customHeight="1" x14ac:dyDescent="0.25">
      <c r="E32" s="25"/>
    </row>
    <row r="33" spans="5:5" ht="30" customHeight="1" x14ac:dyDescent="0.25">
      <c r="E33" s="25"/>
    </row>
    <row r="34" spans="5:5" ht="35.25" customHeight="1" x14ac:dyDescent="0.25"/>
    <row r="35" spans="5:5" x14ac:dyDescent="0.25">
      <c r="E35" s="25"/>
    </row>
  </sheetData>
  <autoFilter ref="O4:R4">
    <filterColumn colId="0" showButton="0"/>
    <filterColumn colId="1" showButton="0"/>
    <sortState ref="O5:R25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9" orientation="landscape" r:id="rId1"/>
  <ignoredErrors>
    <ignoredError sqref="B24:E26 A23:E23" calculatedColumn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Z162"/>
  <sheetViews>
    <sheetView topLeftCell="A119" zoomScale="70" zoomScaleNormal="70" workbookViewId="0">
      <selection activeCell="F139" sqref="F139"/>
    </sheetView>
  </sheetViews>
  <sheetFormatPr defaultColWidth="9.140625" defaultRowHeight="15" x14ac:dyDescent="0.25"/>
  <cols>
    <col min="1" max="2" width="13.140625" style="45" customWidth="1"/>
    <col min="3" max="3" width="9.5703125" style="45" customWidth="1"/>
    <col min="4" max="4" width="10.140625" style="45" customWidth="1"/>
    <col min="5" max="5" width="8.42578125" style="45" customWidth="1"/>
    <col min="6" max="6" width="11.140625" style="45" bestFit="1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5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5" customWidth="1"/>
    <col min="25" max="25" width="0.28515625" style="45" customWidth="1"/>
    <col min="26" max="26" width="49.28515625" style="45" bestFit="1" customWidth="1"/>
    <col min="27" max="16384" width="9.140625" style="45"/>
  </cols>
  <sheetData>
    <row r="1" spans="1:26" ht="90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59</v>
      </c>
      <c r="S1" s="50" t="s">
        <v>126</v>
      </c>
      <c r="T1" s="47" t="s">
        <v>42</v>
      </c>
      <c r="U1" s="47" t="s">
        <v>5</v>
      </c>
      <c r="V1" s="46" t="s">
        <v>2</v>
      </c>
      <c r="W1" s="84" t="s">
        <v>161</v>
      </c>
      <c r="X1" s="85" t="s">
        <v>21</v>
      </c>
      <c r="Y1" s="210" t="s">
        <v>5</v>
      </c>
      <c r="Z1" s="85" t="s">
        <v>7</v>
      </c>
    </row>
    <row r="2" spans="1:26" ht="15.75" thickBot="1" x14ac:dyDescent="0.3">
      <c r="A2" s="212">
        <v>1504685</v>
      </c>
      <c r="B2" s="212" t="s">
        <v>362</v>
      </c>
      <c r="C2" s="441">
        <v>288</v>
      </c>
      <c r="D2" s="441">
        <v>309</v>
      </c>
      <c r="E2" s="448">
        <v>286</v>
      </c>
      <c r="F2" s="449">
        <f>E2/D2</f>
        <v>0.92556634304207119</v>
      </c>
      <c r="G2" s="211">
        <v>45236</v>
      </c>
      <c r="H2" s="200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8"/>
      <c r="U2" s="90"/>
      <c r="V2" s="197"/>
      <c r="W2" s="197"/>
      <c r="X2" s="91" t="s">
        <v>78</v>
      </c>
      <c r="Y2" s="210" t="s">
        <v>5</v>
      </c>
      <c r="Z2" s="82" t="s">
        <v>73</v>
      </c>
    </row>
    <row r="3" spans="1:26" x14ac:dyDescent="0.25">
      <c r="A3" s="53"/>
      <c r="B3" s="54"/>
      <c r="C3" s="54"/>
      <c r="D3" s="54"/>
      <c r="E3" s="54" t="s">
        <v>108</v>
      </c>
      <c r="F3" s="54"/>
      <c r="G3" s="55"/>
      <c r="H3" s="6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63"/>
      <c r="U3" s="75">
        <f t="shared" ref="U3:U21" si="0">SUM(H3,J3,L3,N3,P3,R3,T3)</f>
        <v>0</v>
      </c>
      <c r="V3" s="214">
        <f>($U3)/$D$2</f>
        <v>0</v>
      </c>
      <c r="W3" s="248">
        <f>D2</f>
        <v>309</v>
      </c>
      <c r="X3" s="196" t="s">
        <v>16</v>
      </c>
      <c r="Y3" s="209">
        <f t="shared" ref="Y3:Y14" si="1">U3</f>
        <v>0</v>
      </c>
      <c r="Z3" s="101"/>
    </row>
    <row r="4" spans="1:26" x14ac:dyDescent="0.25">
      <c r="A4" s="56"/>
      <c r="B4" s="57"/>
      <c r="C4" s="57"/>
      <c r="D4" s="57"/>
      <c r="E4" s="57" t="s">
        <v>186</v>
      </c>
      <c r="F4" s="57"/>
      <c r="G4" s="58"/>
      <c r="H4" s="64">
        <v>6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65"/>
      <c r="U4" s="71">
        <f t="shared" si="0"/>
        <v>6</v>
      </c>
      <c r="V4" s="214">
        <f t="shared" ref="V4:V29" si="2">($U4)/$D$2</f>
        <v>1.9417475728155338E-2</v>
      </c>
      <c r="W4" s="248">
        <f>D2</f>
        <v>309</v>
      </c>
      <c r="X4" s="195" t="s">
        <v>6</v>
      </c>
      <c r="Y4" s="191">
        <f t="shared" si="1"/>
        <v>6</v>
      </c>
      <c r="Z4" s="132"/>
    </row>
    <row r="5" spans="1:26" x14ac:dyDescent="0.25">
      <c r="A5" s="56"/>
      <c r="B5" s="57"/>
      <c r="C5" s="57"/>
      <c r="D5" s="57"/>
      <c r="E5" s="59"/>
      <c r="F5" s="59"/>
      <c r="G5" s="58"/>
      <c r="H5" s="64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65"/>
      <c r="U5" s="71">
        <f t="shared" si="0"/>
        <v>0</v>
      </c>
      <c r="V5" s="214">
        <f t="shared" si="2"/>
        <v>0</v>
      </c>
      <c r="W5" s="248">
        <f>D2</f>
        <v>309</v>
      </c>
      <c r="X5" s="195" t="s">
        <v>14</v>
      </c>
      <c r="Y5" s="191">
        <f t="shared" si="1"/>
        <v>0</v>
      </c>
      <c r="Z5" s="83"/>
    </row>
    <row r="6" spans="1:26" x14ac:dyDescent="0.25">
      <c r="A6" s="56"/>
      <c r="B6" s="57"/>
      <c r="C6" s="57"/>
      <c r="D6" s="57"/>
      <c r="E6" s="59"/>
      <c r="F6" s="59"/>
      <c r="G6" s="58"/>
      <c r="H6" s="64">
        <v>1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65"/>
      <c r="U6" s="71">
        <f t="shared" si="0"/>
        <v>1</v>
      </c>
      <c r="V6" s="214">
        <f t="shared" si="2"/>
        <v>3.2362459546925568E-3</v>
      </c>
      <c r="W6" s="248">
        <f>D2</f>
        <v>309</v>
      </c>
      <c r="X6" s="195" t="s">
        <v>15</v>
      </c>
      <c r="Y6" s="191">
        <f t="shared" si="1"/>
        <v>1</v>
      </c>
      <c r="Z6" s="83"/>
    </row>
    <row r="7" spans="1:26" x14ac:dyDescent="0.25">
      <c r="A7" s="56"/>
      <c r="B7" s="57"/>
      <c r="C7" s="57"/>
      <c r="D7" s="57"/>
      <c r="E7" s="59"/>
      <c r="F7" s="59"/>
      <c r="G7" s="58"/>
      <c r="H7" s="64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65"/>
      <c r="U7" s="71">
        <f t="shared" si="0"/>
        <v>0</v>
      </c>
      <c r="V7" s="214">
        <f t="shared" si="2"/>
        <v>0</v>
      </c>
      <c r="W7" s="248">
        <f>D2</f>
        <v>309</v>
      </c>
      <c r="X7" s="195" t="s">
        <v>31</v>
      </c>
      <c r="Y7" s="191">
        <f t="shared" si="1"/>
        <v>0</v>
      </c>
      <c r="Z7" s="132"/>
    </row>
    <row r="8" spans="1:26" x14ac:dyDescent="0.25">
      <c r="A8" s="56"/>
      <c r="B8" s="57"/>
      <c r="C8" s="57"/>
      <c r="D8" s="57"/>
      <c r="E8" s="59"/>
      <c r="F8" s="59"/>
      <c r="G8" s="58"/>
      <c r="H8" s="64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65"/>
      <c r="U8" s="71">
        <f t="shared" si="0"/>
        <v>0</v>
      </c>
      <c r="V8" s="214">
        <f t="shared" si="2"/>
        <v>0</v>
      </c>
      <c r="W8" s="248">
        <f>D2</f>
        <v>309</v>
      </c>
      <c r="X8" s="195" t="s">
        <v>32</v>
      </c>
      <c r="Y8" s="191">
        <f t="shared" si="1"/>
        <v>0</v>
      </c>
      <c r="Z8" s="132"/>
    </row>
    <row r="9" spans="1:26" x14ac:dyDescent="0.25">
      <c r="A9" s="56"/>
      <c r="B9" s="57"/>
      <c r="C9" s="57"/>
      <c r="D9" s="57"/>
      <c r="E9" s="59"/>
      <c r="F9" s="59"/>
      <c r="G9" s="58"/>
      <c r="H9" s="64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65"/>
      <c r="U9" s="71">
        <f t="shared" si="0"/>
        <v>0</v>
      </c>
      <c r="V9" s="214">
        <f t="shared" si="2"/>
        <v>0</v>
      </c>
      <c r="W9" s="248">
        <f>D2</f>
        <v>309</v>
      </c>
      <c r="X9" s="195" t="s">
        <v>125</v>
      </c>
      <c r="Y9" s="191">
        <f t="shared" si="1"/>
        <v>0</v>
      </c>
      <c r="Z9" s="132"/>
    </row>
    <row r="10" spans="1:26" x14ac:dyDescent="0.25">
      <c r="A10" s="56"/>
      <c r="B10" s="57"/>
      <c r="C10" s="57"/>
      <c r="D10" s="57"/>
      <c r="E10" s="59"/>
      <c r="F10" s="59"/>
      <c r="G10" s="58"/>
      <c r="H10" s="64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65"/>
      <c r="U10" s="71">
        <f t="shared" si="0"/>
        <v>0</v>
      </c>
      <c r="V10" s="214">
        <f t="shared" si="2"/>
        <v>0</v>
      </c>
      <c r="W10" s="248">
        <f>D2</f>
        <v>309</v>
      </c>
      <c r="X10" s="195" t="s">
        <v>30</v>
      </c>
      <c r="Y10" s="191">
        <f t="shared" si="1"/>
        <v>0</v>
      </c>
      <c r="Z10" s="132"/>
    </row>
    <row r="11" spans="1:26" x14ac:dyDescent="0.25">
      <c r="A11" s="56"/>
      <c r="B11" s="57"/>
      <c r="C11" s="57"/>
      <c r="D11" s="57"/>
      <c r="E11" s="59"/>
      <c r="F11" s="59"/>
      <c r="G11" s="58"/>
      <c r="H11" s="6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65"/>
      <c r="U11" s="71">
        <f t="shared" si="0"/>
        <v>0</v>
      </c>
      <c r="V11" s="214">
        <f t="shared" si="2"/>
        <v>0</v>
      </c>
      <c r="W11" s="248">
        <f>D2</f>
        <v>309</v>
      </c>
      <c r="X11" s="195" t="s">
        <v>0</v>
      </c>
      <c r="Y11" s="191">
        <f t="shared" si="1"/>
        <v>0</v>
      </c>
      <c r="Z11" s="83"/>
    </row>
    <row r="12" spans="1:26" x14ac:dyDescent="0.25">
      <c r="A12" s="56"/>
      <c r="B12" s="57"/>
      <c r="C12" s="57"/>
      <c r="D12" s="57"/>
      <c r="E12" s="59"/>
      <c r="F12" s="59"/>
      <c r="G12" s="58"/>
      <c r="H12" s="64">
        <v>2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65">
        <v>1</v>
      </c>
      <c r="U12" s="71">
        <f t="shared" si="0"/>
        <v>3</v>
      </c>
      <c r="V12" s="214">
        <f t="shared" si="2"/>
        <v>9.7087378640776691E-3</v>
      </c>
      <c r="W12" s="248">
        <f>D2</f>
        <v>309</v>
      </c>
      <c r="X12" s="195" t="s">
        <v>12</v>
      </c>
      <c r="Y12" s="191">
        <f t="shared" si="1"/>
        <v>3</v>
      </c>
      <c r="Z12" s="83"/>
    </row>
    <row r="13" spans="1:26" x14ac:dyDescent="0.25">
      <c r="A13" s="56"/>
      <c r="B13" s="57"/>
      <c r="C13" s="57"/>
      <c r="D13" s="57"/>
      <c r="E13" s="59"/>
      <c r="F13" s="59"/>
      <c r="G13" s="58"/>
      <c r="H13" s="64">
        <v>7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65"/>
      <c r="U13" s="71">
        <f t="shared" si="0"/>
        <v>7</v>
      </c>
      <c r="V13" s="214">
        <f t="shared" si="2"/>
        <v>2.2653721682847898E-2</v>
      </c>
      <c r="W13" s="248">
        <f>D2</f>
        <v>309</v>
      </c>
      <c r="X13" s="195" t="s">
        <v>34</v>
      </c>
      <c r="Y13" s="191">
        <f t="shared" si="1"/>
        <v>7</v>
      </c>
      <c r="Z13" s="132"/>
    </row>
    <row r="14" spans="1:26" x14ac:dyDescent="0.25">
      <c r="A14" s="56"/>
      <c r="B14" s="57"/>
      <c r="C14" s="57"/>
      <c r="D14" s="57"/>
      <c r="E14" s="59"/>
      <c r="F14" s="59"/>
      <c r="G14" s="58"/>
      <c r="H14" s="68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70"/>
      <c r="U14" s="190">
        <f t="shared" si="0"/>
        <v>0</v>
      </c>
      <c r="V14" s="214">
        <f t="shared" si="2"/>
        <v>0</v>
      </c>
      <c r="W14" s="248">
        <f>D2</f>
        <v>309</v>
      </c>
      <c r="X14" s="208" t="s">
        <v>88</v>
      </c>
      <c r="Y14" s="191">
        <f t="shared" si="1"/>
        <v>0</v>
      </c>
      <c r="Z14" s="83"/>
    </row>
    <row r="15" spans="1:26" ht="15.75" x14ac:dyDescent="0.25">
      <c r="A15" s="56"/>
      <c r="B15" s="57"/>
      <c r="C15" s="57"/>
      <c r="D15" s="57"/>
      <c r="E15" s="59"/>
      <c r="F15" s="59"/>
      <c r="G15" s="58"/>
      <c r="H15" s="68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70"/>
      <c r="U15" s="190">
        <f t="shared" si="0"/>
        <v>0</v>
      </c>
      <c r="V15" s="214">
        <f t="shared" si="2"/>
        <v>0</v>
      </c>
      <c r="W15" s="248"/>
      <c r="X15" s="359" t="s">
        <v>168</v>
      </c>
      <c r="Y15" s="191"/>
      <c r="Z15" s="83"/>
    </row>
    <row r="16" spans="1:26" x14ac:dyDescent="0.25">
      <c r="A16" s="56"/>
      <c r="B16" s="57"/>
      <c r="C16" s="57"/>
      <c r="D16" s="57"/>
      <c r="E16" s="59"/>
      <c r="F16" s="59"/>
      <c r="G16" s="60"/>
      <c r="H16" s="38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65"/>
      <c r="U16" s="71">
        <f t="shared" si="0"/>
        <v>0</v>
      </c>
      <c r="V16" s="214">
        <f t="shared" si="2"/>
        <v>0</v>
      </c>
      <c r="W16" s="248">
        <f>D2</f>
        <v>309</v>
      </c>
      <c r="X16" s="195" t="s">
        <v>38</v>
      </c>
      <c r="Y16" s="191"/>
      <c r="Z16" s="277"/>
    </row>
    <row r="17" spans="1:26" ht="15.75" thickBot="1" x14ac:dyDescent="0.3">
      <c r="A17" s="56"/>
      <c r="B17" s="57"/>
      <c r="C17" s="57"/>
      <c r="D17" s="57"/>
      <c r="E17" s="59"/>
      <c r="F17" s="59"/>
      <c r="G17" s="58"/>
      <c r="H17" s="207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5"/>
      <c r="U17" s="204">
        <f t="shared" si="0"/>
        <v>0</v>
      </c>
      <c r="V17" s="316">
        <f t="shared" si="2"/>
        <v>0</v>
      </c>
      <c r="W17" s="249">
        <f>D2</f>
        <v>309</v>
      </c>
      <c r="X17" s="203" t="s">
        <v>177</v>
      </c>
      <c r="Y17" s="191">
        <f>U17</f>
        <v>0</v>
      </c>
      <c r="Z17" s="132"/>
    </row>
    <row r="18" spans="1:26" x14ac:dyDescent="0.25">
      <c r="A18" s="56"/>
      <c r="B18" s="57"/>
      <c r="C18" s="57"/>
      <c r="D18" s="57"/>
      <c r="E18" s="59"/>
      <c r="F18" s="59"/>
      <c r="G18" s="58"/>
      <c r="H18" s="62"/>
      <c r="I18" s="180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66"/>
      <c r="U18" s="71">
        <f t="shared" si="0"/>
        <v>0</v>
      </c>
      <c r="V18" s="214">
        <f t="shared" si="2"/>
        <v>0</v>
      </c>
      <c r="W18" s="250">
        <f>D2</f>
        <v>309</v>
      </c>
      <c r="X18" s="202" t="s">
        <v>11</v>
      </c>
      <c r="Y18" s="191"/>
      <c r="Z18" s="132"/>
    </row>
    <row r="19" spans="1:26" x14ac:dyDescent="0.25">
      <c r="A19" s="56"/>
      <c r="B19" s="57"/>
      <c r="C19" s="57"/>
      <c r="D19" s="57"/>
      <c r="E19" s="59"/>
      <c r="F19" s="59"/>
      <c r="G19" s="58"/>
      <c r="H19" s="64"/>
      <c r="I19" s="38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65"/>
      <c r="U19" s="71">
        <f t="shared" si="0"/>
        <v>0</v>
      </c>
      <c r="V19" s="214">
        <f t="shared" si="2"/>
        <v>0</v>
      </c>
      <c r="W19" s="248">
        <f>D2</f>
        <v>309</v>
      </c>
      <c r="X19" s="195" t="s">
        <v>29</v>
      </c>
      <c r="Y19" s="191">
        <f t="shared" ref="Y19:Y39" si="3">U19</f>
        <v>0</v>
      </c>
      <c r="Z19" s="417"/>
    </row>
    <row r="20" spans="1:26" x14ac:dyDescent="0.25">
      <c r="A20" s="56"/>
      <c r="B20" s="57"/>
      <c r="C20" s="57"/>
      <c r="D20" s="57"/>
      <c r="E20" s="59"/>
      <c r="F20" s="59"/>
      <c r="G20" s="58"/>
      <c r="H20" s="64"/>
      <c r="I20" s="38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65">
        <v>1</v>
      </c>
      <c r="U20" s="71">
        <f t="shared" si="0"/>
        <v>1</v>
      </c>
      <c r="V20" s="214">
        <f t="shared" si="2"/>
        <v>3.2362459546925568E-3</v>
      </c>
      <c r="W20" s="248">
        <f>D2</f>
        <v>309</v>
      </c>
      <c r="X20" s="195" t="s">
        <v>3</v>
      </c>
      <c r="Y20" s="191">
        <f t="shared" si="3"/>
        <v>1</v>
      </c>
      <c r="Z20" s="417"/>
    </row>
    <row r="21" spans="1:26" x14ac:dyDescent="0.25">
      <c r="A21" s="56"/>
      <c r="B21" s="57"/>
      <c r="C21" s="57"/>
      <c r="D21" s="57"/>
      <c r="E21" s="59"/>
      <c r="F21" s="59"/>
      <c r="G21" s="58"/>
      <c r="H21" s="64"/>
      <c r="I21" s="38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65"/>
      <c r="U21" s="71">
        <f t="shared" si="0"/>
        <v>0</v>
      </c>
      <c r="V21" s="214">
        <f t="shared" si="2"/>
        <v>0</v>
      </c>
      <c r="W21" s="248">
        <f>D2</f>
        <v>309</v>
      </c>
      <c r="X21" s="195" t="s">
        <v>8</v>
      </c>
      <c r="Y21" s="191">
        <f t="shared" si="3"/>
        <v>0</v>
      </c>
      <c r="Z21" s="452" t="s">
        <v>366</v>
      </c>
    </row>
    <row r="22" spans="1:26" x14ac:dyDescent="0.25">
      <c r="A22" s="56"/>
      <c r="B22" s="57"/>
      <c r="C22" s="57"/>
      <c r="D22" s="57"/>
      <c r="E22" s="59"/>
      <c r="F22" s="59"/>
      <c r="G22" s="58"/>
      <c r="H22" s="64"/>
      <c r="I22" s="38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65"/>
      <c r="U22" s="71">
        <f>SUM(H22,J22,L22,N22,P22,R22,T22)</f>
        <v>0</v>
      </c>
      <c r="V22" s="214">
        <f t="shared" si="2"/>
        <v>0</v>
      </c>
      <c r="W22" s="248">
        <f>D2</f>
        <v>309</v>
      </c>
      <c r="X22" s="195" t="s">
        <v>9</v>
      </c>
      <c r="Y22" s="191">
        <f t="shared" si="3"/>
        <v>0</v>
      </c>
      <c r="Z22" s="452" t="s">
        <v>367</v>
      </c>
    </row>
    <row r="23" spans="1:26" x14ac:dyDescent="0.25">
      <c r="A23" s="56"/>
      <c r="B23" s="57"/>
      <c r="C23" s="57"/>
      <c r="D23" s="57"/>
      <c r="E23" s="59"/>
      <c r="F23" s="59"/>
      <c r="G23" s="58"/>
      <c r="H23" s="64"/>
      <c r="I23" s="38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65"/>
      <c r="U23" s="71">
        <f t="shared" ref="U23:U30" si="4">SUM(H23,J23,L23,N23,P23,R23,T23)</f>
        <v>0</v>
      </c>
      <c r="V23" s="214">
        <f t="shared" si="2"/>
        <v>0</v>
      </c>
      <c r="W23" s="248">
        <f>D2</f>
        <v>309</v>
      </c>
      <c r="X23" s="195" t="s">
        <v>80</v>
      </c>
      <c r="Y23" s="191">
        <f t="shared" si="3"/>
        <v>0</v>
      </c>
      <c r="Z23" s="452" t="s">
        <v>368</v>
      </c>
    </row>
    <row r="24" spans="1:26" x14ac:dyDescent="0.25">
      <c r="A24" s="56"/>
      <c r="B24" s="57"/>
      <c r="C24" s="57"/>
      <c r="D24" s="57"/>
      <c r="E24" s="59"/>
      <c r="F24" s="59"/>
      <c r="G24" s="58"/>
      <c r="H24" s="130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65"/>
      <c r="U24" s="71">
        <f t="shared" si="4"/>
        <v>0</v>
      </c>
      <c r="V24" s="214">
        <f t="shared" si="2"/>
        <v>0</v>
      </c>
      <c r="W24" s="248">
        <f>D2</f>
        <v>309</v>
      </c>
      <c r="X24" s="195" t="s">
        <v>20</v>
      </c>
      <c r="Y24" s="191">
        <f t="shared" si="3"/>
        <v>0</v>
      </c>
      <c r="Z24" s="346"/>
    </row>
    <row r="25" spans="1:26" x14ac:dyDescent="0.25">
      <c r="A25" s="56"/>
      <c r="B25" s="57"/>
      <c r="C25" s="57"/>
      <c r="D25" s="57"/>
      <c r="E25" s="59"/>
      <c r="F25" s="59"/>
      <c r="G25" s="58"/>
      <c r="H25" s="6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65"/>
      <c r="U25" s="71">
        <f t="shared" si="4"/>
        <v>0</v>
      </c>
      <c r="V25" s="214">
        <f t="shared" si="2"/>
        <v>0</v>
      </c>
      <c r="W25" s="248">
        <f>D2</f>
        <v>309</v>
      </c>
      <c r="X25" s="195" t="s">
        <v>81</v>
      </c>
      <c r="Y25" s="191">
        <f t="shared" si="3"/>
        <v>0</v>
      </c>
      <c r="Z25" s="346"/>
    </row>
    <row r="26" spans="1:26" x14ac:dyDescent="0.25">
      <c r="A26" s="56"/>
      <c r="B26" s="57"/>
      <c r="C26" s="57"/>
      <c r="D26" s="57"/>
      <c r="E26" s="59"/>
      <c r="F26" s="59"/>
      <c r="G26" s="58"/>
      <c r="H26" s="6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65"/>
      <c r="U26" s="71">
        <f t="shared" si="4"/>
        <v>0</v>
      </c>
      <c r="V26" s="214">
        <f t="shared" si="2"/>
        <v>0</v>
      </c>
      <c r="W26" s="248">
        <f>D2</f>
        <v>309</v>
      </c>
      <c r="X26" s="195" t="s">
        <v>10</v>
      </c>
      <c r="Y26" s="191">
        <f t="shared" si="3"/>
        <v>0</v>
      </c>
      <c r="Z26" s="101"/>
    </row>
    <row r="27" spans="1:26" x14ac:dyDescent="0.25">
      <c r="A27" s="56"/>
      <c r="B27" s="57"/>
      <c r="C27" s="57"/>
      <c r="D27" s="57"/>
      <c r="E27" s="59"/>
      <c r="F27" s="59"/>
      <c r="G27" s="58"/>
      <c r="H27" s="64"/>
      <c r="I27" s="73">
        <v>1</v>
      </c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65"/>
      <c r="U27" s="71">
        <f t="shared" si="4"/>
        <v>0</v>
      </c>
      <c r="V27" s="214">
        <f t="shared" si="2"/>
        <v>0</v>
      </c>
      <c r="W27" s="248">
        <f>D2</f>
        <v>309</v>
      </c>
      <c r="X27" s="195" t="s">
        <v>13</v>
      </c>
      <c r="Y27" s="191">
        <f t="shared" si="3"/>
        <v>0</v>
      </c>
      <c r="Z27" s="346"/>
    </row>
    <row r="28" spans="1:26" x14ac:dyDescent="0.25">
      <c r="A28" s="56"/>
      <c r="B28" s="57"/>
      <c r="C28" s="57"/>
      <c r="D28" s="57"/>
      <c r="E28" s="59"/>
      <c r="F28" s="59"/>
      <c r="G28" s="58"/>
      <c r="H28" s="6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65"/>
      <c r="U28" s="71">
        <f t="shared" si="4"/>
        <v>0</v>
      </c>
      <c r="V28" s="214">
        <f t="shared" si="2"/>
        <v>0</v>
      </c>
      <c r="W28" s="248">
        <f>D2</f>
        <v>309</v>
      </c>
      <c r="X28" s="195" t="s">
        <v>124</v>
      </c>
      <c r="Y28" s="191">
        <f t="shared" si="3"/>
        <v>0</v>
      </c>
      <c r="Z28" s="346"/>
    </row>
    <row r="29" spans="1:26" x14ac:dyDescent="0.25">
      <c r="A29" s="56"/>
      <c r="B29" s="57"/>
      <c r="C29" s="57"/>
      <c r="D29" s="57"/>
      <c r="E29" s="59"/>
      <c r="F29" s="59"/>
      <c r="G29" s="58"/>
      <c r="H29" s="64"/>
      <c r="I29" s="73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5"/>
      <c r="U29" s="71">
        <f t="shared" si="4"/>
        <v>0</v>
      </c>
      <c r="V29" s="214">
        <f t="shared" si="2"/>
        <v>0</v>
      </c>
      <c r="W29" s="248">
        <f>D2</f>
        <v>309</v>
      </c>
      <c r="X29" s="195" t="s">
        <v>83</v>
      </c>
      <c r="Y29" s="191">
        <f t="shared" si="3"/>
        <v>0</v>
      </c>
      <c r="Z29" s="346"/>
    </row>
    <row r="30" spans="1:26" ht="15.75" thickBot="1" x14ac:dyDescent="0.3">
      <c r="A30" s="56"/>
      <c r="B30" s="57"/>
      <c r="C30" s="57"/>
      <c r="D30" s="57"/>
      <c r="E30" s="59"/>
      <c r="F30" s="59"/>
      <c r="G30" s="58"/>
      <c r="H30" s="68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70"/>
      <c r="U30" s="71">
        <f t="shared" si="4"/>
        <v>0</v>
      </c>
      <c r="V30" s="214">
        <f>($U30)/$D$2</f>
        <v>0</v>
      </c>
      <c r="W30" s="249">
        <f>D2</f>
        <v>309</v>
      </c>
      <c r="X30" s="201" t="s">
        <v>201</v>
      </c>
      <c r="Y30" s="191">
        <f t="shared" si="3"/>
        <v>0</v>
      </c>
      <c r="Z30" s="101"/>
    </row>
    <row r="31" spans="1:26" ht="15.75" thickBot="1" x14ac:dyDescent="0.3">
      <c r="A31" s="56"/>
      <c r="B31" s="57"/>
      <c r="C31" s="57"/>
      <c r="D31" s="57"/>
      <c r="E31" s="59"/>
      <c r="F31" s="59"/>
      <c r="G31" s="58"/>
      <c r="H31" s="200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8"/>
      <c r="U31" s="197"/>
      <c r="V31" s="257"/>
      <c r="W31" s="301"/>
      <c r="X31" s="122" t="s">
        <v>84</v>
      </c>
      <c r="Y31" s="191">
        <f t="shared" si="3"/>
        <v>0</v>
      </c>
      <c r="Z31" s="494" t="s">
        <v>373</v>
      </c>
    </row>
    <row r="32" spans="1:26" x14ac:dyDescent="0.25">
      <c r="A32" s="56"/>
      <c r="B32" s="57"/>
      <c r="C32" s="57"/>
      <c r="D32" s="57"/>
      <c r="E32" s="59"/>
      <c r="F32" s="59"/>
      <c r="G32" s="60"/>
      <c r="H32" s="62">
        <v>1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63"/>
      <c r="U32" s="76">
        <f t="shared" ref="U32:U38" si="5">SUM(H32,J32,L32,N32,P32,R32,T32)</f>
        <v>1</v>
      </c>
      <c r="V32" s="214">
        <f>($U32)/$D$2</f>
        <v>3.2362459546925568E-3</v>
      </c>
      <c r="W32" s="248">
        <f>D2</f>
        <v>309</v>
      </c>
      <c r="X32" s="196" t="s">
        <v>95</v>
      </c>
      <c r="Y32" s="191">
        <f t="shared" si="3"/>
        <v>1</v>
      </c>
      <c r="Z32" s="429" t="s">
        <v>364</v>
      </c>
    </row>
    <row r="33" spans="1:26" x14ac:dyDescent="0.25">
      <c r="A33" s="56"/>
      <c r="B33" s="57"/>
      <c r="C33" s="57"/>
      <c r="D33" s="57"/>
      <c r="E33" s="59"/>
      <c r="F33" s="59"/>
      <c r="G33" s="60"/>
      <c r="H33" s="64">
        <v>1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65"/>
      <c r="U33" s="71">
        <f t="shared" si="5"/>
        <v>1</v>
      </c>
      <c r="V33" s="214">
        <f t="shared" ref="V33:V39" si="6">($U33)/$D$2</f>
        <v>3.2362459546925568E-3</v>
      </c>
      <c r="W33" s="248">
        <f>D2</f>
        <v>309</v>
      </c>
      <c r="X33" s="195" t="s">
        <v>363</v>
      </c>
      <c r="Y33" s="191">
        <f t="shared" si="3"/>
        <v>1</v>
      </c>
      <c r="Z33" s="429" t="s">
        <v>365</v>
      </c>
    </row>
    <row r="34" spans="1:26" x14ac:dyDescent="0.25">
      <c r="A34" s="56"/>
      <c r="B34" s="57"/>
      <c r="C34" s="57"/>
      <c r="D34" s="57"/>
      <c r="E34" s="59"/>
      <c r="F34" s="59"/>
      <c r="G34" s="60"/>
      <c r="H34" s="64">
        <v>1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65"/>
      <c r="U34" s="71">
        <f t="shared" si="5"/>
        <v>1</v>
      </c>
      <c r="V34" s="214">
        <f t="shared" si="6"/>
        <v>3.2362459546925568E-3</v>
      </c>
      <c r="W34" s="248">
        <f>D2</f>
        <v>309</v>
      </c>
      <c r="X34" s="208" t="s">
        <v>88</v>
      </c>
      <c r="Y34" s="191">
        <f t="shared" si="3"/>
        <v>1</v>
      </c>
      <c r="Z34" s="429"/>
    </row>
    <row r="35" spans="1:26" x14ac:dyDescent="0.25">
      <c r="A35" s="56"/>
      <c r="B35" s="57"/>
      <c r="C35" s="57"/>
      <c r="D35" s="57"/>
      <c r="E35" s="59"/>
      <c r="F35" s="59"/>
      <c r="G35" s="60"/>
      <c r="H35" s="6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65"/>
      <c r="U35" s="71">
        <f t="shared" si="5"/>
        <v>0</v>
      </c>
      <c r="V35" s="214">
        <f t="shared" si="6"/>
        <v>0</v>
      </c>
      <c r="W35" s="248">
        <f>D2</f>
        <v>309</v>
      </c>
      <c r="X35" s="195" t="s">
        <v>38</v>
      </c>
      <c r="Y35" s="191">
        <f t="shared" si="3"/>
        <v>0</v>
      </c>
      <c r="Z35" s="453"/>
    </row>
    <row r="36" spans="1:26" x14ac:dyDescent="0.25">
      <c r="A36" s="56"/>
      <c r="B36" s="57"/>
      <c r="C36" s="57"/>
      <c r="D36" s="57"/>
      <c r="E36" s="59"/>
      <c r="F36" s="59"/>
      <c r="G36" s="60"/>
      <c r="H36" s="6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65"/>
      <c r="U36" s="71">
        <f t="shared" si="5"/>
        <v>0</v>
      </c>
      <c r="V36" s="214">
        <f t="shared" si="6"/>
        <v>0</v>
      </c>
      <c r="W36" s="248">
        <f>D2</f>
        <v>309</v>
      </c>
      <c r="X36" s="195" t="s">
        <v>164</v>
      </c>
      <c r="Y36" s="191">
        <f t="shared" si="3"/>
        <v>0</v>
      </c>
      <c r="Z36" s="429"/>
    </row>
    <row r="37" spans="1:26" x14ac:dyDescent="0.25">
      <c r="A37" s="56"/>
      <c r="B37" s="57"/>
      <c r="C37" s="57"/>
      <c r="D37" s="57"/>
      <c r="E37" s="59"/>
      <c r="F37" s="59"/>
      <c r="G37" s="60"/>
      <c r="H37" s="64">
        <v>2</v>
      </c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65"/>
      <c r="U37" s="71">
        <f t="shared" si="5"/>
        <v>2</v>
      </c>
      <c r="V37" s="214">
        <f t="shared" si="6"/>
        <v>6.4724919093851136E-3</v>
      </c>
      <c r="W37" s="248">
        <f>D2</f>
        <v>309</v>
      </c>
      <c r="X37" s="195" t="s">
        <v>13</v>
      </c>
      <c r="Y37" s="191">
        <f t="shared" si="3"/>
        <v>2</v>
      </c>
      <c r="Z37" s="453"/>
    </row>
    <row r="38" spans="1:26" ht="15.75" thickBot="1" x14ac:dyDescent="0.3">
      <c r="A38" s="186"/>
      <c r="B38" s="187"/>
      <c r="C38" s="187"/>
      <c r="D38" s="187"/>
      <c r="E38" s="188"/>
      <c r="F38" s="188"/>
      <c r="G38" s="194"/>
      <c r="H38" s="68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70"/>
      <c r="U38" s="190">
        <f t="shared" si="5"/>
        <v>0</v>
      </c>
      <c r="V38" s="409">
        <f t="shared" si="6"/>
        <v>0</v>
      </c>
      <c r="W38" s="249">
        <f>D2</f>
        <v>309</v>
      </c>
      <c r="X38" s="300" t="s">
        <v>74</v>
      </c>
      <c r="Y38" s="191">
        <f t="shared" si="3"/>
        <v>0</v>
      </c>
      <c r="Z38" s="193"/>
    </row>
    <row r="39" spans="1:26" ht="15.75" thickBot="1" x14ac:dyDescent="0.3">
      <c r="G39" s="51" t="s">
        <v>5</v>
      </c>
      <c r="H39" s="61">
        <f t="shared" ref="H39:T39" si="7">SUM(H3:H38)</f>
        <v>21</v>
      </c>
      <c r="I39" s="61">
        <f t="shared" si="7"/>
        <v>1</v>
      </c>
      <c r="J39" s="61">
        <f t="shared" si="7"/>
        <v>0</v>
      </c>
      <c r="K39" s="61">
        <f t="shared" si="7"/>
        <v>0</v>
      </c>
      <c r="L39" s="61">
        <f t="shared" si="7"/>
        <v>0</v>
      </c>
      <c r="M39" s="61">
        <f t="shared" si="7"/>
        <v>0</v>
      </c>
      <c r="N39" s="61">
        <f t="shared" si="7"/>
        <v>0</v>
      </c>
      <c r="O39" s="61">
        <f t="shared" si="7"/>
        <v>0</v>
      </c>
      <c r="P39" s="61">
        <f t="shared" si="7"/>
        <v>0</v>
      </c>
      <c r="Q39" s="61">
        <f t="shared" si="7"/>
        <v>0</v>
      </c>
      <c r="R39" s="61">
        <f t="shared" si="7"/>
        <v>0</v>
      </c>
      <c r="S39" s="61">
        <f t="shared" si="7"/>
        <v>0</v>
      </c>
      <c r="T39" s="61">
        <f t="shared" si="7"/>
        <v>2</v>
      </c>
      <c r="U39" s="77">
        <f>SUM(H39,J39,L39,N39,P39,R39,T39)</f>
        <v>23</v>
      </c>
      <c r="V39" s="465">
        <f t="shared" si="6"/>
        <v>7.4433656957928807E-2</v>
      </c>
      <c r="W39" s="427">
        <f>D2</f>
        <v>309</v>
      </c>
      <c r="X39" s="192"/>
      <c r="Y39" s="191">
        <f t="shared" si="3"/>
        <v>23</v>
      </c>
      <c r="Z39" s="14"/>
    </row>
    <row r="41" spans="1:26" ht="15.75" thickBot="1" x14ac:dyDescent="0.3"/>
    <row r="42" spans="1:26" ht="90.75" thickBot="1" x14ac:dyDescent="0.3">
      <c r="A42" s="47" t="s">
        <v>23</v>
      </c>
      <c r="B42" s="47" t="s">
        <v>49</v>
      </c>
      <c r="C42" s="47" t="s">
        <v>54</v>
      </c>
      <c r="D42" s="47" t="s">
        <v>18</v>
      </c>
      <c r="E42" s="46" t="s">
        <v>17</v>
      </c>
      <c r="F42" s="48" t="s">
        <v>1</v>
      </c>
      <c r="G42" s="49" t="s">
        <v>24</v>
      </c>
      <c r="H42" s="50" t="s">
        <v>75</v>
      </c>
      <c r="I42" s="50" t="s">
        <v>76</v>
      </c>
      <c r="J42" s="50" t="s">
        <v>55</v>
      </c>
      <c r="K42" s="50" t="s">
        <v>60</v>
      </c>
      <c r="L42" s="50" t="s">
        <v>56</v>
      </c>
      <c r="M42" s="50" t="s">
        <v>61</v>
      </c>
      <c r="N42" s="50" t="s">
        <v>57</v>
      </c>
      <c r="O42" s="50" t="s">
        <v>62</v>
      </c>
      <c r="P42" s="50" t="s">
        <v>58</v>
      </c>
      <c r="Q42" s="50" t="s">
        <v>77</v>
      </c>
      <c r="R42" s="50" t="s">
        <v>59</v>
      </c>
      <c r="S42" s="50" t="s">
        <v>126</v>
      </c>
      <c r="T42" s="47" t="s">
        <v>42</v>
      </c>
      <c r="U42" s="47" t="s">
        <v>5</v>
      </c>
      <c r="V42" s="46" t="s">
        <v>2</v>
      </c>
      <c r="W42" s="84" t="s">
        <v>161</v>
      </c>
      <c r="X42" s="85" t="s">
        <v>21</v>
      </c>
      <c r="Y42" s="210" t="s">
        <v>5</v>
      </c>
      <c r="Z42" s="85" t="s">
        <v>7</v>
      </c>
    </row>
    <row r="43" spans="1:26" ht="15.75" thickBot="1" x14ac:dyDescent="0.3">
      <c r="A43" s="212">
        <v>1507984</v>
      </c>
      <c r="B43" s="212" t="s">
        <v>362</v>
      </c>
      <c r="C43" s="441">
        <v>144</v>
      </c>
      <c r="D43" s="441">
        <v>174</v>
      </c>
      <c r="E43" s="448">
        <v>129</v>
      </c>
      <c r="F43" s="449">
        <f>E43/D43</f>
        <v>0.74137931034482762</v>
      </c>
      <c r="G43" s="211">
        <v>45243</v>
      </c>
      <c r="H43" s="200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8"/>
      <c r="U43" s="90"/>
      <c r="V43" s="197"/>
      <c r="W43" s="197"/>
      <c r="X43" s="91" t="s">
        <v>78</v>
      </c>
      <c r="Y43" s="210" t="s">
        <v>5</v>
      </c>
      <c r="Z43" s="493" t="s">
        <v>328</v>
      </c>
    </row>
    <row r="44" spans="1:26" x14ac:dyDescent="0.25">
      <c r="A44" s="53"/>
      <c r="B44" s="54"/>
      <c r="C44" s="54"/>
      <c r="D44" s="54"/>
      <c r="E44" s="54" t="s">
        <v>108</v>
      </c>
      <c r="F44" s="54"/>
      <c r="G44" s="55"/>
      <c r="H44" s="62"/>
      <c r="I44" s="72"/>
      <c r="J44" s="72">
        <v>1</v>
      </c>
      <c r="K44" s="72"/>
      <c r="L44" s="72"/>
      <c r="M44" s="72"/>
      <c r="N44" s="72"/>
      <c r="O44" s="72"/>
      <c r="P44" s="72"/>
      <c r="Q44" s="72"/>
      <c r="R44" s="72"/>
      <c r="S44" s="72"/>
      <c r="T44" s="63">
        <v>2</v>
      </c>
      <c r="U44" s="75">
        <f t="shared" ref="U44:U62" si="8">SUM(H44,J44,L44,N44,P44,R44,T44)</f>
        <v>3</v>
      </c>
      <c r="V44" s="214">
        <f>($U44)/$D$43</f>
        <v>1.7241379310344827E-2</v>
      </c>
      <c r="W44" s="248">
        <f>D43</f>
        <v>174</v>
      </c>
      <c r="X44" s="196" t="s">
        <v>16</v>
      </c>
      <c r="Y44" s="209">
        <f t="shared" ref="Y44:Y55" si="9">U44</f>
        <v>3</v>
      </c>
      <c r="Z44" s="494"/>
    </row>
    <row r="45" spans="1:26" x14ac:dyDescent="0.25">
      <c r="A45" s="56"/>
      <c r="B45" s="57"/>
      <c r="C45" s="57"/>
      <c r="D45" s="57"/>
      <c r="E45" s="57" t="s">
        <v>186</v>
      </c>
      <c r="F45" s="57"/>
      <c r="G45" s="58"/>
      <c r="H45" s="64">
        <v>18</v>
      </c>
      <c r="I45" s="73"/>
      <c r="J45" s="73">
        <v>2</v>
      </c>
      <c r="K45" s="73"/>
      <c r="L45" s="73"/>
      <c r="M45" s="73"/>
      <c r="N45" s="73"/>
      <c r="O45" s="73"/>
      <c r="P45" s="73"/>
      <c r="Q45" s="73"/>
      <c r="R45" s="73"/>
      <c r="S45" s="73"/>
      <c r="T45" s="65">
        <v>2</v>
      </c>
      <c r="U45" s="71">
        <f t="shared" si="8"/>
        <v>22</v>
      </c>
      <c r="V45" s="214">
        <f t="shared" ref="V45:V80" si="10">($U45)/$D$43</f>
        <v>0.12643678160919541</v>
      </c>
      <c r="W45" s="248">
        <f>D43</f>
        <v>174</v>
      </c>
      <c r="X45" s="195" t="s">
        <v>6</v>
      </c>
      <c r="Y45" s="191">
        <f t="shared" si="9"/>
        <v>22</v>
      </c>
      <c r="Z45" s="132"/>
    </row>
    <row r="46" spans="1:26" x14ac:dyDescent="0.25">
      <c r="A46" s="56"/>
      <c r="B46" s="57"/>
      <c r="C46" s="57"/>
      <c r="D46" s="57"/>
      <c r="E46" s="59"/>
      <c r="F46" s="59"/>
      <c r="G46" s="58"/>
      <c r="H46" s="64">
        <v>1</v>
      </c>
      <c r="I46" s="73"/>
      <c r="J46" s="73">
        <v>2</v>
      </c>
      <c r="K46" s="73"/>
      <c r="L46" s="73"/>
      <c r="M46" s="73"/>
      <c r="N46" s="73"/>
      <c r="O46" s="73"/>
      <c r="P46" s="73"/>
      <c r="Q46" s="73"/>
      <c r="R46" s="73"/>
      <c r="S46" s="73"/>
      <c r="T46" s="65"/>
      <c r="U46" s="71">
        <f t="shared" si="8"/>
        <v>3</v>
      </c>
      <c r="V46" s="214">
        <f t="shared" si="10"/>
        <v>1.7241379310344827E-2</v>
      </c>
      <c r="W46" s="248">
        <f>D43</f>
        <v>174</v>
      </c>
      <c r="X46" s="195" t="s">
        <v>14</v>
      </c>
      <c r="Y46" s="191">
        <f t="shared" si="9"/>
        <v>3</v>
      </c>
      <c r="Z46" s="83"/>
    </row>
    <row r="47" spans="1:26" x14ac:dyDescent="0.25">
      <c r="A47" s="56"/>
      <c r="B47" s="57"/>
      <c r="C47" s="57"/>
      <c r="D47" s="57"/>
      <c r="E47" s="59"/>
      <c r="F47" s="59"/>
      <c r="G47" s="58"/>
      <c r="H47" s="64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65"/>
      <c r="U47" s="71">
        <f t="shared" si="8"/>
        <v>0</v>
      </c>
      <c r="V47" s="214">
        <f t="shared" si="10"/>
        <v>0</v>
      </c>
      <c r="W47" s="248">
        <f>D43</f>
        <v>174</v>
      </c>
      <c r="X47" s="195" t="s">
        <v>15</v>
      </c>
      <c r="Y47" s="191">
        <f t="shared" si="9"/>
        <v>0</v>
      </c>
      <c r="Z47" s="83"/>
    </row>
    <row r="48" spans="1:26" x14ac:dyDescent="0.25">
      <c r="A48" s="56"/>
      <c r="B48" s="57"/>
      <c r="C48" s="57"/>
      <c r="D48" s="57"/>
      <c r="E48" s="59"/>
      <c r="F48" s="59"/>
      <c r="G48" s="58"/>
      <c r="H48" s="64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65"/>
      <c r="U48" s="71">
        <f t="shared" si="8"/>
        <v>0</v>
      </c>
      <c r="V48" s="214">
        <f t="shared" si="10"/>
        <v>0</v>
      </c>
      <c r="W48" s="248">
        <f>D43</f>
        <v>174</v>
      </c>
      <c r="X48" s="195" t="s">
        <v>31</v>
      </c>
      <c r="Y48" s="191">
        <f t="shared" si="9"/>
        <v>0</v>
      </c>
      <c r="Z48" s="132"/>
    </row>
    <row r="49" spans="1:26" x14ac:dyDescent="0.25">
      <c r="A49" s="56"/>
      <c r="B49" s="57"/>
      <c r="C49" s="57"/>
      <c r="D49" s="57"/>
      <c r="E49" s="59"/>
      <c r="F49" s="59"/>
      <c r="G49" s="58"/>
      <c r="H49" s="64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65"/>
      <c r="U49" s="71">
        <f t="shared" si="8"/>
        <v>0</v>
      </c>
      <c r="V49" s="214">
        <f t="shared" si="10"/>
        <v>0</v>
      </c>
      <c r="W49" s="248">
        <f>D43</f>
        <v>174</v>
      </c>
      <c r="X49" s="195" t="s">
        <v>32</v>
      </c>
      <c r="Y49" s="191">
        <f t="shared" si="9"/>
        <v>0</v>
      </c>
      <c r="Z49" s="132"/>
    </row>
    <row r="50" spans="1:26" x14ac:dyDescent="0.25">
      <c r="A50" s="56"/>
      <c r="B50" s="57"/>
      <c r="C50" s="57"/>
      <c r="D50" s="57"/>
      <c r="E50" s="59"/>
      <c r="F50" s="59"/>
      <c r="G50" s="58"/>
      <c r="H50" s="64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65"/>
      <c r="U50" s="71">
        <f t="shared" si="8"/>
        <v>0</v>
      </c>
      <c r="V50" s="214">
        <f t="shared" si="10"/>
        <v>0</v>
      </c>
      <c r="W50" s="248">
        <f>D43</f>
        <v>174</v>
      </c>
      <c r="X50" s="195" t="s">
        <v>125</v>
      </c>
      <c r="Y50" s="191">
        <f t="shared" si="9"/>
        <v>0</v>
      </c>
      <c r="Z50" s="132"/>
    </row>
    <row r="51" spans="1:26" x14ac:dyDescent="0.25">
      <c r="A51" s="56"/>
      <c r="B51" s="57"/>
      <c r="C51" s="57"/>
      <c r="D51" s="57"/>
      <c r="E51" s="59"/>
      <c r="F51" s="59"/>
      <c r="G51" s="58"/>
      <c r="H51" s="64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65"/>
      <c r="U51" s="71">
        <f t="shared" si="8"/>
        <v>0</v>
      </c>
      <c r="V51" s="214">
        <f t="shared" si="10"/>
        <v>0</v>
      </c>
      <c r="W51" s="248">
        <f>D43</f>
        <v>174</v>
      </c>
      <c r="X51" s="195" t="s">
        <v>30</v>
      </c>
      <c r="Y51" s="191">
        <f t="shared" si="9"/>
        <v>0</v>
      </c>
      <c r="Z51" s="132"/>
    </row>
    <row r="52" spans="1:26" x14ac:dyDescent="0.25">
      <c r="A52" s="56"/>
      <c r="B52" s="57"/>
      <c r="C52" s="57"/>
      <c r="D52" s="57"/>
      <c r="E52" s="59"/>
      <c r="F52" s="59"/>
      <c r="G52" s="58"/>
      <c r="H52" s="64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65"/>
      <c r="U52" s="71">
        <f t="shared" si="8"/>
        <v>0</v>
      </c>
      <c r="V52" s="214">
        <f t="shared" si="10"/>
        <v>0</v>
      </c>
      <c r="W52" s="248">
        <f>D43</f>
        <v>174</v>
      </c>
      <c r="X52" s="195" t="s">
        <v>0</v>
      </c>
      <c r="Y52" s="191">
        <f t="shared" si="9"/>
        <v>0</v>
      </c>
      <c r="Z52" s="83"/>
    </row>
    <row r="53" spans="1:26" x14ac:dyDescent="0.25">
      <c r="A53" s="56"/>
      <c r="B53" s="57"/>
      <c r="C53" s="57"/>
      <c r="D53" s="57"/>
      <c r="E53" s="59"/>
      <c r="F53" s="59"/>
      <c r="G53" s="58"/>
      <c r="H53" s="64">
        <v>2</v>
      </c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65">
        <v>1</v>
      </c>
      <c r="U53" s="71">
        <f t="shared" si="8"/>
        <v>3</v>
      </c>
      <c r="V53" s="214">
        <f t="shared" si="10"/>
        <v>1.7241379310344827E-2</v>
      </c>
      <c r="W53" s="248">
        <f>D43</f>
        <v>174</v>
      </c>
      <c r="X53" s="195" t="s">
        <v>12</v>
      </c>
      <c r="Y53" s="191">
        <f t="shared" si="9"/>
        <v>3</v>
      </c>
      <c r="Z53" s="417"/>
    </row>
    <row r="54" spans="1:26" x14ac:dyDescent="0.25">
      <c r="A54" s="56"/>
      <c r="B54" s="57"/>
      <c r="C54" s="57"/>
      <c r="D54" s="57"/>
      <c r="E54" s="59"/>
      <c r="F54" s="59"/>
      <c r="G54" s="58"/>
      <c r="H54" s="64">
        <v>5</v>
      </c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65">
        <v>3</v>
      </c>
      <c r="U54" s="71">
        <f t="shared" si="8"/>
        <v>8</v>
      </c>
      <c r="V54" s="214">
        <f t="shared" si="10"/>
        <v>4.5977011494252873E-2</v>
      </c>
      <c r="W54" s="248">
        <f>D43</f>
        <v>174</v>
      </c>
      <c r="X54" s="195" t="s">
        <v>34</v>
      </c>
      <c r="Y54" s="191">
        <f t="shared" si="9"/>
        <v>8</v>
      </c>
      <c r="Z54" s="132"/>
    </row>
    <row r="55" spans="1:26" x14ac:dyDescent="0.25">
      <c r="A55" s="56"/>
      <c r="B55" s="57"/>
      <c r="C55" s="57"/>
      <c r="D55" s="57"/>
      <c r="E55" s="59"/>
      <c r="F55" s="59"/>
      <c r="G55" s="58"/>
      <c r="H55" s="68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70"/>
      <c r="U55" s="190">
        <f t="shared" si="8"/>
        <v>0</v>
      </c>
      <c r="V55" s="214">
        <f t="shared" si="10"/>
        <v>0</v>
      </c>
      <c r="W55" s="248">
        <f>D43</f>
        <v>174</v>
      </c>
      <c r="X55" s="208" t="s">
        <v>88</v>
      </c>
      <c r="Y55" s="191">
        <f t="shared" si="9"/>
        <v>0</v>
      </c>
      <c r="Z55" s="83"/>
    </row>
    <row r="56" spans="1:26" ht="15.75" x14ac:dyDescent="0.25">
      <c r="A56" s="56"/>
      <c r="B56" s="57"/>
      <c r="C56" s="57"/>
      <c r="D56" s="57"/>
      <c r="E56" s="59"/>
      <c r="F56" s="59"/>
      <c r="G56" s="58"/>
      <c r="H56" s="68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70"/>
      <c r="U56" s="190">
        <f t="shared" si="8"/>
        <v>0</v>
      </c>
      <c r="V56" s="214">
        <f t="shared" si="10"/>
        <v>0</v>
      </c>
      <c r="W56" s="248"/>
      <c r="X56" s="359" t="s">
        <v>168</v>
      </c>
      <c r="Y56" s="191"/>
      <c r="Z56" s="83"/>
    </row>
    <row r="57" spans="1:26" x14ac:dyDescent="0.25">
      <c r="A57" s="56"/>
      <c r="B57" s="57"/>
      <c r="C57" s="57"/>
      <c r="D57" s="57"/>
      <c r="E57" s="59"/>
      <c r="F57" s="59"/>
      <c r="G57" s="60"/>
      <c r="H57" s="38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65"/>
      <c r="U57" s="71">
        <f t="shared" si="8"/>
        <v>0</v>
      </c>
      <c r="V57" s="214">
        <f t="shared" si="10"/>
        <v>0</v>
      </c>
      <c r="W57" s="248">
        <f>D43</f>
        <v>174</v>
      </c>
      <c r="X57" s="195" t="s">
        <v>38</v>
      </c>
      <c r="Y57" s="191"/>
      <c r="Z57" s="277"/>
    </row>
    <row r="58" spans="1:26" ht="15.75" thickBot="1" x14ac:dyDescent="0.3">
      <c r="A58" s="56"/>
      <c r="B58" s="57"/>
      <c r="C58" s="57"/>
      <c r="D58" s="57"/>
      <c r="E58" s="59"/>
      <c r="F58" s="59"/>
      <c r="G58" s="58"/>
      <c r="H58" s="207"/>
      <c r="I58" s="206"/>
      <c r="J58" s="206">
        <v>2</v>
      </c>
      <c r="K58" s="206"/>
      <c r="L58" s="206"/>
      <c r="M58" s="206"/>
      <c r="N58" s="206"/>
      <c r="O58" s="206"/>
      <c r="P58" s="206"/>
      <c r="Q58" s="206"/>
      <c r="R58" s="206"/>
      <c r="S58" s="206"/>
      <c r="T58" s="205"/>
      <c r="U58" s="204">
        <f t="shared" si="8"/>
        <v>2</v>
      </c>
      <c r="V58" s="316">
        <f t="shared" si="10"/>
        <v>1.1494252873563218E-2</v>
      </c>
      <c r="W58" s="249">
        <f>D43</f>
        <v>174</v>
      </c>
      <c r="X58" s="203" t="s">
        <v>388</v>
      </c>
      <c r="Y58" s="191">
        <f>U58</f>
        <v>2</v>
      </c>
      <c r="Z58" s="132"/>
    </row>
    <row r="59" spans="1:26" x14ac:dyDescent="0.25">
      <c r="A59" s="56"/>
      <c r="B59" s="57"/>
      <c r="C59" s="57"/>
      <c r="D59" s="57"/>
      <c r="E59" s="59"/>
      <c r="F59" s="59"/>
      <c r="G59" s="58"/>
      <c r="H59" s="62"/>
      <c r="I59" s="180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66"/>
      <c r="U59" s="71">
        <f t="shared" si="8"/>
        <v>0</v>
      </c>
      <c r="V59" s="214">
        <f t="shared" si="10"/>
        <v>0</v>
      </c>
      <c r="W59" s="250">
        <f>D43</f>
        <v>174</v>
      </c>
      <c r="X59" s="202" t="s">
        <v>11</v>
      </c>
      <c r="Y59" s="191"/>
      <c r="Z59" s="132"/>
    </row>
    <row r="60" spans="1:26" x14ac:dyDescent="0.25">
      <c r="A60" s="56"/>
      <c r="B60" s="57"/>
      <c r="C60" s="57"/>
      <c r="D60" s="57"/>
      <c r="E60" s="59"/>
      <c r="F60" s="59"/>
      <c r="G60" s="58"/>
      <c r="H60" s="64"/>
      <c r="I60" s="38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65"/>
      <c r="U60" s="71">
        <f t="shared" si="8"/>
        <v>0</v>
      </c>
      <c r="V60" s="214">
        <f t="shared" si="10"/>
        <v>0</v>
      </c>
      <c r="W60" s="248">
        <f>D43</f>
        <v>174</v>
      </c>
      <c r="X60" s="195" t="s">
        <v>29</v>
      </c>
      <c r="Y60" s="191">
        <f t="shared" ref="Y60:Y80" si="11">U60</f>
        <v>0</v>
      </c>
      <c r="Z60" s="417"/>
    </row>
    <row r="61" spans="1:26" x14ac:dyDescent="0.25">
      <c r="A61" s="56"/>
      <c r="B61" s="57"/>
      <c r="C61" s="57"/>
      <c r="D61" s="57"/>
      <c r="E61" s="59"/>
      <c r="F61" s="59"/>
      <c r="G61" s="58"/>
      <c r="H61" s="64"/>
      <c r="I61" s="38">
        <v>1</v>
      </c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65"/>
      <c r="U61" s="71">
        <f t="shared" si="8"/>
        <v>0</v>
      </c>
      <c r="V61" s="214">
        <f t="shared" si="10"/>
        <v>0</v>
      </c>
      <c r="W61" s="248">
        <f>D43</f>
        <v>174</v>
      </c>
      <c r="X61" s="195" t="s">
        <v>3</v>
      </c>
      <c r="Y61" s="191">
        <f t="shared" si="11"/>
        <v>0</v>
      </c>
      <c r="Z61" s="417"/>
    </row>
    <row r="62" spans="1:26" x14ac:dyDescent="0.25">
      <c r="A62" s="56"/>
      <c r="B62" s="57"/>
      <c r="C62" s="57"/>
      <c r="D62" s="57"/>
      <c r="E62" s="59"/>
      <c r="F62" s="59"/>
      <c r="G62" s="58"/>
      <c r="H62" s="64"/>
      <c r="I62" s="38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65"/>
      <c r="U62" s="71">
        <f t="shared" si="8"/>
        <v>0</v>
      </c>
      <c r="V62" s="214">
        <f t="shared" si="10"/>
        <v>0</v>
      </c>
      <c r="W62" s="248">
        <f>D43</f>
        <v>174</v>
      </c>
      <c r="X62" s="195" t="s">
        <v>8</v>
      </c>
      <c r="Y62" s="191">
        <f t="shared" si="11"/>
        <v>0</v>
      </c>
      <c r="Z62" s="417"/>
    </row>
    <row r="63" spans="1:26" x14ac:dyDescent="0.25">
      <c r="A63" s="56"/>
      <c r="B63" s="57"/>
      <c r="C63" s="57"/>
      <c r="D63" s="57"/>
      <c r="E63" s="59"/>
      <c r="F63" s="59"/>
      <c r="G63" s="58"/>
      <c r="H63" s="64"/>
      <c r="I63" s="38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65"/>
      <c r="U63" s="71">
        <f>SUM(H63,J63,L63,N63,P63,R63,T63)</f>
        <v>0</v>
      </c>
      <c r="V63" s="214">
        <f t="shared" si="10"/>
        <v>0</v>
      </c>
      <c r="W63" s="248">
        <f>D43</f>
        <v>174</v>
      </c>
      <c r="X63" s="195" t="s">
        <v>9</v>
      </c>
      <c r="Y63" s="191">
        <f t="shared" si="11"/>
        <v>0</v>
      </c>
      <c r="Z63" s="417"/>
    </row>
    <row r="64" spans="1:26" x14ac:dyDescent="0.25">
      <c r="A64" s="56"/>
      <c r="B64" s="57"/>
      <c r="C64" s="57"/>
      <c r="D64" s="57"/>
      <c r="E64" s="59"/>
      <c r="F64" s="59"/>
      <c r="G64" s="58"/>
      <c r="H64" s="64"/>
      <c r="I64" s="38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65"/>
      <c r="U64" s="71">
        <f t="shared" ref="U64:U71" si="12">SUM(H64,J64,L64,N64,P64,R64,T64)</f>
        <v>0</v>
      </c>
      <c r="V64" s="214">
        <f t="shared" si="10"/>
        <v>0</v>
      </c>
      <c r="W64" s="248">
        <f>D43</f>
        <v>174</v>
      </c>
      <c r="X64" s="195" t="s">
        <v>80</v>
      </c>
      <c r="Y64" s="191">
        <f t="shared" si="11"/>
        <v>0</v>
      </c>
      <c r="Z64" s="417" t="s">
        <v>390</v>
      </c>
    </row>
    <row r="65" spans="1:26" x14ac:dyDescent="0.25">
      <c r="A65" s="56"/>
      <c r="B65" s="57"/>
      <c r="C65" s="57"/>
      <c r="D65" s="57"/>
      <c r="E65" s="59"/>
      <c r="F65" s="59"/>
      <c r="G65" s="58"/>
      <c r="H65" s="130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65"/>
      <c r="U65" s="71">
        <f t="shared" si="12"/>
        <v>0</v>
      </c>
      <c r="V65" s="214">
        <f t="shared" si="10"/>
        <v>0</v>
      </c>
      <c r="W65" s="248">
        <f>D43</f>
        <v>174</v>
      </c>
      <c r="X65" s="195" t="s">
        <v>20</v>
      </c>
      <c r="Y65" s="191">
        <f t="shared" si="11"/>
        <v>0</v>
      </c>
      <c r="Z65" s="346"/>
    </row>
    <row r="66" spans="1:26" x14ac:dyDescent="0.25">
      <c r="A66" s="56"/>
      <c r="B66" s="57"/>
      <c r="C66" s="57"/>
      <c r="D66" s="57"/>
      <c r="E66" s="59"/>
      <c r="F66" s="59"/>
      <c r="G66" s="58"/>
      <c r="H66" s="64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65"/>
      <c r="U66" s="71">
        <f t="shared" si="12"/>
        <v>0</v>
      </c>
      <c r="V66" s="214">
        <f t="shared" si="10"/>
        <v>0</v>
      </c>
      <c r="W66" s="248">
        <f>D43</f>
        <v>174</v>
      </c>
      <c r="X66" s="195" t="s">
        <v>81</v>
      </c>
      <c r="Y66" s="191">
        <f t="shared" si="11"/>
        <v>0</v>
      </c>
      <c r="Z66" s="346"/>
    </row>
    <row r="67" spans="1:26" x14ac:dyDescent="0.25">
      <c r="A67" s="56"/>
      <c r="B67" s="57"/>
      <c r="C67" s="57"/>
      <c r="D67" s="57"/>
      <c r="E67" s="59"/>
      <c r="F67" s="59"/>
      <c r="G67" s="58"/>
      <c r="H67" s="64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65"/>
      <c r="U67" s="71">
        <f t="shared" si="12"/>
        <v>0</v>
      </c>
      <c r="V67" s="214">
        <f t="shared" si="10"/>
        <v>0</v>
      </c>
      <c r="W67" s="248">
        <f>D43</f>
        <v>174</v>
      </c>
      <c r="X67" s="195" t="s">
        <v>10</v>
      </c>
      <c r="Y67" s="191">
        <f t="shared" si="11"/>
        <v>0</v>
      </c>
      <c r="Z67" s="494"/>
    </row>
    <row r="68" spans="1:26" x14ac:dyDescent="0.25">
      <c r="A68" s="56"/>
      <c r="B68" s="57"/>
      <c r="C68" s="57"/>
      <c r="D68" s="57"/>
      <c r="E68" s="59"/>
      <c r="F68" s="59"/>
      <c r="G68" s="58"/>
      <c r="H68" s="64"/>
      <c r="I68" s="73">
        <v>1</v>
      </c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65"/>
      <c r="U68" s="71">
        <f t="shared" si="12"/>
        <v>0</v>
      </c>
      <c r="V68" s="214">
        <f t="shared" si="10"/>
        <v>0</v>
      </c>
      <c r="W68" s="248">
        <f>D43</f>
        <v>174</v>
      </c>
      <c r="X68" s="195" t="s">
        <v>13</v>
      </c>
      <c r="Y68" s="191">
        <f t="shared" si="11"/>
        <v>0</v>
      </c>
      <c r="Z68" s="346"/>
    </row>
    <row r="69" spans="1:26" x14ac:dyDescent="0.25">
      <c r="A69" s="56"/>
      <c r="B69" s="57"/>
      <c r="C69" s="57"/>
      <c r="D69" s="57"/>
      <c r="E69" s="59"/>
      <c r="F69" s="59"/>
      <c r="G69" s="58"/>
      <c r="H69" s="64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65"/>
      <c r="U69" s="71">
        <f t="shared" si="12"/>
        <v>0</v>
      </c>
      <c r="V69" s="214">
        <f t="shared" si="10"/>
        <v>0</v>
      </c>
      <c r="W69" s="248">
        <f>D43</f>
        <v>174</v>
      </c>
      <c r="X69" s="195" t="s">
        <v>124</v>
      </c>
      <c r="Y69" s="191">
        <f t="shared" si="11"/>
        <v>0</v>
      </c>
      <c r="Z69" s="346"/>
    </row>
    <row r="70" spans="1:26" x14ac:dyDescent="0.25">
      <c r="A70" s="56"/>
      <c r="B70" s="57"/>
      <c r="C70" s="57"/>
      <c r="D70" s="57"/>
      <c r="E70" s="59"/>
      <c r="F70" s="59"/>
      <c r="G70" s="58"/>
      <c r="H70" s="64"/>
      <c r="I70" s="73">
        <v>2</v>
      </c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5"/>
      <c r="U70" s="71">
        <f t="shared" si="12"/>
        <v>0</v>
      </c>
      <c r="V70" s="214">
        <f t="shared" si="10"/>
        <v>0</v>
      </c>
      <c r="W70" s="248">
        <f>D43</f>
        <v>174</v>
      </c>
      <c r="X70" s="195" t="s">
        <v>83</v>
      </c>
      <c r="Y70" s="191">
        <f t="shared" si="11"/>
        <v>0</v>
      </c>
      <c r="Z70" s="346"/>
    </row>
    <row r="71" spans="1:26" ht="15.75" thickBot="1" x14ac:dyDescent="0.3">
      <c r="A71" s="56"/>
      <c r="B71" s="57"/>
      <c r="C71" s="57"/>
      <c r="D71" s="57"/>
      <c r="E71" s="59"/>
      <c r="F71" s="59"/>
      <c r="G71" s="58"/>
      <c r="H71" s="68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70"/>
      <c r="U71" s="71">
        <f t="shared" si="12"/>
        <v>0</v>
      </c>
      <c r="V71" s="214">
        <f t="shared" si="10"/>
        <v>0</v>
      </c>
      <c r="W71" s="249">
        <f>D43</f>
        <v>174</v>
      </c>
      <c r="X71" s="201" t="s">
        <v>201</v>
      </c>
      <c r="Y71" s="191">
        <f t="shared" si="11"/>
        <v>0</v>
      </c>
      <c r="Z71" s="494"/>
    </row>
    <row r="72" spans="1:26" ht="15.75" thickBot="1" x14ac:dyDescent="0.3">
      <c r="A72" s="56"/>
      <c r="B72" s="57"/>
      <c r="C72" s="57"/>
      <c r="D72" s="57"/>
      <c r="E72" s="59"/>
      <c r="F72" s="59"/>
      <c r="G72" s="58"/>
      <c r="H72" s="200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8"/>
      <c r="U72" s="197"/>
      <c r="V72" s="257"/>
      <c r="W72" s="301"/>
      <c r="X72" s="122" t="s">
        <v>84</v>
      </c>
      <c r="Y72" s="191">
        <f t="shared" si="11"/>
        <v>0</v>
      </c>
      <c r="Z72" s="494"/>
    </row>
    <row r="73" spans="1:26" x14ac:dyDescent="0.25">
      <c r="A73" s="56"/>
      <c r="B73" s="57"/>
      <c r="C73" s="57"/>
      <c r="D73" s="57"/>
      <c r="E73" s="59"/>
      <c r="F73" s="59"/>
      <c r="G73" s="60"/>
      <c r="H73" s="6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63"/>
      <c r="U73" s="76">
        <f t="shared" ref="U73:U79" si="13">SUM(H73,J73,L73,N73,P73,R73,T73)</f>
        <v>0</v>
      </c>
      <c r="V73" s="214">
        <f t="shared" si="10"/>
        <v>0</v>
      </c>
      <c r="W73" s="248">
        <f>D43</f>
        <v>174</v>
      </c>
      <c r="X73" s="196" t="s">
        <v>95</v>
      </c>
      <c r="Y73" s="191">
        <f t="shared" si="11"/>
        <v>0</v>
      </c>
      <c r="Z73" s="417"/>
    </row>
    <row r="74" spans="1:26" x14ac:dyDescent="0.25">
      <c r="A74" s="56"/>
      <c r="B74" s="57"/>
      <c r="C74" s="57"/>
      <c r="D74" s="57"/>
      <c r="E74" s="59"/>
      <c r="F74" s="59"/>
      <c r="G74" s="60"/>
      <c r="H74" s="64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65"/>
      <c r="U74" s="71">
        <f t="shared" si="13"/>
        <v>0</v>
      </c>
      <c r="V74" s="214">
        <f t="shared" si="10"/>
        <v>0</v>
      </c>
      <c r="W74" s="248">
        <f>D43</f>
        <v>174</v>
      </c>
      <c r="X74" s="195" t="s">
        <v>363</v>
      </c>
      <c r="Y74" s="191">
        <f t="shared" si="11"/>
        <v>0</v>
      </c>
      <c r="Z74" s="429"/>
    </row>
    <row r="75" spans="1:26" x14ac:dyDescent="0.25">
      <c r="A75" s="56"/>
      <c r="B75" s="57"/>
      <c r="C75" s="57"/>
      <c r="D75" s="57"/>
      <c r="E75" s="59"/>
      <c r="F75" s="59"/>
      <c r="G75" s="60"/>
      <c r="H75" s="64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65"/>
      <c r="U75" s="71">
        <f t="shared" si="13"/>
        <v>0</v>
      </c>
      <c r="V75" s="214">
        <f t="shared" si="10"/>
        <v>0</v>
      </c>
      <c r="W75" s="248">
        <f>D43</f>
        <v>174</v>
      </c>
      <c r="X75" s="208" t="s">
        <v>88</v>
      </c>
      <c r="Y75" s="191">
        <f t="shared" si="11"/>
        <v>0</v>
      </c>
      <c r="Z75" s="429"/>
    </row>
    <row r="76" spans="1:26" x14ac:dyDescent="0.25">
      <c r="A76" s="56"/>
      <c r="B76" s="57"/>
      <c r="C76" s="57"/>
      <c r="D76" s="57"/>
      <c r="E76" s="59"/>
      <c r="F76" s="59"/>
      <c r="G76" s="60"/>
      <c r="H76" s="64">
        <v>2</v>
      </c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65"/>
      <c r="U76" s="71">
        <f t="shared" si="13"/>
        <v>2</v>
      </c>
      <c r="V76" s="214">
        <f t="shared" si="10"/>
        <v>1.1494252873563218E-2</v>
      </c>
      <c r="W76" s="248">
        <f>D43</f>
        <v>174</v>
      </c>
      <c r="X76" s="195" t="s">
        <v>38</v>
      </c>
      <c r="Y76" s="191">
        <f t="shared" si="11"/>
        <v>2</v>
      </c>
      <c r="Z76" s="453"/>
    </row>
    <row r="77" spans="1:26" x14ac:dyDescent="0.25">
      <c r="A77" s="56"/>
      <c r="B77" s="57"/>
      <c r="C77" s="57"/>
      <c r="D77" s="57"/>
      <c r="E77" s="59"/>
      <c r="F77" s="59"/>
      <c r="G77" s="60"/>
      <c r="H77" s="64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65"/>
      <c r="U77" s="71">
        <f t="shared" si="13"/>
        <v>0</v>
      </c>
      <c r="V77" s="214">
        <f t="shared" si="10"/>
        <v>0</v>
      </c>
      <c r="W77" s="248">
        <f>D43</f>
        <v>174</v>
      </c>
      <c r="X77" s="195" t="s">
        <v>164</v>
      </c>
      <c r="Y77" s="191">
        <f t="shared" si="11"/>
        <v>0</v>
      </c>
      <c r="Z77" s="429"/>
    </row>
    <row r="78" spans="1:26" x14ac:dyDescent="0.25">
      <c r="A78" s="56"/>
      <c r="B78" s="57"/>
      <c r="C78" s="57"/>
      <c r="D78" s="57"/>
      <c r="E78" s="59"/>
      <c r="F78" s="59"/>
      <c r="G78" s="60"/>
      <c r="H78" s="64">
        <v>2</v>
      </c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65"/>
      <c r="U78" s="71">
        <f t="shared" si="13"/>
        <v>2</v>
      </c>
      <c r="V78" s="214">
        <f t="shared" si="10"/>
        <v>1.1494252873563218E-2</v>
      </c>
      <c r="W78" s="248">
        <f>D43</f>
        <v>174</v>
      </c>
      <c r="X78" s="195" t="s">
        <v>13</v>
      </c>
      <c r="Y78" s="191">
        <f t="shared" si="11"/>
        <v>2</v>
      </c>
      <c r="Z78" s="453"/>
    </row>
    <row r="79" spans="1:26" ht="15.75" thickBot="1" x14ac:dyDescent="0.3">
      <c r="A79" s="186"/>
      <c r="B79" s="187"/>
      <c r="C79" s="187"/>
      <c r="D79" s="187"/>
      <c r="E79" s="188"/>
      <c r="F79" s="188"/>
      <c r="G79" s="194"/>
      <c r="H79" s="68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70"/>
      <c r="U79" s="190">
        <f t="shared" si="13"/>
        <v>0</v>
      </c>
      <c r="V79" s="409">
        <f t="shared" si="10"/>
        <v>0</v>
      </c>
      <c r="W79" s="249">
        <f>D43</f>
        <v>174</v>
      </c>
      <c r="X79" s="300" t="s">
        <v>74</v>
      </c>
      <c r="Y79" s="191">
        <f t="shared" si="11"/>
        <v>0</v>
      </c>
      <c r="Z79" s="193"/>
    </row>
    <row r="80" spans="1:26" ht="15.75" thickBot="1" x14ac:dyDescent="0.3">
      <c r="G80" s="51" t="s">
        <v>5</v>
      </c>
      <c r="H80" s="61">
        <f t="shared" ref="H80:T80" si="14">SUM(H44:H79)</f>
        <v>30</v>
      </c>
      <c r="I80" s="61">
        <f t="shared" si="14"/>
        <v>4</v>
      </c>
      <c r="J80" s="61">
        <f t="shared" si="14"/>
        <v>7</v>
      </c>
      <c r="K80" s="61">
        <f t="shared" si="14"/>
        <v>0</v>
      </c>
      <c r="L80" s="61">
        <f t="shared" si="14"/>
        <v>0</v>
      </c>
      <c r="M80" s="61">
        <f t="shared" si="14"/>
        <v>0</v>
      </c>
      <c r="N80" s="61">
        <f t="shared" si="14"/>
        <v>0</v>
      </c>
      <c r="O80" s="61">
        <f t="shared" si="14"/>
        <v>0</v>
      </c>
      <c r="P80" s="61">
        <f t="shared" si="14"/>
        <v>0</v>
      </c>
      <c r="Q80" s="61">
        <f t="shared" si="14"/>
        <v>0</v>
      </c>
      <c r="R80" s="61">
        <f t="shared" si="14"/>
        <v>0</v>
      </c>
      <c r="S80" s="61">
        <f t="shared" si="14"/>
        <v>0</v>
      </c>
      <c r="T80" s="61">
        <f t="shared" si="14"/>
        <v>8</v>
      </c>
      <c r="U80" s="77">
        <f>SUM(H80,J80,L80,N80,P80,R80,T80)</f>
        <v>45</v>
      </c>
      <c r="V80" s="465">
        <f t="shared" si="10"/>
        <v>0.25862068965517243</v>
      </c>
      <c r="W80" s="427">
        <f>D43</f>
        <v>174</v>
      </c>
      <c r="X80" s="192"/>
      <c r="Y80" s="191">
        <f t="shared" si="11"/>
        <v>45</v>
      </c>
      <c r="Z80" s="14"/>
    </row>
    <row r="82" spans="1:26" ht="15.75" thickBot="1" x14ac:dyDescent="0.3"/>
    <row r="83" spans="1:26" ht="90.75" thickBot="1" x14ac:dyDescent="0.3">
      <c r="A83" s="47" t="s">
        <v>23</v>
      </c>
      <c r="B83" s="47" t="s">
        <v>49</v>
      </c>
      <c r="C83" s="47" t="s">
        <v>54</v>
      </c>
      <c r="D83" s="47" t="s">
        <v>18</v>
      </c>
      <c r="E83" s="46" t="s">
        <v>17</v>
      </c>
      <c r="F83" s="48" t="s">
        <v>1</v>
      </c>
      <c r="G83" s="49" t="s">
        <v>24</v>
      </c>
      <c r="H83" s="50" t="s">
        <v>75</v>
      </c>
      <c r="I83" s="50" t="s">
        <v>76</v>
      </c>
      <c r="J83" s="50" t="s">
        <v>55</v>
      </c>
      <c r="K83" s="50" t="s">
        <v>60</v>
      </c>
      <c r="L83" s="50" t="s">
        <v>56</v>
      </c>
      <c r="M83" s="50" t="s">
        <v>61</v>
      </c>
      <c r="N83" s="50" t="s">
        <v>57</v>
      </c>
      <c r="O83" s="50" t="s">
        <v>62</v>
      </c>
      <c r="P83" s="50" t="s">
        <v>58</v>
      </c>
      <c r="Q83" s="50" t="s">
        <v>77</v>
      </c>
      <c r="R83" s="50" t="s">
        <v>59</v>
      </c>
      <c r="S83" s="50" t="s">
        <v>126</v>
      </c>
      <c r="T83" s="47" t="s">
        <v>42</v>
      </c>
      <c r="U83" s="47" t="s">
        <v>5</v>
      </c>
      <c r="V83" s="46" t="s">
        <v>2</v>
      </c>
      <c r="W83" s="84" t="s">
        <v>161</v>
      </c>
      <c r="X83" s="85" t="s">
        <v>21</v>
      </c>
      <c r="Y83" s="210" t="s">
        <v>5</v>
      </c>
      <c r="Z83" s="85" t="s">
        <v>7</v>
      </c>
    </row>
    <row r="84" spans="1:26" ht="15.75" thickBot="1" x14ac:dyDescent="0.3">
      <c r="A84" s="212">
        <v>1510778</v>
      </c>
      <c r="B84" s="212" t="s">
        <v>362</v>
      </c>
      <c r="C84" s="441">
        <v>288</v>
      </c>
      <c r="D84" s="441">
        <v>335</v>
      </c>
      <c r="E84" s="448">
        <v>279</v>
      </c>
      <c r="F84" s="449">
        <f>E84/D84</f>
        <v>0.83283582089552244</v>
      </c>
      <c r="G84" s="211">
        <v>45279</v>
      </c>
      <c r="H84" s="200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8"/>
      <c r="U84" s="90"/>
      <c r="V84" s="197"/>
      <c r="W84" s="197"/>
      <c r="X84" s="91" t="s">
        <v>78</v>
      </c>
      <c r="Y84" s="210" t="s">
        <v>5</v>
      </c>
      <c r="Z84" s="493" t="s">
        <v>328</v>
      </c>
    </row>
    <row r="85" spans="1:26" x14ac:dyDescent="0.25">
      <c r="A85" s="53"/>
      <c r="B85" s="54"/>
      <c r="C85" s="54"/>
      <c r="D85" s="54"/>
      <c r="E85" s="54" t="s">
        <v>108</v>
      </c>
      <c r="F85" s="54"/>
      <c r="G85" s="55"/>
      <c r="H85" s="62">
        <v>1</v>
      </c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63">
        <v>2</v>
      </c>
      <c r="U85" s="75">
        <f t="shared" ref="U85:U103" si="15">SUM(H85,J85,L85,N85,P85,R85,T85)</f>
        <v>3</v>
      </c>
      <c r="V85" s="214">
        <f>($U85)/$D$43</f>
        <v>1.7241379310344827E-2</v>
      </c>
      <c r="W85" s="248">
        <f>D84</f>
        <v>335</v>
      </c>
      <c r="X85" s="196" t="s">
        <v>16</v>
      </c>
      <c r="Y85" s="209">
        <f t="shared" ref="Y85:Y96" si="16">U85</f>
        <v>3</v>
      </c>
      <c r="Z85" s="494"/>
    </row>
    <row r="86" spans="1:26" x14ac:dyDescent="0.25">
      <c r="A86" s="56"/>
      <c r="B86" s="57"/>
      <c r="C86" s="57"/>
      <c r="D86" s="57"/>
      <c r="E86" s="57" t="s">
        <v>186</v>
      </c>
      <c r="F86" s="57"/>
      <c r="G86" s="58"/>
      <c r="H86" s="64">
        <v>38</v>
      </c>
      <c r="I86" s="73"/>
      <c r="J86" s="73">
        <v>2</v>
      </c>
      <c r="K86" s="73"/>
      <c r="L86" s="73"/>
      <c r="M86" s="73"/>
      <c r="N86" s="73"/>
      <c r="O86" s="73"/>
      <c r="P86" s="73"/>
      <c r="Q86" s="73"/>
      <c r="R86" s="73"/>
      <c r="S86" s="73"/>
      <c r="T86" s="65">
        <v>2</v>
      </c>
      <c r="U86" s="71">
        <f t="shared" si="15"/>
        <v>42</v>
      </c>
      <c r="V86" s="214">
        <f t="shared" ref="V86:V121" si="17">($U86)/$D$43</f>
        <v>0.2413793103448276</v>
      </c>
      <c r="W86" s="248">
        <f>D84</f>
        <v>335</v>
      </c>
      <c r="X86" s="195" t="s">
        <v>6</v>
      </c>
      <c r="Y86" s="191">
        <f t="shared" si="16"/>
        <v>42</v>
      </c>
      <c r="Z86" s="132"/>
    </row>
    <row r="87" spans="1:26" x14ac:dyDescent="0.25">
      <c r="A87" s="56"/>
      <c r="B87" s="57"/>
      <c r="C87" s="57"/>
      <c r="D87" s="57"/>
      <c r="E87" s="59"/>
      <c r="F87" s="59"/>
      <c r="G87" s="58"/>
      <c r="H87" s="64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65"/>
      <c r="U87" s="71">
        <f t="shared" si="15"/>
        <v>0</v>
      </c>
      <c r="V87" s="214">
        <f t="shared" si="17"/>
        <v>0</v>
      </c>
      <c r="W87" s="248">
        <f>D84</f>
        <v>335</v>
      </c>
      <c r="X87" s="195" t="s">
        <v>14</v>
      </c>
      <c r="Y87" s="191">
        <f t="shared" si="16"/>
        <v>0</v>
      </c>
      <c r="Z87" s="83"/>
    </row>
    <row r="88" spans="1:26" x14ac:dyDescent="0.25">
      <c r="A88" s="56"/>
      <c r="B88" s="57"/>
      <c r="C88" s="57"/>
      <c r="D88" s="57"/>
      <c r="E88" s="59"/>
      <c r="F88" s="59"/>
      <c r="G88" s="58"/>
      <c r="H88" s="64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65"/>
      <c r="U88" s="71">
        <f t="shared" si="15"/>
        <v>0</v>
      </c>
      <c r="V88" s="214">
        <f t="shared" si="17"/>
        <v>0</v>
      </c>
      <c r="W88" s="248">
        <f>D84</f>
        <v>335</v>
      </c>
      <c r="X88" s="195" t="s">
        <v>15</v>
      </c>
      <c r="Y88" s="191">
        <f t="shared" si="16"/>
        <v>0</v>
      </c>
      <c r="Z88" s="83"/>
    </row>
    <row r="89" spans="1:26" x14ac:dyDescent="0.25">
      <c r="A89" s="56"/>
      <c r="B89" s="57"/>
      <c r="C89" s="57"/>
      <c r="D89" s="57"/>
      <c r="E89" s="59"/>
      <c r="F89" s="59"/>
      <c r="G89" s="58"/>
      <c r="H89" s="64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65"/>
      <c r="U89" s="71">
        <f t="shared" si="15"/>
        <v>0</v>
      </c>
      <c r="V89" s="214">
        <f t="shared" si="17"/>
        <v>0</v>
      </c>
      <c r="W89" s="248">
        <f>D84</f>
        <v>335</v>
      </c>
      <c r="X89" s="195" t="s">
        <v>31</v>
      </c>
      <c r="Y89" s="191">
        <f t="shared" si="16"/>
        <v>0</v>
      </c>
      <c r="Z89" s="132"/>
    </row>
    <row r="90" spans="1:26" x14ac:dyDescent="0.25">
      <c r="A90" s="56"/>
      <c r="B90" s="57"/>
      <c r="C90" s="57"/>
      <c r="D90" s="57"/>
      <c r="E90" s="59"/>
      <c r="F90" s="59"/>
      <c r="G90" s="58"/>
      <c r="H90" s="64">
        <v>4</v>
      </c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65"/>
      <c r="U90" s="71">
        <f t="shared" si="15"/>
        <v>4</v>
      </c>
      <c r="V90" s="214">
        <f t="shared" si="17"/>
        <v>2.2988505747126436E-2</v>
      </c>
      <c r="W90" s="248">
        <f>D84</f>
        <v>335</v>
      </c>
      <c r="X90" s="195" t="s">
        <v>32</v>
      </c>
      <c r="Y90" s="191">
        <f t="shared" si="16"/>
        <v>4</v>
      </c>
      <c r="Z90" s="132"/>
    </row>
    <row r="91" spans="1:26" x14ac:dyDescent="0.25">
      <c r="A91" s="56"/>
      <c r="B91" s="57"/>
      <c r="C91" s="57"/>
      <c r="D91" s="57"/>
      <c r="E91" s="59"/>
      <c r="F91" s="59"/>
      <c r="G91" s="58"/>
      <c r="H91" s="64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65"/>
      <c r="U91" s="71">
        <f t="shared" si="15"/>
        <v>0</v>
      </c>
      <c r="V91" s="214">
        <f t="shared" si="17"/>
        <v>0</v>
      </c>
      <c r="W91" s="248">
        <f>D84</f>
        <v>335</v>
      </c>
      <c r="X91" s="195" t="s">
        <v>125</v>
      </c>
      <c r="Y91" s="191">
        <f t="shared" si="16"/>
        <v>0</v>
      </c>
      <c r="Z91" s="132"/>
    </row>
    <row r="92" spans="1:26" x14ac:dyDescent="0.25">
      <c r="A92" s="56"/>
      <c r="B92" s="57"/>
      <c r="C92" s="57"/>
      <c r="D92" s="57"/>
      <c r="E92" s="59"/>
      <c r="F92" s="59"/>
      <c r="G92" s="58"/>
      <c r="H92" s="64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65"/>
      <c r="U92" s="71">
        <f t="shared" si="15"/>
        <v>0</v>
      </c>
      <c r="V92" s="214">
        <f t="shared" si="17"/>
        <v>0</v>
      </c>
      <c r="W92" s="248">
        <f>D84</f>
        <v>335</v>
      </c>
      <c r="X92" s="195" t="s">
        <v>30</v>
      </c>
      <c r="Y92" s="191">
        <f t="shared" si="16"/>
        <v>0</v>
      </c>
      <c r="Z92" s="132"/>
    </row>
    <row r="93" spans="1:26" x14ac:dyDescent="0.25">
      <c r="A93" s="56"/>
      <c r="B93" s="57"/>
      <c r="C93" s="57"/>
      <c r="D93" s="57"/>
      <c r="E93" s="59"/>
      <c r="F93" s="59"/>
      <c r="G93" s="58"/>
      <c r="H93" s="64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65">
        <v>1</v>
      </c>
      <c r="U93" s="71">
        <f t="shared" si="15"/>
        <v>1</v>
      </c>
      <c r="V93" s="214">
        <f t="shared" si="17"/>
        <v>5.7471264367816091E-3</v>
      </c>
      <c r="W93" s="248">
        <f>D84</f>
        <v>335</v>
      </c>
      <c r="X93" s="195" t="s">
        <v>0</v>
      </c>
      <c r="Y93" s="191">
        <f t="shared" si="16"/>
        <v>1</v>
      </c>
      <c r="Z93" s="83"/>
    </row>
    <row r="94" spans="1:26" x14ac:dyDescent="0.25">
      <c r="A94" s="56"/>
      <c r="B94" s="57"/>
      <c r="C94" s="57"/>
      <c r="D94" s="57"/>
      <c r="E94" s="59"/>
      <c r="F94" s="59"/>
      <c r="G94" s="58"/>
      <c r="H94" s="64">
        <v>1</v>
      </c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65"/>
      <c r="U94" s="71">
        <f t="shared" si="15"/>
        <v>1</v>
      </c>
      <c r="V94" s="214">
        <f t="shared" si="17"/>
        <v>5.7471264367816091E-3</v>
      </c>
      <c r="W94" s="248">
        <f>D84</f>
        <v>335</v>
      </c>
      <c r="X94" s="195" t="s">
        <v>12</v>
      </c>
      <c r="Y94" s="191">
        <f t="shared" si="16"/>
        <v>1</v>
      </c>
      <c r="Z94" s="417"/>
    </row>
    <row r="95" spans="1:26" x14ac:dyDescent="0.25">
      <c r="A95" s="56"/>
      <c r="B95" s="57"/>
      <c r="C95" s="57"/>
      <c r="D95" s="57"/>
      <c r="E95" s="59"/>
      <c r="F95" s="59"/>
      <c r="G95" s="58"/>
      <c r="H95" s="64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65"/>
      <c r="U95" s="71">
        <f t="shared" si="15"/>
        <v>0</v>
      </c>
      <c r="V95" s="214">
        <f t="shared" si="17"/>
        <v>0</v>
      </c>
      <c r="W95" s="248">
        <f>D84</f>
        <v>335</v>
      </c>
      <c r="X95" s="195" t="s">
        <v>34</v>
      </c>
      <c r="Y95" s="191">
        <f t="shared" si="16"/>
        <v>0</v>
      </c>
      <c r="Z95" s="132"/>
    </row>
    <row r="96" spans="1:26" x14ac:dyDescent="0.25">
      <c r="A96" s="56"/>
      <c r="B96" s="57"/>
      <c r="C96" s="57"/>
      <c r="D96" s="57"/>
      <c r="E96" s="59"/>
      <c r="F96" s="59"/>
      <c r="G96" s="58"/>
      <c r="H96" s="68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70"/>
      <c r="U96" s="190">
        <f t="shared" si="15"/>
        <v>0</v>
      </c>
      <c r="V96" s="214">
        <f t="shared" si="17"/>
        <v>0</v>
      </c>
      <c r="W96" s="248">
        <f>D84</f>
        <v>335</v>
      </c>
      <c r="X96" s="208" t="s">
        <v>88</v>
      </c>
      <c r="Y96" s="191">
        <f t="shared" si="16"/>
        <v>0</v>
      </c>
      <c r="Z96" s="83"/>
    </row>
    <row r="97" spans="1:26" ht="15.75" x14ac:dyDescent="0.25">
      <c r="A97" s="56"/>
      <c r="B97" s="57"/>
      <c r="C97" s="57"/>
      <c r="D97" s="57"/>
      <c r="E97" s="59"/>
      <c r="F97" s="59"/>
      <c r="G97" s="58"/>
      <c r="H97" s="68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70"/>
      <c r="U97" s="190">
        <f t="shared" si="15"/>
        <v>0</v>
      </c>
      <c r="V97" s="214">
        <f t="shared" si="17"/>
        <v>0</v>
      </c>
      <c r="W97" s="248"/>
      <c r="X97" s="359" t="s">
        <v>168</v>
      </c>
      <c r="Y97" s="191"/>
      <c r="Z97" s="83"/>
    </row>
    <row r="98" spans="1:26" x14ac:dyDescent="0.25">
      <c r="A98" s="56"/>
      <c r="B98" s="57"/>
      <c r="C98" s="57"/>
      <c r="D98" s="57"/>
      <c r="E98" s="59"/>
      <c r="F98" s="59"/>
      <c r="G98" s="60"/>
      <c r="H98" s="38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65"/>
      <c r="U98" s="71">
        <f t="shared" si="15"/>
        <v>0</v>
      </c>
      <c r="V98" s="214">
        <f t="shared" si="17"/>
        <v>0</v>
      </c>
      <c r="W98" s="248">
        <f>D84</f>
        <v>335</v>
      </c>
      <c r="X98" s="195" t="s">
        <v>38</v>
      </c>
      <c r="Y98" s="191"/>
      <c r="Z98" s="277"/>
    </row>
    <row r="99" spans="1:26" ht="15.75" thickBot="1" x14ac:dyDescent="0.3">
      <c r="A99" s="56"/>
      <c r="B99" s="57"/>
      <c r="C99" s="57"/>
      <c r="D99" s="57"/>
      <c r="E99" s="59"/>
      <c r="F99" s="59"/>
      <c r="G99" s="58"/>
      <c r="H99" s="207"/>
      <c r="I99" s="206"/>
      <c r="J99" s="206">
        <v>2</v>
      </c>
      <c r="K99" s="206"/>
      <c r="L99" s="206"/>
      <c r="M99" s="206"/>
      <c r="N99" s="206"/>
      <c r="O99" s="206"/>
      <c r="P99" s="206"/>
      <c r="Q99" s="206"/>
      <c r="R99" s="206"/>
      <c r="S99" s="206"/>
      <c r="T99" s="205"/>
      <c r="U99" s="204">
        <f t="shared" si="15"/>
        <v>2</v>
      </c>
      <c r="V99" s="316">
        <f t="shared" si="17"/>
        <v>1.1494252873563218E-2</v>
      </c>
      <c r="W99" s="249">
        <f>D84</f>
        <v>335</v>
      </c>
      <c r="X99" s="203" t="s">
        <v>388</v>
      </c>
      <c r="Y99" s="191">
        <f>U99</f>
        <v>2</v>
      </c>
      <c r="Z99" s="132"/>
    </row>
    <row r="100" spans="1:26" x14ac:dyDescent="0.25">
      <c r="A100" s="56"/>
      <c r="B100" s="57"/>
      <c r="C100" s="57"/>
      <c r="D100" s="57"/>
      <c r="E100" s="59"/>
      <c r="F100" s="59"/>
      <c r="G100" s="58"/>
      <c r="H100" s="62"/>
      <c r="I100" s="180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66"/>
      <c r="U100" s="71">
        <f t="shared" si="15"/>
        <v>0</v>
      </c>
      <c r="V100" s="214">
        <f t="shared" si="17"/>
        <v>0</v>
      </c>
      <c r="W100" s="250">
        <f>D84</f>
        <v>335</v>
      </c>
      <c r="X100" s="202" t="s">
        <v>11</v>
      </c>
      <c r="Y100" s="191"/>
      <c r="Z100" s="132"/>
    </row>
    <row r="101" spans="1:26" x14ac:dyDescent="0.25">
      <c r="A101" s="56"/>
      <c r="B101" s="57"/>
      <c r="C101" s="57"/>
      <c r="D101" s="57"/>
      <c r="E101" s="59"/>
      <c r="F101" s="59"/>
      <c r="G101" s="58"/>
      <c r="H101" s="64"/>
      <c r="I101" s="38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65"/>
      <c r="U101" s="71">
        <f t="shared" si="15"/>
        <v>0</v>
      </c>
      <c r="V101" s="214">
        <f t="shared" si="17"/>
        <v>0</v>
      </c>
      <c r="W101" s="248">
        <f>D84</f>
        <v>335</v>
      </c>
      <c r="X101" s="195" t="s">
        <v>29</v>
      </c>
      <c r="Y101" s="191">
        <f t="shared" ref="Y101:Y121" si="18">U101</f>
        <v>0</v>
      </c>
      <c r="Z101" s="417"/>
    </row>
    <row r="102" spans="1:26" x14ac:dyDescent="0.25">
      <c r="A102" s="56"/>
      <c r="B102" s="57"/>
      <c r="C102" s="57"/>
      <c r="D102" s="57"/>
      <c r="E102" s="59"/>
      <c r="F102" s="59"/>
      <c r="G102" s="58"/>
      <c r="H102" s="64"/>
      <c r="I102" s="38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65"/>
      <c r="U102" s="71">
        <f t="shared" si="15"/>
        <v>0</v>
      </c>
      <c r="V102" s="214">
        <f t="shared" si="17"/>
        <v>0</v>
      </c>
      <c r="W102" s="248">
        <f>D84</f>
        <v>335</v>
      </c>
      <c r="X102" s="195" t="s">
        <v>3</v>
      </c>
      <c r="Y102" s="191">
        <f t="shared" si="18"/>
        <v>0</v>
      </c>
      <c r="Z102" s="417"/>
    </row>
    <row r="103" spans="1:26" x14ac:dyDescent="0.25">
      <c r="A103" s="56"/>
      <c r="B103" s="57"/>
      <c r="C103" s="57"/>
      <c r="D103" s="57"/>
      <c r="E103" s="59"/>
      <c r="F103" s="59"/>
      <c r="G103" s="58"/>
      <c r="H103" s="64"/>
      <c r="I103" s="38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65"/>
      <c r="U103" s="71">
        <f t="shared" si="15"/>
        <v>0</v>
      </c>
      <c r="V103" s="214">
        <f t="shared" si="17"/>
        <v>0</v>
      </c>
      <c r="W103" s="248">
        <f>D84</f>
        <v>335</v>
      </c>
      <c r="X103" s="195" t="s">
        <v>8</v>
      </c>
      <c r="Y103" s="191">
        <f t="shared" si="18"/>
        <v>0</v>
      </c>
      <c r="Z103" s="417"/>
    </row>
    <row r="104" spans="1:26" x14ac:dyDescent="0.25">
      <c r="A104" s="56"/>
      <c r="B104" s="57"/>
      <c r="C104" s="57"/>
      <c r="D104" s="57"/>
      <c r="E104" s="59"/>
      <c r="F104" s="59"/>
      <c r="G104" s="58"/>
      <c r="H104" s="64"/>
      <c r="I104" s="38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65"/>
      <c r="U104" s="71">
        <f>SUM(H104,J104,L104,N104,P104,R104,T104)</f>
        <v>0</v>
      </c>
      <c r="V104" s="214">
        <f t="shared" si="17"/>
        <v>0</v>
      </c>
      <c r="W104" s="248">
        <f>D84</f>
        <v>335</v>
      </c>
      <c r="X104" s="195" t="s">
        <v>9</v>
      </c>
      <c r="Y104" s="191">
        <f t="shared" si="18"/>
        <v>0</v>
      </c>
      <c r="Z104" s="452" t="s">
        <v>206</v>
      </c>
    </row>
    <row r="105" spans="1:26" x14ac:dyDescent="0.25">
      <c r="A105" s="56"/>
      <c r="B105" s="57"/>
      <c r="C105" s="57"/>
      <c r="D105" s="57"/>
      <c r="E105" s="59"/>
      <c r="F105" s="59"/>
      <c r="G105" s="58"/>
      <c r="H105" s="64"/>
      <c r="I105" s="38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65"/>
      <c r="U105" s="71">
        <f t="shared" ref="U105:U112" si="19">SUM(H105,J105,L105,N105,P105,R105,T105)</f>
        <v>0</v>
      </c>
      <c r="V105" s="214">
        <f t="shared" si="17"/>
        <v>0</v>
      </c>
      <c r="W105" s="248">
        <f>D84</f>
        <v>335</v>
      </c>
      <c r="X105" s="195" t="s">
        <v>80</v>
      </c>
      <c r="Y105" s="191">
        <f t="shared" si="18"/>
        <v>0</v>
      </c>
      <c r="Z105" s="452" t="s">
        <v>486</v>
      </c>
    </row>
    <row r="106" spans="1:26" x14ac:dyDescent="0.25">
      <c r="A106" s="56"/>
      <c r="B106" s="57"/>
      <c r="C106" s="57"/>
      <c r="D106" s="57"/>
      <c r="E106" s="59"/>
      <c r="F106" s="59"/>
      <c r="G106" s="58"/>
      <c r="H106" s="130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65"/>
      <c r="U106" s="71">
        <f t="shared" si="19"/>
        <v>0</v>
      </c>
      <c r="V106" s="214">
        <f t="shared" si="17"/>
        <v>0</v>
      </c>
      <c r="W106" s="248">
        <f>D84</f>
        <v>335</v>
      </c>
      <c r="X106" s="195" t="s">
        <v>20</v>
      </c>
      <c r="Y106" s="191">
        <f t="shared" si="18"/>
        <v>0</v>
      </c>
      <c r="Z106" s="452" t="s">
        <v>485</v>
      </c>
    </row>
    <row r="107" spans="1:26" x14ac:dyDescent="0.25">
      <c r="A107" s="56"/>
      <c r="B107" s="57"/>
      <c r="C107" s="57"/>
      <c r="D107" s="57"/>
      <c r="E107" s="59"/>
      <c r="F107" s="59"/>
      <c r="G107" s="58"/>
      <c r="H107" s="64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65"/>
      <c r="U107" s="71">
        <f t="shared" si="19"/>
        <v>0</v>
      </c>
      <c r="V107" s="214">
        <f t="shared" si="17"/>
        <v>0</v>
      </c>
      <c r="W107" s="248">
        <f>D84</f>
        <v>335</v>
      </c>
      <c r="X107" s="195" t="s">
        <v>81</v>
      </c>
      <c r="Y107" s="191">
        <f t="shared" si="18"/>
        <v>0</v>
      </c>
      <c r="Z107" s="346"/>
    </row>
    <row r="108" spans="1:26" x14ac:dyDescent="0.25">
      <c r="A108" s="56"/>
      <c r="B108" s="57"/>
      <c r="C108" s="57"/>
      <c r="D108" s="57"/>
      <c r="E108" s="59"/>
      <c r="F108" s="59"/>
      <c r="G108" s="58"/>
      <c r="H108" s="64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65"/>
      <c r="U108" s="71">
        <f t="shared" si="19"/>
        <v>0</v>
      </c>
      <c r="V108" s="214">
        <f t="shared" si="17"/>
        <v>0</v>
      </c>
      <c r="W108" s="248">
        <f>D84</f>
        <v>335</v>
      </c>
      <c r="X108" s="195" t="s">
        <v>10</v>
      </c>
      <c r="Y108" s="191">
        <f t="shared" si="18"/>
        <v>0</v>
      </c>
      <c r="Z108" s="494"/>
    </row>
    <row r="109" spans="1:26" x14ac:dyDescent="0.25">
      <c r="A109" s="56"/>
      <c r="B109" s="57"/>
      <c r="C109" s="57"/>
      <c r="D109" s="57"/>
      <c r="E109" s="59"/>
      <c r="F109" s="59"/>
      <c r="G109" s="58"/>
      <c r="H109" s="64"/>
      <c r="I109" s="73">
        <v>3</v>
      </c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65"/>
      <c r="U109" s="71">
        <f t="shared" si="19"/>
        <v>0</v>
      </c>
      <c r="V109" s="214">
        <f t="shared" si="17"/>
        <v>0</v>
      </c>
      <c r="W109" s="248">
        <f>D84</f>
        <v>335</v>
      </c>
      <c r="X109" s="195" t="s">
        <v>13</v>
      </c>
      <c r="Y109" s="191">
        <f t="shared" si="18"/>
        <v>0</v>
      </c>
      <c r="Z109" s="346"/>
    </row>
    <row r="110" spans="1:26" x14ac:dyDescent="0.25">
      <c r="A110" s="56"/>
      <c r="B110" s="57"/>
      <c r="C110" s="57"/>
      <c r="D110" s="57"/>
      <c r="E110" s="59"/>
      <c r="F110" s="59"/>
      <c r="G110" s="58"/>
      <c r="H110" s="64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65"/>
      <c r="U110" s="71">
        <f t="shared" si="19"/>
        <v>0</v>
      </c>
      <c r="V110" s="214">
        <f t="shared" si="17"/>
        <v>0</v>
      </c>
      <c r="W110" s="248">
        <f>D84</f>
        <v>335</v>
      </c>
      <c r="X110" s="195" t="s">
        <v>124</v>
      </c>
      <c r="Y110" s="191">
        <f t="shared" si="18"/>
        <v>0</v>
      </c>
      <c r="Z110" s="346"/>
    </row>
    <row r="111" spans="1:26" x14ac:dyDescent="0.25">
      <c r="A111" s="56"/>
      <c r="B111" s="57"/>
      <c r="C111" s="57"/>
      <c r="D111" s="57"/>
      <c r="E111" s="59"/>
      <c r="F111" s="59"/>
      <c r="G111" s="58"/>
      <c r="H111" s="64"/>
      <c r="I111" s="73">
        <v>3</v>
      </c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5"/>
      <c r="U111" s="71">
        <f t="shared" si="19"/>
        <v>0</v>
      </c>
      <c r="V111" s="214">
        <f t="shared" si="17"/>
        <v>0</v>
      </c>
      <c r="W111" s="248">
        <f>D84</f>
        <v>335</v>
      </c>
      <c r="X111" s="195" t="s">
        <v>83</v>
      </c>
      <c r="Y111" s="191">
        <f t="shared" si="18"/>
        <v>0</v>
      </c>
      <c r="Z111" s="346"/>
    </row>
    <row r="112" spans="1:26" ht="15.75" thickBot="1" x14ac:dyDescent="0.3">
      <c r="A112" s="56"/>
      <c r="B112" s="57"/>
      <c r="C112" s="57"/>
      <c r="D112" s="57"/>
      <c r="E112" s="59"/>
      <c r="F112" s="59"/>
      <c r="G112" s="58"/>
      <c r="H112" s="68"/>
      <c r="I112" s="69">
        <v>1</v>
      </c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70"/>
      <c r="U112" s="71">
        <f t="shared" si="19"/>
        <v>0</v>
      </c>
      <c r="V112" s="214">
        <f t="shared" si="17"/>
        <v>0</v>
      </c>
      <c r="W112" s="249">
        <f>D84</f>
        <v>335</v>
      </c>
      <c r="X112" s="201" t="s">
        <v>99</v>
      </c>
      <c r="Y112" s="191">
        <f t="shared" si="18"/>
        <v>0</v>
      </c>
      <c r="Z112" s="494"/>
    </row>
    <row r="113" spans="1:26" ht="15.75" thickBot="1" x14ac:dyDescent="0.3">
      <c r="A113" s="56"/>
      <c r="B113" s="57"/>
      <c r="C113" s="57"/>
      <c r="D113" s="57"/>
      <c r="E113" s="59"/>
      <c r="F113" s="59"/>
      <c r="G113" s="58"/>
      <c r="H113" s="200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8"/>
      <c r="U113" s="197"/>
      <c r="V113" s="257"/>
      <c r="W113" s="301"/>
      <c r="X113" s="122" t="s">
        <v>84</v>
      </c>
      <c r="Y113" s="191">
        <f t="shared" si="18"/>
        <v>0</v>
      </c>
      <c r="Z113" s="494"/>
    </row>
    <row r="114" spans="1:26" x14ac:dyDescent="0.25">
      <c r="A114" s="56"/>
      <c r="B114" s="57"/>
      <c r="C114" s="57"/>
      <c r="D114" s="57"/>
      <c r="E114" s="59"/>
      <c r="F114" s="59"/>
      <c r="G114" s="60"/>
      <c r="H114" s="6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63"/>
      <c r="U114" s="76">
        <f t="shared" ref="U114:U120" si="20">SUM(H114,J114,L114,N114,P114,R114,T114)</f>
        <v>0</v>
      </c>
      <c r="V114" s="214">
        <f t="shared" si="17"/>
        <v>0</v>
      </c>
      <c r="W114" s="248">
        <f>D84</f>
        <v>335</v>
      </c>
      <c r="X114" s="196" t="s">
        <v>95</v>
      </c>
      <c r="Y114" s="191">
        <f t="shared" si="18"/>
        <v>0</v>
      </c>
      <c r="Z114" s="494"/>
    </row>
    <row r="115" spans="1:26" x14ac:dyDescent="0.25">
      <c r="A115" s="56"/>
      <c r="B115" s="57"/>
      <c r="C115" s="57"/>
      <c r="D115" s="57"/>
      <c r="E115" s="59"/>
      <c r="F115" s="59"/>
      <c r="G115" s="60"/>
      <c r="H115" s="64">
        <v>1</v>
      </c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65"/>
      <c r="U115" s="71">
        <f t="shared" si="20"/>
        <v>1</v>
      </c>
      <c r="V115" s="214">
        <f t="shared" si="17"/>
        <v>5.7471264367816091E-3</v>
      </c>
      <c r="W115" s="248">
        <f>D84</f>
        <v>335</v>
      </c>
      <c r="X115" s="195" t="s">
        <v>86</v>
      </c>
      <c r="Y115" s="191">
        <f t="shared" si="18"/>
        <v>1</v>
      </c>
      <c r="Z115" s="494" t="s">
        <v>484</v>
      </c>
    </row>
    <row r="116" spans="1:26" x14ac:dyDescent="0.25">
      <c r="A116" s="56"/>
      <c r="B116" s="57"/>
      <c r="C116" s="57"/>
      <c r="D116" s="57"/>
      <c r="E116" s="59"/>
      <c r="F116" s="59"/>
      <c r="G116" s="60"/>
      <c r="H116" s="64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65"/>
      <c r="U116" s="71">
        <f t="shared" si="20"/>
        <v>0</v>
      </c>
      <c r="V116" s="214">
        <f t="shared" si="17"/>
        <v>0</v>
      </c>
      <c r="W116" s="248">
        <f>D84</f>
        <v>335</v>
      </c>
      <c r="X116" s="208" t="s">
        <v>88</v>
      </c>
      <c r="Y116" s="191">
        <f t="shared" si="18"/>
        <v>0</v>
      </c>
      <c r="Z116" s="494" t="s">
        <v>487</v>
      </c>
    </row>
    <row r="117" spans="1:26" x14ac:dyDescent="0.25">
      <c r="A117" s="56"/>
      <c r="B117" s="57"/>
      <c r="C117" s="57"/>
      <c r="D117" s="57"/>
      <c r="E117" s="59"/>
      <c r="F117" s="59"/>
      <c r="G117" s="60"/>
      <c r="H117" s="64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65"/>
      <c r="U117" s="71">
        <f t="shared" si="20"/>
        <v>0</v>
      </c>
      <c r="V117" s="214">
        <f t="shared" si="17"/>
        <v>0</v>
      </c>
      <c r="W117" s="248">
        <f>D84</f>
        <v>335</v>
      </c>
      <c r="X117" s="195" t="s">
        <v>38</v>
      </c>
      <c r="Y117" s="191">
        <f t="shared" si="18"/>
        <v>0</v>
      </c>
      <c r="Z117" s="452" t="s">
        <v>483</v>
      </c>
    </row>
    <row r="118" spans="1:26" x14ac:dyDescent="0.25">
      <c r="A118" s="56"/>
      <c r="B118" s="57"/>
      <c r="C118" s="57"/>
      <c r="D118" s="57"/>
      <c r="E118" s="59"/>
      <c r="F118" s="59"/>
      <c r="G118" s="60"/>
      <c r="H118" s="64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65"/>
      <c r="U118" s="71">
        <f t="shared" si="20"/>
        <v>0</v>
      </c>
      <c r="V118" s="214">
        <f t="shared" si="17"/>
        <v>0</v>
      </c>
      <c r="W118" s="248">
        <f>D84</f>
        <v>335</v>
      </c>
      <c r="X118" s="195" t="s">
        <v>164</v>
      </c>
      <c r="Y118" s="191">
        <f t="shared" si="18"/>
        <v>0</v>
      </c>
      <c r="Z118" s="452"/>
    </row>
    <row r="119" spans="1:26" x14ac:dyDescent="0.25">
      <c r="A119" s="56"/>
      <c r="B119" s="57"/>
      <c r="C119" s="57"/>
      <c r="D119" s="57"/>
      <c r="E119" s="59"/>
      <c r="F119" s="59"/>
      <c r="G119" s="60"/>
      <c r="H119" s="64">
        <v>1</v>
      </c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65"/>
      <c r="U119" s="71">
        <f t="shared" si="20"/>
        <v>1</v>
      </c>
      <c r="V119" s="214">
        <f t="shared" si="17"/>
        <v>5.7471264367816091E-3</v>
      </c>
      <c r="W119" s="248">
        <f>D84</f>
        <v>335</v>
      </c>
      <c r="X119" s="195" t="s">
        <v>99</v>
      </c>
      <c r="Y119" s="191">
        <f t="shared" si="18"/>
        <v>1</v>
      </c>
      <c r="Z119" s="453"/>
    </row>
    <row r="120" spans="1:26" ht="15.75" thickBot="1" x14ac:dyDescent="0.3">
      <c r="A120" s="186"/>
      <c r="B120" s="187"/>
      <c r="C120" s="187"/>
      <c r="D120" s="187"/>
      <c r="E120" s="188"/>
      <c r="F120" s="188"/>
      <c r="G120" s="194"/>
      <c r="H120" s="68">
        <v>1</v>
      </c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70"/>
      <c r="U120" s="190">
        <f t="shared" si="20"/>
        <v>1</v>
      </c>
      <c r="V120" s="409">
        <f t="shared" si="17"/>
        <v>5.7471264367816091E-3</v>
      </c>
      <c r="W120" s="249">
        <f>D84</f>
        <v>335</v>
      </c>
      <c r="X120" s="300" t="s">
        <v>74</v>
      </c>
      <c r="Y120" s="191">
        <f t="shared" si="18"/>
        <v>1</v>
      </c>
      <c r="Z120" s="193"/>
    </row>
    <row r="121" spans="1:26" ht="15.75" thickBot="1" x14ac:dyDescent="0.3">
      <c r="G121" s="51" t="s">
        <v>5</v>
      </c>
      <c r="H121" s="61">
        <f t="shared" ref="H121:T121" si="21">SUM(H85:H120)</f>
        <v>47</v>
      </c>
      <c r="I121" s="61">
        <f t="shared" si="21"/>
        <v>7</v>
      </c>
      <c r="J121" s="61">
        <f t="shared" si="21"/>
        <v>4</v>
      </c>
      <c r="K121" s="61">
        <f t="shared" si="21"/>
        <v>0</v>
      </c>
      <c r="L121" s="61">
        <f t="shared" si="21"/>
        <v>0</v>
      </c>
      <c r="M121" s="61">
        <f t="shared" si="21"/>
        <v>0</v>
      </c>
      <c r="N121" s="61">
        <f t="shared" si="21"/>
        <v>0</v>
      </c>
      <c r="O121" s="61">
        <f t="shared" si="21"/>
        <v>0</v>
      </c>
      <c r="P121" s="61">
        <f t="shared" si="21"/>
        <v>0</v>
      </c>
      <c r="Q121" s="61">
        <f t="shared" si="21"/>
        <v>0</v>
      </c>
      <c r="R121" s="61">
        <f t="shared" si="21"/>
        <v>0</v>
      </c>
      <c r="S121" s="61">
        <f t="shared" si="21"/>
        <v>0</v>
      </c>
      <c r="T121" s="61">
        <f t="shared" si="21"/>
        <v>5</v>
      </c>
      <c r="U121" s="77">
        <f>SUM(H121,J121,L121,N121,P121,R121,T121)</f>
        <v>56</v>
      </c>
      <c r="V121" s="465">
        <f t="shared" si="17"/>
        <v>0.32183908045977011</v>
      </c>
      <c r="W121" s="427">
        <f>D84</f>
        <v>335</v>
      </c>
      <c r="X121" s="192"/>
      <c r="Y121" s="191">
        <f t="shared" si="18"/>
        <v>56</v>
      </c>
      <c r="Z121" s="14"/>
    </row>
    <row r="123" spans="1:26" ht="15.75" thickBot="1" x14ac:dyDescent="0.3"/>
    <row r="124" spans="1:26" ht="90.75" thickBot="1" x14ac:dyDescent="0.3">
      <c r="A124" s="47" t="s">
        <v>23</v>
      </c>
      <c r="B124" s="47" t="s">
        <v>49</v>
      </c>
      <c r="C124" s="47" t="s">
        <v>54</v>
      </c>
      <c r="D124" s="47" t="s">
        <v>18</v>
      </c>
      <c r="E124" s="46" t="s">
        <v>17</v>
      </c>
      <c r="F124" s="48" t="s">
        <v>1</v>
      </c>
      <c r="G124" s="49" t="s">
        <v>24</v>
      </c>
      <c r="H124" s="50" t="s">
        <v>75</v>
      </c>
      <c r="I124" s="50" t="s">
        <v>76</v>
      </c>
      <c r="J124" s="50" t="s">
        <v>55</v>
      </c>
      <c r="K124" s="50" t="s">
        <v>60</v>
      </c>
      <c r="L124" s="50" t="s">
        <v>56</v>
      </c>
      <c r="M124" s="50" t="s">
        <v>61</v>
      </c>
      <c r="N124" s="50" t="s">
        <v>57</v>
      </c>
      <c r="O124" s="50" t="s">
        <v>62</v>
      </c>
      <c r="P124" s="50" t="s">
        <v>58</v>
      </c>
      <c r="Q124" s="50" t="s">
        <v>77</v>
      </c>
      <c r="R124" s="50" t="s">
        <v>59</v>
      </c>
      <c r="S124" s="50" t="s">
        <v>126</v>
      </c>
      <c r="T124" s="47" t="s">
        <v>42</v>
      </c>
      <c r="U124" s="47" t="s">
        <v>5</v>
      </c>
      <c r="V124" s="46" t="s">
        <v>2</v>
      </c>
      <c r="W124" s="84" t="s">
        <v>161</v>
      </c>
      <c r="X124" s="85" t="s">
        <v>21</v>
      </c>
      <c r="Y124" s="210" t="s">
        <v>5</v>
      </c>
      <c r="Z124" s="85" t="s">
        <v>7</v>
      </c>
    </row>
    <row r="125" spans="1:26" ht="15.75" thickBot="1" x14ac:dyDescent="0.3">
      <c r="A125" s="212">
        <v>1513568</v>
      </c>
      <c r="B125" s="212" t="s">
        <v>362</v>
      </c>
      <c r="C125" s="441">
        <v>1152</v>
      </c>
      <c r="D125" s="441">
        <v>1387</v>
      </c>
      <c r="E125" s="448">
        <v>1118</v>
      </c>
      <c r="F125" s="449">
        <f>E125/D125</f>
        <v>0.80605623648161495</v>
      </c>
      <c r="G125" s="211">
        <v>45302</v>
      </c>
      <c r="H125" s="200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8"/>
      <c r="U125" s="90"/>
      <c r="V125" s="197"/>
      <c r="W125" s="197"/>
      <c r="X125" s="91" t="s">
        <v>78</v>
      </c>
      <c r="Y125" s="210" t="s">
        <v>5</v>
      </c>
      <c r="Z125" s="493" t="s">
        <v>328</v>
      </c>
    </row>
    <row r="126" spans="1:26" x14ac:dyDescent="0.25">
      <c r="A126" s="53"/>
      <c r="B126" s="54"/>
      <c r="C126" s="54"/>
      <c r="D126" s="54"/>
      <c r="E126" s="54"/>
      <c r="F126" s="54"/>
      <c r="G126" s="55"/>
      <c r="H126" s="62">
        <v>3</v>
      </c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63">
        <v>4</v>
      </c>
      <c r="U126" s="75">
        <f t="shared" ref="U126:U144" si="22">SUM(H126,J126,L126,N126,P126,R126,T126)</f>
        <v>7</v>
      </c>
      <c r="V126" s="214">
        <f>($U126)/$D$43</f>
        <v>4.0229885057471264E-2</v>
      </c>
      <c r="W126" s="248">
        <f>D125</f>
        <v>1387</v>
      </c>
      <c r="X126" s="196" t="s">
        <v>16</v>
      </c>
      <c r="Y126" s="209">
        <f t="shared" ref="Y126:Y137" si="23">U126</f>
        <v>7</v>
      </c>
      <c r="Z126" s="494"/>
    </row>
    <row r="127" spans="1:26" x14ac:dyDescent="0.25">
      <c r="A127" s="56"/>
      <c r="B127" s="57"/>
      <c r="C127" s="57"/>
      <c r="D127" s="57"/>
      <c r="E127" s="57"/>
      <c r="F127" s="57"/>
      <c r="G127" s="58"/>
      <c r="H127" s="64">
        <v>104</v>
      </c>
      <c r="I127" s="73"/>
      <c r="J127" s="73">
        <v>1</v>
      </c>
      <c r="K127" s="73"/>
      <c r="L127" s="73"/>
      <c r="M127" s="73"/>
      <c r="N127" s="73"/>
      <c r="O127" s="73"/>
      <c r="P127" s="73"/>
      <c r="Q127" s="73"/>
      <c r="R127" s="73"/>
      <c r="S127" s="73"/>
      <c r="T127" s="65">
        <v>3</v>
      </c>
      <c r="U127" s="71">
        <f t="shared" si="22"/>
        <v>108</v>
      </c>
      <c r="V127" s="214">
        <f t="shared" ref="V127:V162" si="24">($U127)/$D$43</f>
        <v>0.62068965517241381</v>
      </c>
      <c r="W127" s="248">
        <f>D125</f>
        <v>1387</v>
      </c>
      <c r="X127" s="195" t="s">
        <v>6</v>
      </c>
      <c r="Y127" s="191">
        <f t="shared" si="23"/>
        <v>108</v>
      </c>
      <c r="Z127" s="132"/>
    </row>
    <row r="128" spans="1:26" x14ac:dyDescent="0.25">
      <c r="A128" s="56"/>
      <c r="B128" s="57"/>
      <c r="C128" s="57"/>
      <c r="D128" s="57"/>
      <c r="E128" s="59"/>
      <c r="F128" s="59"/>
      <c r="G128" s="58"/>
      <c r="H128" s="64">
        <v>78</v>
      </c>
      <c r="I128" s="73"/>
      <c r="J128" s="73">
        <v>5</v>
      </c>
      <c r="K128" s="73"/>
      <c r="L128" s="73"/>
      <c r="M128" s="73"/>
      <c r="N128" s="73"/>
      <c r="O128" s="73"/>
      <c r="P128" s="73"/>
      <c r="Q128" s="73"/>
      <c r="R128" s="73"/>
      <c r="S128" s="73"/>
      <c r="T128" s="65"/>
      <c r="U128" s="71">
        <f t="shared" si="22"/>
        <v>83</v>
      </c>
      <c r="V128" s="214">
        <f t="shared" si="24"/>
        <v>0.47701149425287354</v>
      </c>
      <c r="W128" s="248">
        <f>D125</f>
        <v>1387</v>
      </c>
      <c r="X128" s="195" t="s">
        <v>14</v>
      </c>
      <c r="Y128" s="191">
        <f t="shared" si="23"/>
        <v>83</v>
      </c>
      <c r="Z128" s="83"/>
    </row>
    <row r="129" spans="1:26" x14ac:dyDescent="0.25">
      <c r="A129" s="56"/>
      <c r="B129" s="57"/>
      <c r="C129" s="57"/>
      <c r="D129" s="57"/>
      <c r="E129" s="59"/>
      <c r="F129" s="59"/>
      <c r="G129" s="58"/>
      <c r="H129" s="64">
        <v>7</v>
      </c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65">
        <v>3</v>
      </c>
      <c r="U129" s="71">
        <f t="shared" si="22"/>
        <v>10</v>
      </c>
      <c r="V129" s="214">
        <f t="shared" si="24"/>
        <v>5.7471264367816091E-2</v>
      </c>
      <c r="W129" s="248">
        <f>D125</f>
        <v>1387</v>
      </c>
      <c r="X129" s="195" t="s">
        <v>15</v>
      </c>
      <c r="Y129" s="191">
        <f t="shared" si="23"/>
        <v>10</v>
      </c>
      <c r="Z129" s="83"/>
    </row>
    <row r="130" spans="1:26" x14ac:dyDescent="0.25">
      <c r="A130" s="56"/>
      <c r="B130" s="57"/>
      <c r="C130" s="57"/>
      <c r="D130" s="57"/>
      <c r="E130" s="59"/>
      <c r="F130" s="59"/>
      <c r="G130" s="58"/>
      <c r="H130" s="64">
        <v>3</v>
      </c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65"/>
      <c r="U130" s="71">
        <f t="shared" si="22"/>
        <v>3</v>
      </c>
      <c r="V130" s="214">
        <f t="shared" si="24"/>
        <v>1.7241379310344827E-2</v>
      </c>
      <c r="W130" s="248">
        <f>D125</f>
        <v>1387</v>
      </c>
      <c r="X130" s="195" t="s">
        <v>31</v>
      </c>
      <c r="Y130" s="191">
        <f t="shared" si="23"/>
        <v>3</v>
      </c>
      <c r="Z130" s="132"/>
    </row>
    <row r="131" spans="1:26" x14ac:dyDescent="0.25">
      <c r="A131" s="56"/>
      <c r="B131" s="57"/>
      <c r="C131" s="57"/>
      <c r="D131" s="57"/>
      <c r="E131" s="59"/>
      <c r="F131" s="59"/>
      <c r="G131" s="58"/>
      <c r="H131" s="64">
        <v>4</v>
      </c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65"/>
      <c r="U131" s="71">
        <f t="shared" si="22"/>
        <v>4</v>
      </c>
      <c r="V131" s="214">
        <f t="shared" si="24"/>
        <v>2.2988505747126436E-2</v>
      </c>
      <c r="W131" s="248">
        <f>D125</f>
        <v>1387</v>
      </c>
      <c r="X131" s="195" t="s">
        <v>32</v>
      </c>
      <c r="Y131" s="191">
        <f t="shared" si="23"/>
        <v>4</v>
      </c>
      <c r="Z131" s="132"/>
    </row>
    <row r="132" spans="1:26" x14ac:dyDescent="0.25">
      <c r="A132" s="56"/>
      <c r="B132" s="57"/>
      <c r="C132" s="57"/>
      <c r="D132" s="57"/>
      <c r="E132" s="59"/>
      <c r="F132" s="59"/>
      <c r="G132" s="58"/>
      <c r="H132" s="64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65"/>
      <c r="U132" s="71">
        <f t="shared" si="22"/>
        <v>0</v>
      </c>
      <c r="V132" s="214">
        <f t="shared" si="24"/>
        <v>0</v>
      </c>
      <c r="W132" s="248">
        <f>D125</f>
        <v>1387</v>
      </c>
      <c r="X132" s="195" t="s">
        <v>125</v>
      </c>
      <c r="Y132" s="191">
        <f t="shared" si="23"/>
        <v>0</v>
      </c>
      <c r="Z132" s="132"/>
    </row>
    <row r="133" spans="1:26" x14ac:dyDescent="0.25">
      <c r="A133" s="56"/>
      <c r="B133" s="57"/>
      <c r="C133" s="57"/>
      <c r="D133" s="57"/>
      <c r="E133" s="59"/>
      <c r="F133" s="59"/>
      <c r="G133" s="58"/>
      <c r="H133" s="64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65"/>
      <c r="U133" s="71">
        <f t="shared" si="22"/>
        <v>0</v>
      </c>
      <c r="V133" s="214">
        <f t="shared" si="24"/>
        <v>0</v>
      </c>
      <c r="W133" s="248">
        <f>D125</f>
        <v>1387</v>
      </c>
      <c r="X133" s="195" t="s">
        <v>30</v>
      </c>
      <c r="Y133" s="191">
        <f t="shared" si="23"/>
        <v>0</v>
      </c>
      <c r="Z133" s="132"/>
    </row>
    <row r="134" spans="1:26" x14ac:dyDescent="0.25">
      <c r="A134" s="56"/>
      <c r="B134" s="57"/>
      <c r="C134" s="57"/>
      <c r="D134" s="57"/>
      <c r="E134" s="59"/>
      <c r="F134" s="59"/>
      <c r="G134" s="58"/>
      <c r="H134" s="64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65">
        <v>1</v>
      </c>
      <c r="U134" s="71">
        <f t="shared" si="22"/>
        <v>1</v>
      </c>
      <c r="V134" s="214">
        <f t="shared" si="24"/>
        <v>5.7471264367816091E-3</v>
      </c>
      <c r="W134" s="248">
        <f>D125</f>
        <v>1387</v>
      </c>
      <c r="X134" s="195" t="s">
        <v>0</v>
      </c>
      <c r="Y134" s="191">
        <f t="shared" si="23"/>
        <v>1</v>
      </c>
      <c r="Z134" s="83"/>
    </row>
    <row r="135" spans="1:26" x14ac:dyDescent="0.25">
      <c r="A135" s="56"/>
      <c r="B135" s="57"/>
      <c r="C135" s="57"/>
      <c r="D135" s="57"/>
      <c r="E135" s="59"/>
      <c r="F135" s="59"/>
      <c r="G135" s="58"/>
      <c r="H135" s="64">
        <v>4</v>
      </c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65"/>
      <c r="U135" s="71">
        <f t="shared" si="22"/>
        <v>4</v>
      </c>
      <c r="V135" s="214">
        <f t="shared" si="24"/>
        <v>2.2988505747126436E-2</v>
      </c>
      <c r="W135" s="248">
        <f>D125</f>
        <v>1387</v>
      </c>
      <c r="X135" s="195" t="s">
        <v>12</v>
      </c>
      <c r="Y135" s="191">
        <f t="shared" si="23"/>
        <v>4</v>
      </c>
      <c r="Z135" s="417"/>
    </row>
    <row r="136" spans="1:26" x14ac:dyDescent="0.25">
      <c r="A136" s="56"/>
      <c r="B136" s="57"/>
      <c r="C136" s="57"/>
      <c r="D136" s="57"/>
      <c r="E136" s="59"/>
      <c r="F136" s="59"/>
      <c r="G136" s="58"/>
      <c r="H136" s="64">
        <v>18</v>
      </c>
      <c r="I136" s="73"/>
      <c r="J136" s="73">
        <v>2</v>
      </c>
      <c r="K136" s="73"/>
      <c r="L136" s="73"/>
      <c r="M136" s="73"/>
      <c r="N136" s="73"/>
      <c r="O136" s="73"/>
      <c r="P136" s="73"/>
      <c r="Q136" s="73"/>
      <c r="R136" s="73"/>
      <c r="S136" s="73"/>
      <c r="T136" s="65">
        <v>4</v>
      </c>
      <c r="U136" s="71">
        <f t="shared" si="22"/>
        <v>24</v>
      </c>
      <c r="V136" s="214">
        <f t="shared" si="24"/>
        <v>0.13793103448275862</v>
      </c>
      <c r="W136" s="248">
        <f>D125</f>
        <v>1387</v>
      </c>
      <c r="X136" s="195" t="s">
        <v>34</v>
      </c>
      <c r="Y136" s="191">
        <f t="shared" si="23"/>
        <v>24</v>
      </c>
      <c r="Z136" s="132"/>
    </row>
    <row r="137" spans="1:26" ht="15.75" x14ac:dyDescent="0.25">
      <c r="A137" s="56"/>
      <c r="B137" s="57"/>
      <c r="C137" s="57"/>
      <c r="D137" s="57"/>
      <c r="E137" s="59"/>
      <c r="F137" s="59"/>
      <c r="G137" s="58"/>
      <c r="H137" s="68">
        <v>2</v>
      </c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70"/>
      <c r="U137" s="190">
        <f t="shared" si="22"/>
        <v>2</v>
      </c>
      <c r="V137" s="214">
        <f t="shared" si="24"/>
        <v>1.1494252873563218E-2</v>
      </c>
      <c r="W137" s="248">
        <f>D125</f>
        <v>1387</v>
      </c>
      <c r="X137" s="269" t="s">
        <v>27</v>
      </c>
      <c r="Y137" s="191">
        <f t="shared" si="23"/>
        <v>2</v>
      </c>
      <c r="Z137" s="83"/>
    </row>
    <row r="138" spans="1:26" ht="15.75" x14ac:dyDescent="0.25">
      <c r="A138" s="56"/>
      <c r="B138" s="57"/>
      <c r="C138" s="57"/>
      <c r="D138" s="57"/>
      <c r="E138" s="59"/>
      <c r="F138" s="59"/>
      <c r="G138" s="58"/>
      <c r="H138" s="68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70"/>
      <c r="U138" s="190">
        <f t="shared" si="22"/>
        <v>0</v>
      </c>
      <c r="V138" s="214">
        <f t="shared" si="24"/>
        <v>0</v>
      </c>
      <c r="W138" s="248"/>
      <c r="X138" s="359" t="s">
        <v>168</v>
      </c>
      <c r="Y138" s="191"/>
      <c r="Z138" s="83"/>
    </row>
    <row r="139" spans="1:26" x14ac:dyDescent="0.25">
      <c r="A139" s="56"/>
      <c r="B139" s="57"/>
      <c r="C139" s="57"/>
      <c r="D139" s="57"/>
      <c r="E139" s="59"/>
      <c r="F139" s="59"/>
      <c r="G139" s="60"/>
      <c r="H139" s="38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65"/>
      <c r="U139" s="71">
        <f t="shared" si="22"/>
        <v>0</v>
      </c>
      <c r="V139" s="214">
        <f t="shared" si="24"/>
        <v>0</v>
      </c>
      <c r="W139" s="248">
        <f>D125</f>
        <v>1387</v>
      </c>
      <c r="X139" s="195" t="s">
        <v>38</v>
      </c>
      <c r="Y139" s="191"/>
      <c r="Z139" s="277"/>
    </row>
    <row r="140" spans="1:26" ht="15.75" thickBot="1" x14ac:dyDescent="0.3">
      <c r="A140" s="56"/>
      <c r="B140" s="57"/>
      <c r="C140" s="57"/>
      <c r="D140" s="57"/>
      <c r="E140" s="59"/>
      <c r="F140" s="59"/>
      <c r="G140" s="58"/>
      <c r="H140" s="207"/>
      <c r="I140" s="206"/>
      <c r="J140" s="206">
        <v>4</v>
      </c>
      <c r="K140" s="206"/>
      <c r="L140" s="206"/>
      <c r="M140" s="206"/>
      <c r="N140" s="206"/>
      <c r="O140" s="206"/>
      <c r="P140" s="206"/>
      <c r="Q140" s="206"/>
      <c r="R140" s="206"/>
      <c r="S140" s="206"/>
      <c r="T140" s="205"/>
      <c r="U140" s="204">
        <f t="shared" si="22"/>
        <v>4</v>
      </c>
      <c r="V140" s="316">
        <f t="shared" si="24"/>
        <v>2.2988505747126436E-2</v>
      </c>
      <c r="W140" s="249">
        <f>D125</f>
        <v>1387</v>
      </c>
      <c r="X140" s="203" t="s">
        <v>388</v>
      </c>
      <c r="Y140" s="191">
        <f>U140</f>
        <v>4</v>
      </c>
      <c r="Z140" s="132"/>
    </row>
    <row r="141" spans="1:26" x14ac:dyDescent="0.25">
      <c r="A141" s="56"/>
      <c r="B141" s="57"/>
      <c r="C141" s="57"/>
      <c r="D141" s="57"/>
      <c r="E141" s="59"/>
      <c r="F141" s="59"/>
      <c r="G141" s="58"/>
      <c r="H141" s="62"/>
      <c r="I141" s="180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66"/>
      <c r="U141" s="71">
        <f t="shared" si="22"/>
        <v>0</v>
      </c>
      <c r="V141" s="214">
        <f t="shared" si="24"/>
        <v>0</v>
      </c>
      <c r="W141" s="250">
        <f>D125</f>
        <v>1387</v>
      </c>
      <c r="X141" s="202" t="s">
        <v>11</v>
      </c>
      <c r="Y141" s="191"/>
      <c r="Z141" s="132"/>
    </row>
    <row r="142" spans="1:26" x14ac:dyDescent="0.25">
      <c r="A142" s="56"/>
      <c r="B142" s="57"/>
      <c r="C142" s="57"/>
      <c r="D142" s="57"/>
      <c r="E142" s="59"/>
      <c r="F142" s="59"/>
      <c r="G142" s="58"/>
      <c r="H142" s="64"/>
      <c r="I142" s="38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65"/>
      <c r="U142" s="71">
        <f t="shared" si="22"/>
        <v>0</v>
      </c>
      <c r="V142" s="214">
        <f t="shared" si="24"/>
        <v>0</v>
      </c>
      <c r="W142" s="248">
        <f>D125</f>
        <v>1387</v>
      </c>
      <c r="X142" s="195" t="s">
        <v>29</v>
      </c>
      <c r="Y142" s="191">
        <f t="shared" ref="Y142:Y162" si="25">U142</f>
        <v>0</v>
      </c>
      <c r="Z142" s="417"/>
    </row>
    <row r="143" spans="1:26" x14ac:dyDescent="0.25">
      <c r="A143" s="56"/>
      <c r="B143" s="57"/>
      <c r="C143" s="57"/>
      <c r="D143" s="57"/>
      <c r="E143" s="59"/>
      <c r="F143" s="59"/>
      <c r="G143" s="58"/>
      <c r="H143" s="64"/>
      <c r="I143" s="38"/>
      <c r="J143" s="73">
        <v>2</v>
      </c>
      <c r="K143" s="73"/>
      <c r="L143" s="73"/>
      <c r="M143" s="73"/>
      <c r="N143" s="73"/>
      <c r="O143" s="73"/>
      <c r="P143" s="73"/>
      <c r="Q143" s="73"/>
      <c r="R143" s="73"/>
      <c r="S143" s="73"/>
      <c r="T143" s="65">
        <v>1</v>
      </c>
      <c r="U143" s="71">
        <f t="shared" si="22"/>
        <v>3</v>
      </c>
      <c r="V143" s="214">
        <f t="shared" si="24"/>
        <v>1.7241379310344827E-2</v>
      </c>
      <c r="W143" s="248">
        <f>D125</f>
        <v>1387</v>
      </c>
      <c r="X143" s="195" t="s">
        <v>3</v>
      </c>
      <c r="Y143" s="191">
        <f t="shared" si="25"/>
        <v>3</v>
      </c>
      <c r="Z143" s="417"/>
    </row>
    <row r="144" spans="1:26" x14ac:dyDescent="0.25">
      <c r="A144" s="56"/>
      <c r="B144" s="57"/>
      <c r="C144" s="57"/>
      <c r="D144" s="57"/>
      <c r="E144" s="59"/>
      <c r="F144" s="59"/>
      <c r="G144" s="58"/>
      <c r="H144" s="64"/>
      <c r="I144" s="38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65"/>
      <c r="U144" s="71">
        <f t="shared" si="22"/>
        <v>0</v>
      </c>
      <c r="V144" s="214">
        <f t="shared" si="24"/>
        <v>0</v>
      </c>
      <c r="W144" s="248">
        <f>D125</f>
        <v>1387</v>
      </c>
      <c r="X144" s="195" t="s">
        <v>8</v>
      </c>
      <c r="Y144" s="191">
        <f t="shared" si="25"/>
        <v>0</v>
      </c>
      <c r="Z144" s="417"/>
    </row>
    <row r="145" spans="1:26" x14ac:dyDescent="0.25">
      <c r="A145" s="56"/>
      <c r="B145" s="57"/>
      <c r="C145" s="57"/>
      <c r="D145" s="57"/>
      <c r="E145" s="59"/>
      <c r="F145" s="59"/>
      <c r="G145" s="58"/>
      <c r="H145" s="64"/>
      <c r="I145" s="38">
        <v>3</v>
      </c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65">
        <v>2</v>
      </c>
      <c r="U145" s="71">
        <f>SUM(H145,J145,L145,N145,P145,R145,T145)</f>
        <v>2</v>
      </c>
      <c r="V145" s="214">
        <f t="shared" si="24"/>
        <v>1.1494252873563218E-2</v>
      </c>
      <c r="W145" s="248">
        <f>D125</f>
        <v>1387</v>
      </c>
      <c r="X145" s="195" t="s">
        <v>9</v>
      </c>
      <c r="Y145" s="191">
        <f t="shared" si="25"/>
        <v>2</v>
      </c>
      <c r="Z145" s="452" t="s">
        <v>206</v>
      </c>
    </row>
    <row r="146" spans="1:26" x14ac:dyDescent="0.25">
      <c r="A146" s="56"/>
      <c r="B146" s="57"/>
      <c r="C146" s="57"/>
      <c r="D146" s="57"/>
      <c r="E146" s="59"/>
      <c r="F146" s="59"/>
      <c r="G146" s="58"/>
      <c r="H146" s="64"/>
      <c r="I146" s="38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65"/>
      <c r="U146" s="71">
        <f t="shared" ref="U146:U153" si="26">SUM(H146,J146,L146,N146,P146,R146,T146)</f>
        <v>0</v>
      </c>
      <c r="V146" s="214">
        <f t="shared" si="24"/>
        <v>0</v>
      </c>
      <c r="W146" s="248">
        <f>D125</f>
        <v>1387</v>
      </c>
      <c r="X146" s="195" t="s">
        <v>80</v>
      </c>
      <c r="Y146" s="191">
        <f t="shared" si="25"/>
        <v>0</v>
      </c>
      <c r="Z146" s="452" t="s">
        <v>402</v>
      </c>
    </row>
    <row r="147" spans="1:26" x14ac:dyDescent="0.25">
      <c r="A147" s="56"/>
      <c r="B147" s="57"/>
      <c r="C147" s="57"/>
      <c r="D147" s="57"/>
      <c r="E147" s="59"/>
      <c r="F147" s="59"/>
      <c r="G147" s="58"/>
      <c r="H147" s="130"/>
      <c r="I147" s="73">
        <v>2</v>
      </c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65">
        <v>2</v>
      </c>
      <c r="U147" s="71">
        <f t="shared" si="26"/>
        <v>2</v>
      </c>
      <c r="V147" s="214">
        <f t="shared" si="24"/>
        <v>1.1494252873563218E-2</v>
      </c>
      <c r="W147" s="248">
        <f>D125</f>
        <v>1387</v>
      </c>
      <c r="X147" s="195" t="s">
        <v>20</v>
      </c>
      <c r="Y147" s="191">
        <f t="shared" si="25"/>
        <v>2</v>
      </c>
      <c r="Z147" s="452" t="s">
        <v>524</v>
      </c>
    </row>
    <row r="148" spans="1:26" x14ac:dyDescent="0.25">
      <c r="A148" s="56"/>
      <c r="B148" s="57"/>
      <c r="C148" s="57"/>
      <c r="D148" s="57"/>
      <c r="E148" s="59"/>
      <c r="F148" s="59"/>
      <c r="G148" s="58"/>
      <c r="H148" s="64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65"/>
      <c r="U148" s="71">
        <f t="shared" si="26"/>
        <v>0</v>
      </c>
      <c r="V148" s="214">
        <f t="shared" si="24"/>
        <v>0</v>
      </c>
      <c r="W148" s="248">
        <f>D125</f>
        <v>1387</v>
      </c>
      <c r="X148" s="195" t="s">
        <v>81</v>
      </c>
      <c r="Y148" s="191">
        <f t="shared" si="25"/>
        <v>0</v>
      </c>
      <c r="Z148" s="346"/>
    </row>
    <row r="149" spans="1:26" x14ac:dyDescent="0.25">
      <c r="A149" s="56"/>
      <c r="B149" s="57"/>
      <c r="C149" s="57"/>
      <c r="D149" s="57"/>
      <c r="E149" s="59"/>
      <c r="F149" s="59"/>
      <c r="G149" s="58"/>
      <c r="H149" s="64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65"/>
      <c r="U149" s="71">
        <f t="shared" si="26"/>
        <v>0</v>
      </c>
      <c r="V149" s="214">
        <f t="shared" si="24"/>
        <v>0</v>
      </c>
      <c r="W149" s="248">
        <f>D125</f>
        <v>1387</v>
      </c>
      <c r="X149" s="195" t="s">
        <v>10</v>
      </c>
      <c r="Y149" s="191">
        <f t="shared" si="25"/>
        <v>0</v>
      </c>
      <c r="Z149" s="494"/>
    </row>
    <row r="150" spans="1:26" x14ac:dyDescent="0.25">
      <c r="A150" s="56"/>
      <c r="B150" s="57"/>
      <c r="C150" s="57"/>
      <c r="D150" s="57"/>
      <c r="E150" s="59"/>
      <c r="F150" s="59"/>
      <c r="G150" s="58"/>
      <c r="H150" s="64"/>
      <c r="I150" s="73">
        <v>12</v>
      </c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65"/>
      <c r="U150" s="71">
        <f t="shared" si="26"/>
        <v>0</v>
      </c>
      <c r="V150" s="214">
        <f t="shared" si="24"/>
        <v>0</v>
      </c>
      <c r="W150" s="248">
        <f>D125</f>
        <v>1387</v>
      </c>
      <c r="X150" s="195" t="s">
        <v>13</v>
      </c>
      <c r="Y150" s="191">
        <f t="shared" si="25"/>
        <v>0</v>
      </c>
      <c r="Z150" s="346"/>
    </row>
    <row r="151" spans="1:26" x14ac:dyDescent="0.25">
      <c r="A151" s="56"/>
      <c r="B151" s="57"/>
      <c r="C151" s="57"/>
      <c r="D151" s="57"/>
      <c r="E151" s="59"/>
      <c r="F151" s="59"/>
      <c r="G151" s="58"/>
      <c r="H151" s="64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65"/>
      <c r="U151" s="71">
        <f t="shared" si="26"/>
        <v>0</v>
      </c>
      <c r="V151" s="214">
        <f t="shared" si="24"/>
        <v>0</v>
      </c>
      <c r="W151" s="248">
        <f>D125</f>
        <v>1387</v>
      </c>
      <c r="X151" s="195" t="s">
        <v>124</v>
      </c>
      <c r="Y151" s="191">
        <f t="shared" si="25"/>
        <v>0</v>
      </c>
      <c r="Z151" s="346"/>
    </row>
    <row r="152" spans="1:26" x14ac:dyDescent="0.25">
      <c r="A152" s="56"/>
      <c r="B152" s="57"/>
      <c r="C152" s="57"/>
      <c r="D152" s="57"/>
      <c r="E152" s="59"/>
      <c r="F152" s="59"/>
      <c r="G152" s="58"/>
      <c r="H152" s="64"/>
      <c r="I152" s="73">
        <v>5</v>
      </c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5"/>
      <c r="U152" s="71">
        <f t="shared" si="26"/>
        <v>0</v>
      </c>
      <c r="V152" s="214">
        <f t="shared" si="24"/>
        <v>0</v>
      </c>
      <c r="W152" s="248">
        <f>D125</f>
        <v>1387</v>
      </c>
      <c r="X152" s="195" t="s">
        <v>83</v>
      </c>
      <c r="Y152" s="191">
        <f t="shared" si="25"/>
        <v>0</v>
      </c>
      <c r="Z152" s="346"/>
    </row>
    <row r="153" spans="1:26" ht="15.75" thickBot="1" x14ac:dyDescent="0.3">
      <c r="A153" s="56"/>
      <c r="B153" s="57"/>
      <c r="C153" s="57"/>
      <c r="D153" s="57"/>
      <c r="E153" s="59"/>
      <c r="F153" s="59"/>
      <c r="G153" s="58"/>
      <c r="H153" s="68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70"/>
      <c r="U153" s="71">
        <f t="shared" si="26"/>
        <v>0</v>
      </c>
      <c r="V153" s="214">
        <f t="shared" si="24"/>
        <v>0</v>
      </c>
      <c r="W153" s="249">
        <f>D125</f>
        <v>1387</v>
      </c>
      <c r="X153" s="201" t="s">
        <v>99</v>
      </c>
      <c r="Y153" s="191">
        <f t="shared" si="25"/>
        <v>0</v>
      </c>
      <c r="Z153" s="494"/>
    </row>
    <row r="154" spans="1:26" ht="15.75" thickBot="1" x14ac:dyDescent="0.3">
      <c r="A154" s="56"/>
      <c r="B154" s="57"/>
      <c r="C154" s="57"/>
      <c r="D154" s="57"/>
      <c r="E154" s="59"/>
      <c r="F154" s="59"/>
      <c r="G154" s="58"/>
      <c r="H154" s="200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8"/>
      <c r="U154" s="197"/>
      <c r="V154" s="257"/>
      <c r="W154" s="301"/>
      <c r="X154" s="122" t="s">
        <v>84</v>
      </c>
      <c r="Y154" s="191">
        <f t="shared" si="25"/>
        <v>0</v>
      </c>
      <c r="Z154" s="494"/>
    </row>
    <row r="155" spans="1:26" x14ac:dyDescent="0.25">
      <c r="A155" s="56"/>
      <c r="B155" s="57"/>
      <c r="C155" s="57"/>
      <c r="D155" s="57"/>
      <c r="E155" s="59"/>
      <c r="F155" s="59"/>
      <c r="G155" s="60"/>
      <c r="H155" s="6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63"/>
      <c r="U155" s="76">
        <f t="shared" ref="U155:U161" si="27">SUM(H155,J155,L155,N155,P155,R155,T155)</f>
        <v>0</v>
      </c>
      <c r="V155" s="214">
        <f t="shared" si="24"/>
        <v>0</v>
      </c>
      <c r="W155" s="248">
        <f>D125</f>
        <v>1387</v>
      </c>
      <c r="X155" s="196" t="s">
        <v>95</v>
      </c>
      <c r="Y155" s="191">
        <f t="shared" si="25"/>
        <v>0</v>
      </c>
      <c r="Z155" s="494" t="s">
        <v>508</v>
      </c>
    </row>
    <row r="156" spans="1:26" x14ac:dyDescent="0.25">
      <c r="A156" s="56"/>
      <c r="B156" s="57"/>
      <c r="C156" s="57"/>
      <c r="D156" s="57"/>
      <c r="E156" s="59"/>
      <c r="F156" s="59"/>
      <c r="G156" s="60"/>
      <c r="H156" s="64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65"/>
      <c r="U156" s="71">
        <f t="shared" si="27"/>
        <v>0</v>
      </c>
      <c r="V156" s="214">
        <f t="shared" si="24"/>
        <v>0</v>
      </c>
      <c r="W156" s="248">
        <f>D125</f>
        <v>1387</v>
      </c>
      <c r="X156" s="195" t="s">
        <v>86</v>
      </c>
      <c r="Y156" s="191">
        <f t="shared" si="25"/>
        <v>0</v>
      </c>
      <c r="Z156" s="494" t="s">
        <v>484</v>
      </c>
    </row>
    <row r="157" spans="1:26" x14ac:dyDescent="0.25">
      <c r="A157" s="56"/>
      <c r="B157" s="57"/>
      <c r="C157" s="57"/>
      <c r="D157" s="57"/>
      <c r="E157" s="59"/>
      <c r="F157" s="59"/>
      <c r="G157" s="60"/>
      <c r="H157" s="64">
        <v>5</v>
      </c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65"/>
      <c r="U157" s="71">
        <f t="shared" si="27"/>
        <v>5</v>
      </c>
      <c r="V157" s="214">
        <f t="shared" si="24"/>
        <v>2.8735632183908046E-2</v>
      </c>
      <c r="W157" s="248">
        <f>D125</f>
        <v>1387</v>
      </c>
      <c r="X157" s="208" t="s">
        <v>13</v>
      </c>
      <c r="Y157" s="191">
        <f t="shared" si="25"/>
        <v>5</v>
      </c>
      <c r="Z157" s="494" t="s">
        <v>488</v>
      </c>
    </row>
    <row r="158" spans="1:26" ht="15.75" x14ac:dyDescent="0.25">
      <c r="A158" s="56"/>
      <c r="B158" s="57"/>
      <c r="C158" s="57"/>
      <c r="D158" s="57"/>
      <c r="E158" s="59"/>
      <c r="F158" s="59"/>
      <c r="G158" s="60"/>
      <c r="H158" s="64">
        <v>6</v>
      </c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65"/>
      <c r="U158" s="71">
        <f t="shared" si="27"/>
        <v>6</v>
      </c>
      <c r="V158" s="214">
        <f t="shared" si="24"/>
        <v>3.4482758620689655E-2</v>
      </c>
      <c r="W158" s="248">
        <f>D125</f>
        <v>1387</v>
      </c>
      <c r="X158" s="269" t="s">
        <v>27</v>
      </c>
      <c r="Y158" s="191">
        <f t="shared" si="25"/>
        <v>6</v>
      </c>
      <c r="Z158" s="452" t="s">
        <v>525</v>
      </c>
    </row>
    <row r="159" spans="1:26" x14ac:dyDescent="0.25">
      <c r="A159" s="56"/>
      <c r="B159" s="57"/>
      <c r="C159" s="57"/>
      <c r="D159" s="57"/>
      <c r="E159" s="59"/>
      <c r="F159" s="59"/>
      <c r="G159" s="60"/>
      <c r="H159" s="64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65"/>
      <c r="U159" s="71">
        <f t="shared" si="27"/>
        <v>0</v>
      </c>
      <c r="V159" s="214">
        <f t="shared" si="24"/>
        <v>0</v>
      </c>
      <c r="W159" s="248">
        <f>D125</f>
        <v>1387</v>
      </c>
      <c r="X159" s="195" t="s">
        <v>164</v>
      </c>
      <c r="Y159" s="191">
        <f t="shared" si="25"/>
        <v>0</v>
      </c>
      <c r="Z159" s="452" t="s">
        <v>108</v>
      </c>
    </row>
    <row r="160" spans="1:26" x14ac:dyDescent="0.25">
      <c r="A160" s="56"/>
      <c r="B160" s="57"/>
      <c r="C160" s="57"/>
      <c r="D160" s="57"/>
      <c r="E160" s="59"/>
      <c r="F160" s="59"/>
      <c r="G160" s="60"/>
      <c r="H160" s="64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65"/>
      <c r="U160" s="71">
        <f t="shared" si="27"/>
        <v>0</v>
      </c>
      <c r="V160" s="214">
        <f t="shared" si="24"/>
        <v>0</v>
      </c>
      <c r="W160" s="248">
        <f>D125</f>
        <v>1387</v>
      </c>
      <c r="X160" s="195" t="s">
        <v>99</v>
      </c>
      <c r="Y160" s="191">
        <f t="shared" si="25"/>
        <v>0</v>
      </c>
      <c r="Z160" s="453"/>
    </row>
    <row r="161" spans="1:26" ht="15.75" thickBot="1" x14ac:dyDescent="0.3">
      <c r="A161" s="186"/>
      <c r="B161" s="187"/>
      <c r="C161" s="187"/>
      <c r="D161" s="187"/>
      <c r="E161" s="188"/>
      <c r="F161" s="188"/>
      <c r="G161" s="194"/>
      <c r="H161" s="68">
        <v>1</v>
      </c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70"/>
      <c r="U161" s="190">
        <f t="shared" si="27"/>
        <v>1</v>
      </c>
      <c r="V161" s="409">
        <f t="shared" si="24"/>
        <v>5.7471264367816091E-3</v>
      </c>
      <c r="W161" s="249">
        <f>D125</f>
        <v>1387</v>
      </c>
      <c r="X161" s="300" t="s">
        <v>16</v>
      </c>
      <c r="Y161" s="191">
        <f t="shared" si="25"/>
        <v>1</v>
      </c>
      <c r="Z161" s="193"/>
    </row>
    <row r="162" spans="1:26" ht="15.75" thickBot="1" x14ac:dyDescent="0.3">
      <c r="G162" s="51" t="s">
        <v>5</v>
      </c>
      <c r="H162" s="61">
        <f t="shared" ref="H162:T162" si="28">SUM(H126:H161)</f>
        <v>235</v>
      </c>
      <c r="I162" s="61">
        <f t="shared" si="28"/>
        <v>22</v>
      </c>
      <c r="J162" s="61">
        <f t="shared" si="28"/>
        <v>14</v>
      </c>
      <c r="K162" s="61">
        <f t="shared" si="28"/>
        <v>0</v>
      </c>
      <c r="L162" s="61">
        <f t="shared" si="28"/>
        <v>0</v>
      </c>
      <c r="M162" s="61">
        <f t="shared" si="28"/>
        <v>0</v>
      </c>
      <c r="N162" s="61">
        <f t="shared" si="28"/>
        <v>0</v>
      </c>
      <c r="O162" s="61">
        <f t="shared" si="28"/>
        <v>0</v>
      </c>
      <c r="P162" s="61">
        <f t="shared" si="28"/>
        <v>0</v>
      </c>
      <c r="Q162" s="61">
        <f t="shared" si="28"/>
        <v>0</v>
      </c>
      <c r="R162" s="61">
        <f t="shared" si="28"/>
        <v>0</v>
      </c>
      <c r="S162" s="61">
        <f t="shared" si="28"/>
        <v>0</v>
      </c>
      <c r="T162" s="61">
        <f t="shared" si="28"/>
        <v>20</v>
      </c>
      <c r="U162" s="77">
        <f>SUM(H162,J162,L162,N162,P162,R162,T162)</f>
        <v>269</v>
      </c>
      <c r="V162" s="465">
        <f t="shared" si="24"/>
        <v>1.5459770114942528</v>
      </c>
      <c r="W162" s="427">
        <f>D125</f>
        <v>1387</v>
      </c>
      <c r="X162" s="192"/>
      <c r="Y162" s="191">
        <f t="shared" si="25"/>
        <v>269</v>
      </c>
      <c r="Z162" s="14"/>
    </row>
  </sheetData>
  <conditionalFormatting sqref="M40:M41 M81:M82 M122:M123 M163:M1048576">
    <cfRule type="cellIs" dxfId="287" priority="424" operator="greaterThan">
      <formula>0.2</formula>
    </cfRule>
  </conditionalFormatting>
  <conditionalFormatting sqref="V32:V39">
    <cfRule type="cellIs" dxfId="286" priority="46" operator="greaterThan">
      <formula>0.2</formula>
    </cfRule>
  </conditionalFormatting>
  <conditionalFormatting sqref="V3:V30">
    <cfRule type="cellIs" dxfId="285" priority="53" operator="greaterThan">
      <formula>0.2</formula>
    </cfRule>
  </conditionalFormatting>
  <conditionalFormatting sqref="V32:V39">
    <cfRule type="colorScale" priority="52">
      <colorScale>
        <cfvo type="min"/>
        <cfvo type="max"/>
        <color rgb="FFFCFCFF"/>
        <color rgb="FFF8696B"/>
      </colorScale>
    </cfRule>
  </conditionalFormatting>
  <conditionalFormatting sqref="V2:W2">
    <cfRule type="cellIs" dxfId="284" priority="51" operator="greaterThan">
      <formula>0.2</formula>
    </cfRule>
  </conditionalFormatting>
  <conditionalFormatting sqref="V1">
    <cfRule type="cellIs" dxfId="283" priority="50" operator="greaterThan">
      <formula>0.2</formula>
    </cfRule>
  </conditionalFormatting>
  <conditionalFormatting sqref="W1">
    <cfRule type="cellIs" dxfId="282" priority="49" operator="greaterThan">
      <formula>0.2</formula>
    </cfRule>
  </conditionalFormatting>
  <conditionalFormatting sqref="V39">
    <cfRule type="cellIs" dxfId="281" priority="47" operator="greaterThan">
      <formula>0.2</formula>
    </cfRule>
  </conditionalFormatting>
  <conditionalFormatting sqref="V39">
    <cfRule type="colorScale" priority="48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V73:V80">
    <cfRule type="cellIs" dxfId="280" priority="19" operator="greaterThan">
      <formula>0.2</formula>
    </cfRule>
  </conditionalFormatting>
  <conditionalFormatting sqref="V44:V71">
    <cfRule type="cellIs" dxfId="279" priority="26" operator="greaterThan">
      <formula>0.2</formula>
    </cfRule>
  </conditionalFormatting>
  <conditionalFormatting sqref="V73:V80">
    <cfRule type="colorScale" priority="25">
      <colorScale>
        <cfvo type="min"/>
        <cfvo type="max"/>
        <color rgb="FFFCFCFF"/>
        <color rgb="FFF8696B"/>
      </colorScale>
    </cfRule>
  </conditionalFormatting>
  <conditionalFormatting sqref="V43:W43">
    <cfRule type="cellIs" dxfId="278" priority="24" operator="greaterThan">
      <formula>0.2</formula>
    </cfRule>
  </conditionalFormatting>
  <conditionalFormatting sqref="V42">
    <cfRule type="cellIs" dxfId="277" priority="23" operator="greaterThan">
      <formula>0.2</formula>
    </cfRule>
  </conditionalFormatting>
  <conditionalFormatting sqref="W42">
    <cfRule type="cellIs" dxfId="276" priority="22" operator="greaterThan">
      <formula>0.2</formula>
    </cfRule>
  </conditionalFormatting>
  <conditionalFormatting sqref="V80">
    <cfRule type="cellIs" dxfId="275" priority="20" operator="greaterThan">
      <formula>0.2</formula>
    </cfRule>
  </conditionalFormatting>
  <conditionalFormatting sqref="V80">
    <cfRule type="colorScale" priority="21">
      <colorScale>
        <cfvo type="min"/>
        <cfvo type="max"/>
        <color rgb="FFFCFCFF"/>
        <color rgb="FFF8696B"/>
      </colorScale>
    </cfRule>
  </conditionalFormatting>
  <conditionalFormatting sqref="V44:V71">
    <cfRule type="colorScale" priority="27">
      <colorScale>
        <cfvo type="min"/>
        <cfvo type="max"/>
        <color rgb="FFFCFCFF"/>
        <color rgb="FFF8696B"/>
      </colorScale>
    </cfRule>
  </conditionalFormatting>
  <conditionalFormatting sqref="V114:V121">
    <cfRule type="cellIs" dxfId="274" priority="10" operator="greaterThan">
      <formula>0.2</formula>
    </cfRule>
  </conditionalFormatting>
  <conditionalFormatting sqref="V85:V112">
    <cfRule type="cellIs" dxfId="273" priority="17" operator="greaterThan">
      <formula>0.2</formula>
    </cfRule>
  </conditionalFormatting>
  <conditionalFormatting sqref="V114:V121">
    <cfRule type="colorScale" priority="16">
      <colorScale>
        <cfvo type="min"/>
        <cfvo type="max"/>
        <color rgb="FFFCFCFF"/>
        <color rgb="FFF8696B"/>
      </colorScale>
    </cfRule>
  </conditionalFormatting>
  <conditionalFormatting sqref="V84:W84">
    <cfRule type="cellIs" dxfId="272" priority="15" operator="greaterThan">
      <formula>0.2</formula>
    </cfRule>
  </conditionalFormatting>
  <conditionalFormatting sqref="V83">
    <cfRule type="cellIs" dxfId="271" priority="14" operator="greaterThan">
      <formula>0.2</formula>
    </cfRule>
  </conditionalFormatting>
  <conditionalFormatting sqref="W83">
    <cfRule type="cellIs" dxfId="270" priority="13" operator="greaterThan">
      <formula>0.2</formula>
    </cfRule>
  </conditionalFormatting>
  <conditionalFormatting sqref="V121">
    <cfRule type="cellIs" dxfId="269" priority="11" operator="greaterThan">
      <formula>0.2</formula>
    </cfRule>
  </conditionalFormatting>
  <conditionalFormatting sqref="V121">
    <cfRule type="colorScale" priority="12">
      <colorScale>
        <cfvo type="min"/>
        <cfvo type="max"/>
        <color rgb="FFFCFCFF"/>
        <color rgb="FFF8696B"/>
      </colorScale>
    </cfRule>
  </conditionalFormatting>
  <conditionalFormatting sqref="V85:V112">
    <cfRule type="colorScale" priority="18">
      <colorScale>
        <cfvo type="min"/>
        <cfvo type="max"/>
        <color rgb="FFFCFCFF"/>
        <color rgb="FFF8696B"/>
      </colorScale>
    </cfRule>
  </conditionalFormatting>
  <conditionalFormatting sqref="V155:V162">
    <cfRule type="cellIs" dxfId="268" priority="1" operator="greaterThan">
      <formula>0.2</formula>
    </cfRule>
  </conditionalFormatting>
  <conditionalFormatting sqref="V126:V153">
    <cfRule type="cellIs" dxfId="267" priority="8" operator="greaterThan">
      <formula>0.2</formula>
    </cfRule>
  </conditionalFormatting>
  <conditionalFormatting sqref="V155:V162">
    <cfRule type="colorScale" priority="7">
      <colorScale>
        <cfvo type="min"/>
        <cfvo type="max"/>
        <color rgb="FFFCFCFF"/>
        <color rgb="FFF8696B"/>
      </colorScale>
    </cfRule>
  </conditionalFormatting>
  <conditionalFormatting sqref="V125:W125">
    <cfRule type="cellIs" dxfId="266" priority="6" operator="greaterThan">
      <formula>0.2</formula>
    </cfRule>
  </conditionalFormatting>
  <conditionalFormatting sqref="V124">
    <cfRule type="cellIs" dxfId="265" priority="5" operator="greaterThan">
      <formula>0.2</formula>
    </cfRule>
  </conditionalFormatting>
  <conditionalFormatting sqref="W124">
    <cfRule type="cellIs" dxfId="264" priority="4" operator="greaterThan">
      <formula>0.2</formula>
    </cfRule>
  </conditionalFormatting>
  <conditionalFormatting sqref="V162">
    <cfRule type="cellIs" dxfId="263" priority="2" operator="greaterThan">
      <formula>0.2</formula>
    </cfRule>
  </conditionalFormatting>
  <conditionalFormatting sqref="V162">
    <cfRule type="colorScale" priority="3">
      <colorScale>
        <cfvo type="min"/>
        <cfvo type="max"/>
        <color rgb="FFFCFCFF"/>
        <color rgb="FFF8696B"/>
      </colorScale>
    </cfRule>
  </conditionalFormatting>
  <conditionalFormatting sqref="V126:V153">
    <cfRule type="colorScale" priority="9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34"/>
  <sheetViews>
    <sheetView showGridLines="0" zoomScaleNormal="100" workbookViewId="0">
      <selection activeCell="E33" sqref="E33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10" t="s">
        <v>179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21" ht="26.25" customHeight="1" x14ac:dyDescent="0.25">
      <c r="O3" s="511" t="s">
        <v>52</v>
      </c>
      <c r="P3" s="512"/>
      <c r="Q3" s="512"/>
      <c r="R3" s="512"/>
    </row>
    <row r="4" spans="1:21" x14ac:dyDescent="0.25">
      <c r="O4" s="513" t="s">
        <v>21</v>
      </c>
      <c r="P4" s="514"/>
      <c r="Q4" s="515"/>
      <c r="R4" s="32" t="s">
        <v>25</v>
      </c>
    </row>
    <row r="5" spans="1:21" x14ac:dyDescent="0.25">
      <c r="O5" s="21" t="s">
        <v>14</v>
      </c>
      <c r="P5" s="22"/>
      <c r="Q5" s="23"/>
      <c r="R5" s="327">
        <f ca="1">SUMIF('EB012-EB212'!$W$1:$X$162,O5,'EB012-EB212'!X$1:$X$162)</f>
        <v>140</v>
      </c>
    </row>
    <row r="6" spans="1:21" x14ac:dyDescent="0.25">
      <c r="O6" s="21" t="s">
        <v>16</v>
      </c>
      <c r="P6" s="22"/>
      <c r="Q6" s="23"/>
      <c r="R6" s="327">
        <f ca="1">SUMIF('EB012-EB212'!$W$1:$X$162,O6,'EB012-EB212'!X$1:$X$162)</f>
        <v>96</v>
      </c>
    </row>
    <row r="7" spans="1:21" x14ac:dyDescent="0.25">
      <c r="O7" s="21" t="s">
        <v>12</v>
      </c>
      <c r="P7" s="22"/>
      <c r="Q7" s="23"/>
      <c r="R7" s="327">
        <f ca="1">SUMIF('EB012-EB212'!$W$1:$X$162,O7,'EB012-EB212'!X$1:$X$162)</f>
        <v>69</v>
      </c>
    </row>
    <row r="8" spans="1:21" x14ac:dyDescent="0.25">
      <c r="O8" s="21" t="s">
        <v>0</v>
      </c>
      <c r="P8" s="22"/>
      <c r="Q8" s="23"/>
      <c r="R8" s="327">
        <f ca="1">SUMIF('EB012-EB212'!$W$1:$X$162,O8,'EB012-EB212'!X$1:$X$162)</f>
        <v>67</v>
      </c>
    </row>
    <row r="9" spans="1:21" x14ac:dyDescent="0.25">
      <c r="O9" s="21" t="s">
        <v>6</v>
      </c>
      <c r="P9" s="22"/>
      <c r="Q9" s="23"/>
      <c r="R9" s="327">
        <f ca="1">SUMIF('EB012-EB212'!$W$1:$X$162,O9,'EB012-EB212'!X$1:$X$162)</f>
        <v>45</v>
      </c>
    </row>
    <row r="10" spans="1:21" ht="15.75" x14ac:dyDescent="0.25">
      <c r="O10" s="21" t="s">
        <v>3</v>
      </c>
      <c r="P10" s="22"/>
      <c r="Q10" s="23"/>
      <c r="R10" s="327">
        <f ca="1">SUMIF('EB012-EB212'!$W$1:$X$162,O10,'EB012-EB212'!X$1:$X$162)</f>
        <v>36</v>
      </c>
      <c r="U10" s="131"/>
    </row>
    <row r="11" spans="1:21" x14ac:dyDescent="0.25">
      <c r="O11" s="21" t="s">
        <v>28</v>
      </c>
      <c r="P11" s="22"/>
      <c r="Q11" s="23"/>
      <c r="R11" s="327">
        <f ca="1">SUMIF('EB012-EB212'!$W$1:$X$162,O11,'EB012-EB212'!X$1:$X$162)</f>
        <v>31</v>
      </c>
    </row>
    <row r="12" spans="1:21" x14ac:dyDescent="0.25">
      <c r="O12" s="21" t="s">
        <v>20</v>
      </c>
      <c r="P12" s="22"/>
      <c r="Q12" s="23"/>
      <c r="R12" s="327">
        <f ca="1">SUMIF('EB012-EB212'!$W$1:$X$162,O12,'EB012-EB212'!X$1:$X$162)</f>
        <v>30</v>
      </c>
    </row>
    <row r="13" spans="1:21" x14ac:dyDescent="0.25">
      <c r="O13" s="21" t="s">
        <v>13</v>
      </c>
      <c r="P13" s="22"/>
      <c r="Q13" s="23"/>
      <c r="R13" s="327">
        <f ca="1">SUMIF('EB012-EB212'!$W$1:$X$162,O13,'EB012-EB212'!X$1:$X$162)</f>
        <v>15</v>
      </c>
    </row>
    <row r="14" spans="1:21" x14ac:dyDescent="0.25">
      <c r="O14" s="21" t="s">
        <v>31</v>
      </c>
      <c r="P14" s="22"/>
      <c r="Q14" s="23"/>
      <c r="R14" s="327">
        <f ca="1">SUMIF('EB012-EB212'!$W$1:$X$162,O14,'EB012-EB212'!X$1:$X$162)</f>
        <v>11</v>
      </c>
    </row>
    <row r="15" spans="1:21" x14ac:dyDescent="0.25">
      <c r="O15" s="21" t="s">
        <v>34</v>
      </c>
      <c r="P15" s="22"/>
      <c r="Q15" s="23"/>
      <c r="R15" s="327">
        <f ca="1">SUMIF('EB012-EB212'!$W$1:$X$162,O15,'EB012-EB212'!X$1:$X$162)</f>
        <v>8</v>
      </c>
    </row>
    <row r="16" spans="1:21" x14ac:dyDescent="0.25">
      <c r="O16" s="21" t="s">
        <v>9</v>
      </c>
      <c r="P16" s="22"/>
      <c r="Q16" s="23"/>
      <c r="R16" s="327">
        <f ca="1">SUMIF('EB012-EB212'!$W$1:$X$162,O16,'EB012-EB212'!X$1:$X$162)</f>
        <v>7</v>
      </c>
    </row>
    <row r="17" spans="1:18" x14ac:dyDescent="0.25">
      <c r="O17" s="21" t="s">
        <v>8</v>
      </c>
      <c r="P17" s="22"/>
      <c r="Q17" s="23"/>
      <c r="R17" s="327">
        <f ca="1">SUMIF('EB012-EB212'!$W$1:$X$162,O17,'EB012-EB212'!X$1:$X$162)</f>
        <v>0</v>
      </c>
    </row>
    <row r="18" spans="1:18" x14ac:dyDescent="0.25">
      <c r="O18" s="21" t="s">
        <v>36</v>
      </c>
      <c r="P18" s="22"/>
      <c r="Q18" s="23"/>
      <c r="R18" s="327">
        <f ca="1">SUMIF('EB012-EB212'!$W$1:$X$162,O18,'EB012-EB212'!X$1:$X$162)</f>
        <v>0</v>
      </c>
    </row>
    <row r="19" spans="1:18" x14ac:dyDescent="0.25">
      <c r="O19" s="21" t="s">
        <v>46</v>
      </c>
      <c r="P19" s="22"/>
      <c r="Q19" s="23"/>
      <c r="R19" s="327">
        <f ca="1">SUMIF('EB012-EB212'!$W$1:$X$162,O19,'EB012-EB212'!X$1:$X$162)</f>
        <v>0</v>
      </c>
    </row>
    <row r="20" spans="1:18" ht="15.75" customHeight="1" x14ac:dyDescent="0.25">
      <c r="O20" s="21" t="s">
        <v>11</v>
      </c>
      <c r="P20" s="22"/>
      <c r="Q20" s="23"/>
      <c r="R20" s="327">
        <f ca="1">SUMIF('EB012-EB212'!$W$1:$X$162,O20,'EB012-EB212'!X$1:$X$162)</f>
        <v>0</v>
      </c>
    </row>
    <row r="21" spans="1:18" ht="23.25" x14ac:dyDescent="0.25">
      <c r="A21" s="517" t="s">
        <v>65</v>
      </c>
      <c r="B21" s="518"/>
      <c r="C21" s="518"/>
      <c r="D21" s="518"/>
      <c r="E21" s="519"/>
      <c r="O21" s="21" t="s">
        <v>44</v>
      </c>
      <c r="P21" s="22"/>
      <c r="Q21" s="23"/>
      <c r="R21" s="327">
        <f ca="1">SUMIF('EB012-EB212'!$W$1:$X$162,O21,'EB012-EB212'!X$1:$X$162)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SUMIF('EB012-EB212'!$W$1:$X$162,O22,'EB012-EB212'!X$1:$X$162)</f>
        <v>0</v>
      </c>
    </row>
    <row r="23" spans="1:18" x14ac:dyDescent="0.25">
      <c r="A23" s="418">
        <v>1506456</v>
      </c>
      <c r="B23" s="136">
        <f>VLOOKUP(Table14112[[#This Row],[Shop Order]],'EB012-EB212'!A:AA,4,FALSE)</f>
        <v>1222</v>
      </c>
      <c r="C23" s="136">
        <f>VLOOKUP(Table14112[[#This Row],[Shop Order]],'EB012-EB212'!A:AA,5,FALSE)</f>
        <v>1107</v>
      </c>
      <c r="D23" s="137">
        <f>VLOOKUP(Table14112[[#This Row],[Shop Order]],'EB012-EB212'!A:AA,6,FALSE)</f>
        <v>0.90589198036006546</v>
      </c>
      <c r="E23" s="308">
        <f>VLOOKUP(Table14112[[#This Row],[Shop Order]],'EB012-EB212'!A:AA,7,FALSE)</f>
        <v>45212</v>
      </c>
      <c r="O23" s="21" t="s">
        <v>45</v>
      </c>
      <c r="P23" s="22"/>
      <c r="Q23" s="23"/>
      <c r="R23" s="327">
        <f ca="1">SUMIF('EB012-EB212'!$W$1:$X$162,O23,'EB012-EB212'!X$1:$X$162)</f>
        <v>0</v>
      </c>
    </row>
    <row r="24" spans="1:18" x14ac:dyDescent="0.25">
      <c r="A24" s="420">
        <v>1506358</v>
      </c>
      <c r="B24" s="136">
        <f>VLOOKUP(Table14112[[#This Row],[Shop Order]],'EB012-EB212'!A:AA,4,FALSE)</f>
        <v>2085</v>
      </c>
      <c r="C24" s="136">
        <f>VLOOKUP(Table14112[[#This Row],[Shop Order]],'EB012-EB212'!A:AA,5,FALSE)</f>
        <v>1828</v>
      </c>
      <c r="D24" s="137">
        <f>VLOOKUP(Table14112[[#This Row],[Shop Order]],'EB012-EB212'!A:AA,6,FALSE)</f>
        <v>0.87673860911270984</v>
      </c>
      <c r="E24" s="138">
        <f>VLOOKUP(Table14112[[#This Row],[Shop Order]],'EB012-EB212'!A:AA,7,FALSE)</f>
        <v>45217</v>
      </c>
      <c r="G24" s="26"/>
      <c r="O24" s="21" t="s">
        <v>32</v>
      </c>
      <c r="P24" s="22"/>
      <c r="Q24" s="23"/>
      <c r="R24" s="327">
        <f ca="1">SUMIF('EB012-EB212'!$W$1:$X$162,O24,'EB012-EB212'!X$1:$X$162)</f>
        <v>0</v>
      </c>
    </row>
    <row r="25" spans="1:18" x14ac:dyDescent="0.25">
      <c r="A25" s="418">
        <v>1507971</v>
      </c>
      <c r="B25" s="136">
        <f>VLOOKUP(Table14112[[#This Row],[Shop Order]],'EB012-EB212'!A:AA,4,FALSE)</f>
        <v>1237</v>
      </c>
      <c r="C25" s="136">
        <f>VLOOKUP(Table14112[[#This Row],[Shop Order]],'EB012-EB212'!A:AA,5,FALSE)</f>
        <v>1074</v>
      </c>
      <c r="D25" s="137">
        <f>VLOOKUP(Table14112[[#This Row],[Shop Order]],'EB012-EB212'!A:AA,6,FALSE)</f>
        <v>0.86822958771220693</v>
      </c>
      <c r="E25" s="138">
        <f>VLOOKUP(Table14112[[#This Row],[Shop Order]],'EB012-EB212'!A:AA,7,FALSE)</f>
        <v>45231</v>
      </c>
      <c r="O25" s="21" t="s">
        <v>123</v>
      </c>
      <c r="P25" s="22"/>
      <c r="Q25" s="23"/>
      <c r="R25" s="327">
        <f ca="1">SUMIF('EB012-EB212'!$W$1:$X$162,O25,'EB012-EB212'!X$1:$X$162)</f>
        <v>0</v>
      </c>
    </row>
    <row r="26" spans="1:18" x14ac:dyDescent="0.25">
      <c r="A26" s="418">
        <v>1511721</v>
      </c>
      <c r="B26" s="136">
        <f>VLOOKUP(Table14112[[#This Row],[Shop Order]],'EB012-EB212'!A:AA,4,FALSE)</f>
        <v>1254</v>
      </c>
      <c r="C26" s="136">
        <f>VLOOKUP(Table14112[[#This Row],[Shop Order]],'EB012-EB212'!A:AA,5,FALSE)</f>
        <v>1127</v>
      </c>
      <c r="D26" s="137">
        <f>VLOOKUP(Table14112[[#This Row],[Shop Order]],'EB012-EB212'!A:AA,6,FALSE)</f>
        <v>0.89872408293460926</v>
      </c>
      <c r="E26" s="138">
        <f>VLOOKUP(Table14112[[#This Row],[Shop Order]],'EB012-EB212'!A:AA,7,FALSE)</f>
        <v>45280</v>
      </c>
      <c r="O26" s="21" t="s">
        <v>33</v>
      </c>
      <c r="P26" s="22"/>
      <c r="Q26" s="23"/>
      <c r="R26" s="327">
        <f ca="1">SUMIF('EB012-EB212'!$W$1:$X$162,O26,'EB012-EB212'!X$1:$X$162)</f>
        <v>0</v>
      </c>
    </row>
    <row r="27" spans="1:18" x14ac:dyDescent="0.25">
      <c r="A27" s="418"/>
      <c r="B27" s="136" t="e">
        <f>VLOOKUP(Table14112[[#This Row],[Shop Order]],'EB012-EB212'!A:AA,4,FALSE)</f>
        <v>#N/A</v>
      </c>
      <c r="C27" s="136" t="e">
        <f>VLOOKUP(Table14112[[#This Row],[Shop Order]],'EB012-EB212'!A:AA,5,FALSE)</f>
        <v>#N/A</v>
      </c>
      <c r="D27" s="137" t="e">
        <f>VLOOKUP(Table14112[[#This Row],[Shop Order]],'EB012-EB212'!A:AA,6,FALSE)</f>
        <v>#N/A</v>
      </c>
      <c r="E27" s="138" t="e">
        <f>VLOOKUP(Table14112[[#This Row],[Shop Order]],'EB012-EB212'!A:AA,7,FALSE)</f>
        <v>#N/A</v>
      </c>
      <c r="O27" s="21" t="s">
        <v>110</v>
      </c>
      <c r="P27" s="22"/>
      <c r="Q27" s="23"/>
      <c r="R27" s="327">
        <f ca="1">SUMIF('EB012-EB212'!$W$1:$X$162,O27,'EB012-EB212'!X$1:$X$162)</f>
        <v>0</v>
      </c>
    </row>
    <row r="28" spans="1:18" ht="15.75" thickBot="1" x14ac:dyDescent="0.3">
      <c r="A28" s="418"/>
      <c r="B28" s="136" t="e">
        <f>VLOOKUP(Table14112[[#This Row],[Shop Order]],'EB012-EB212'!A:AA,4,FALSE)</f>
        <v>#N/A</v>
      </c>
      <c r="C28" s="136" t="e">
        <f>VLOOKUP(Table14112[[#This Row],[Shop Order]],'EB012-EB212'!A:AA,5,FALSE)</f>
        <v>#N/A</v>
      </c>
      <c r="D28" s="137" t="e">
        <f>VLOOKUP(Table14112[[#This Row],[Shop Order]],'EB012-EB212'!A:AA,6,FALSE)</f>
        <v>#N/A</v>
      </c>
      <c r="E28" s="138" t="e">
        <f>VLOOKUP(Table14112[[#This Row],[Shop Order]],'EB012-EB212'!A:AA,7,FALSE)</f>
        <v>#N/A</v>
      </c>
      <c r="O28" s="21" t="s">
        <v>104</v>
      </c>
      <c r="P28" s="22"/>
      <c r="Q28" s="23"/>
      <c r="R28" s="327">
        <f ca="1">SUMIF('EB012-EB212'!$W$1:$X$162,O28,'EB012-EB212'!X$1:$X$162)</f>
        <v>0</v>
      </c>
    </row>
    <row r="29" spans="1:18" ht="15.75" thickBot="1" x14ac:dyDescent="0.3">
      <c r="A29" s="520" t="s">
        <v>51</v>
      </c>
      <c r="B29" s="521"/>
      <c r="C29" s="522"/>
      <c r="D29" s="80">
        <f>AVERAGE(D23:D26)</f>
        <v>0.88739606502989776</v>
      </c>
      <c r="E29" s="28"/>
      <c r="O29" s="21" t="s">
        <v>43</v>
      </c>
      <c r="P29" s="22"/>
      <c r="Q29" s="23"/>
      <c r="R29" s="327">
        <f ca="1">SUMIF('EB012-EB212'!$W$1:$X$162,O29,'EB012-EB212'!X$1:$X$162)</f>
        <v>0</v>
      </c>
    </row>
    <row r="30" spans="1:18" x14ac:dyDescent="0.25">
      <c r="O30" s="21" t="s">
        <v>37</v>
      </c>
      <c r="P30" s="22"/>
      <c r="Q30" s="23"/>
      <c r="R30" s="327">
        <f ca="1">SUMIF('EB012-EB212'!$W$1:$X$162,O30,'EB012-EB212'!X$1:$X$162)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63"/>
  <sheetViews>
    <sheetView topLeftCell="A118" zoomScale="65" zoomScaleNormal="65" workbookViewId="0">
      <selection activeCell="Z159" sqref="Z159"/>
    </sheetView>
  </sheetViews>
  <sheetFormatPr defaultColWidth="9.140625" defaultRowHeight="15" x14ac:dyDescent="0.25"/>
  <cols>
    <col min="1" max="1" width="13.140625" style="45" customWidth="1"/>
    <col min="2" max="2" width="10.7109375" style="45" customWidth="1"/>
    <col min="3" max="5" width="8.7109375" style="45" customWidth="1"/>
    <col min="6" max="6" width="10.7109375" style="45" customWidth="1"/>
    <col min="7" max="7" width="12.85546875" style="15" bestFit="1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5" customWidth="1"/>
    <col min="16" max="16" width="15.85546875" style="10" customWidth="1"/>
    <col min="17" max="20" width="15.855468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40.7109375" style="45" customWidth="1"/>
    <col min="25" max="25" width="3" style="45" hidden="1" customWidth="1"/>
    <col min="26" max="26" width="44.42578125" style="45" customWidth="1"/>
    <col min="27" max="16384" width="9.140625" style="45"/>
  </cols>
  <sheetData>
    <row r="1" spans="1:26" ht="15.75" thickBot="1" x14ac:dyDescent="0.3"/>
    <row r="2" spans="1:26" ht="75.75" thickBot="1" x14ac:dyDescent="0.3">
      <c r="A2" s="47" t="s">
        <v>23</v>
      </c>
      <c r="B2" s="47" t="s">
        <v>49</v>
      </c>
      <c r="C2" s="47" t="s">
        <v>54</v>
      </c>
      <c r="D2" s="47" t="s">
        <v>18</v>
      </c>
      <c r="E2" s="46" t="s">
        <v>17</v>
      </c>
      <c r="F2" s="48" t="s">
        <v>1</v>
      </c>
      <c r="G2" s="49" t="s">
        <v>24</v>
      </c>
      <c r="H2" s="50" t="s">
        <v>75</v>
      </c>
      <c r="I2" s="50" t="s">
        <v>76</v>
      </c>
      <c r="J2" s="50" t="s">
        <v>55</v>
      </c>
      <c r="K2" s="50" t="s">
        <v>60</v>
      </c>
      <c r="L2" s="50" t="s">
        <v>56</v>
      </c>
      <c r="M2" s="50" t="s">
        <v>61</v>
      </c>
      <c r="N2" s="50" t="s">
        <v>57</v>
      </c>
      <c r="O2" s="50" t="s">
        <v>62</v>
      </c>
      <c r="P2" s="50" t="s">
        <v>58</v>
      </c>
      <c r="Q2" s="50" t="s">
        <v>77</v>
      </c>
      <c r="R2" s="50" t="s">
        <v>59</v>
      </c>
      <c r="S2" s="50" t="s">
        <v>126</v>
      </c>
      <c r="T2" s="47" t="s">
        <v>42</v>
      </c>
      <c r="U2" s="47" t="s">
        <v>5</v>
      </c>
      <c r="V2" s="46" t="s">
        <v>2</v>
      </c>
      <c r="W2" s="84" t="s">
        <v>161</v>
      </c>
      <c r="X2" s="85" t="s">
        <v>21</v>
      </c>
      <c r="Y2" s="210" t="s">
        <v>5</v>
      </c>
      <c r="Z2" s="213" t="s">
        <v>7</v>
      </c>
    </row>
    <row r="3" spans="1:26" ht="15.75" thickBot="1" x14ac:dyDescent="0.3">
      <c r="A3" s="212">
        <v>1506456</v>
      </c>
      <c r="B3" s="212" t="s">
        <v>283</v>
      </c>
      <c r="C3" s="441">
        <v>1152</v>
      </c>
      <c r="D3" s="441">
        <v>1222</v>
      </c>
      <c r="E3" s="448">
        <v>1107</v>
      </c>
      <c r="F3" s="440">
        <f>E3/D3</f>
        <v>0.90589198036006546</v>
      </c>
      <c r="G3" s="211">
        <v>45212</v>
      </c>
      <c r="H3" s="200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8"/>
      <c r="U3" s="405"/>
      <c r="V3" s="197"/>
      <c r="W3" s="197"/>
      <c r="X3" s="91" t="s">
        <v>78</v>
      </c>
      <c r="Y3" s="210" t="s">
        <v>5</v>
      </c>
      <c r="Z3" s="82" t="s">
        <v>73</v>
      </c>
    </row>
    <row r="4" spans="1:26" x14ac:dyDescent="0.25">
      <c r="A4" s="53"/>
      <c r="B4" s="54"/>
      <c r="C4" s="54"/>
      <c r="D4" s="54"/>
      <c r="E4" s="54"/>
      <c r="F4" s="54"/>
      <c r="G4" s="55"/>
      <c r="H4" s="62">
        <v>16</v>
      </c>
      <c r="I4" s="72"/>
      <c r="J4" s="72">
        <v>2</v>
      </c>
      <c r="K4" s="72"/>
      <c r="L4" s="72"/>
      <c r="M4" s="72"/>
      <c r="N4" s="72"/>
      <c r="O4" s="72"/>
      <c r="P4" s="72"/>
      <c r="Q4" s="72"/>
      <c r="R4" s="72"/>
      <c r="S4" s="72"/>
      <c r="T4" s="63">
        <v>8</v>
      </c>
      <c r="U4" s="76">
        <f t="shared" ref="U4:U31" si="0">SUM(H4,J4,L4,N4,P4,R4,T4)</f>
        <v>26</v>
      </c>
      <c r="V4" s="214">
        <f t="shared" ref="V4:V31" si="1">($U4)/$D$3</f>
        <v>2.1276595744680851E-2</v>
      </c>
      <c r="W4" s="248">
        <f>D3</f>
        <v>1222</v>
      </c>
      <c r="X4" s="196" t="s">
        <v>16</v>
      </c>
      <c r="Y4" s="209">
        <f t="shared" ref="Y4:Y16" si="2">U4</f>
        <v>26</v>
      </c>
      <c r="Z4" s="276" t="s">
        <v>131</v>
      </c>
    </row>
    <row r="5" spans="1:26" x14ac:dyDescent="0.25">
      <c r="A5" s="56"/>
      <c r="B5" s="57"/>
      <c r="C5" s="57"/>
      <c r="D5" s="57"/>
      <c r="E5" s="57"/>
      <c r="F5" s="57"/>
      <c r="G5" s="58"/>
      <c r="H5" s="478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66"/>
      <c r="U5" s="76">
        <f t="shared" si="0"/>
        <v>0</v>
      </c>
      <c r="V5" s="214">
        <f t="shared" si="1"/>
        <v>0</v>
      </c>
      <c r="W5" s="248"/>
      <c r="X5" s="202" t="s">
        <v>44</v>
      </c>
      <c r="Y5" s="191"/>
      <c r="Z5" s="276" t="s">
        <v>302</v>
      </c>
    </row>
    <row r="6" spans="1:26" x14ac:dyDescent="0.25">
      <c r="A6" s="56"/>
      <c r="B6" s="57"/>
      <c r="C6" s="57"/>
      <c r="D6" s="57"/>
      <c r="E6" s="57"/>
      <c r="F6" s="57"/>
      <c r="G6" s="58"/>
      <c r="H6" s="64">
        <v>3</v>
      </c>
      <c r="I6" s="73"/>
      <c r="J6" s="73">
        <v>1</v>
      </c>
      <c r="K6" s="73"/>
      <c r="L6" s="73"/>
      <c r="M6" s="73"/>
      <c r="N6" s="73"/>
      <c r="O6" s="73"/>
      <c r="P6" s="73"/>
      <c r="Q6" s="73"/>
      <c r="R6" s="73"/>
      <c r="S6" s="73"/>
      <c r="T6" s="65"/>
      <c r="U6" s="71">
        <f t="shared" si="0"/>
        <v>4</v>
      </c>
      <c r="V6" s="214">
        <f t="shared" si="1"/>
        <v>3.2733224222585926E-3</v>
      </c>
      <c r="W6" s="248">
        <f>D3</f>
        <v>1222</v>
      </c>
      <c r="X6" s="195" t="s">
        <v>6</v>
      </c>
      <c r="Y6" s="191">
        <f t="shared" si="2"/>
        <v>4</v>
      </c>
      <c r="Z6" s="132"/>
    </row>
    <row r="7" spans="1:26" x14ac:dyDescent="0.25">
      <c r="A7" s="56"/>
      <c r="B7" s="57"/>
      <c r="C7" s="57"/>
      <c r="D7" s="57"/>
      <c r="E7" s="59"/>
      <c r="F7" s="59"/>
      <c r="G7" s="58"/>
      <c r="H7" s="64">
        <v>39</v>
      </c>
      <c r="I7" s="73"/>
      <c r="J7" s="73">
        <v>1</v>
      </c>
      <c r="K7" s="73"/>
      <c r="L7" s="73"/>
      <c r="M7" s="73"/>
      <c r="N7" s="73"/>
      <c r="O7" s="73"/>
      <c r="P7" s="73"/>
      <c r="Q7" s="73"/>
      <c r="R7" s="73"/>
      <c r="S7" s="73"/>
      <c r="T7" s="65">
        <v>3</v>
      </c>
      <c r="U7" s="71">
        <f t="shared" si="0"/>
        <v>43</v>
      </c>
      <c r="V7" s="214">
        <f t="shared" si="1"/>
        <v>3.5188216039279872E-2</v>
      </c>
      <c r="W7" s="248">
        <f>D3</f>
        <v>1222</v>
      </c>
      <c r="X7" s="195" t="s">
        <v>14</v>
      </c>
      <c r="Y7" s="191">
        <f t="shared" si="2"/>
        <v>43</v>
      </c>
      <c r="Z7" s="83"/>
    </row>
    <row r="8" spans="1:26" x14ac:dyDescent="0.25">
      <c r="A8" s="56"/>
      <c r="B8" s="57"/>
      <c r="C8" s="57"/>
      <c r="D8" s="57"/>
      <c r="E8" s="59"/>
      <c r="F8" s="59"/>
      <c r="G8" s="58"/>
      <c r="H8" s="64">
        <v>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65"/>
      <c r="U8" s="71">
        <f t="shared" si="0"/>
        <v>1</v>
      </c>
      <c r="V8" s="214">
        <f t="shared" si="1"/>
        <v>8.1833060556464816E-4</v>
      </c>
      <c r="W8" s="248">
        <f>D3</f>
        <v>1222</v>
      </c>
      <c r="X8" s="195" t="s">
        <v>15</v>
      </c>
      <c r="Y8" s="191">
        <f t="shared" si="2"/>
        <v>1</v>
      </c>
      <c r="Z8" s="83"/>
    </row>
    <row r="9" spans="1:26" x14ac:dyDescent="0.25">
      <c r="A9" s="56"/>
      <c r="B9" s="57"/>
      <c r="C9" s="57"/>
      <c r="D9" s="57"/>
      <c r="E9" s="59"/>
      <c r="F9" s="59"/>
      <c r="G9" s="58"/>
      <c r="H9" s="64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65"/>
      <c r="U9" s="71">
        <f t="shared" si="0"/>
        <v>0</v>
      </c>
      <c r="V9" s="214">
        <f t="shared" si="1"/>
        <v>0</v>
      </c>
      <c r="W9" s="248">
        <f>D3</f>
        <v>1222</v>
      </c>
      <c r="X9" s="195" t="s">
        <v>31</v>
      </c>
      <c r="Y9" s="191">
        <f t="shared" si="2"/>
        <v>0</v>
      </c>
      <c r="Z9" s="132"/>
    </row>
    <row r="10" spans="1:26" x14ac:dyDescent="0.25">
      <c r="A10" s="56"/>
      <c r="B10" s="57"/>
      <c r="C10" s="57"/>
      <c r="D10" s="57"/>
      <c r="E10" s="59"/>
      <c r="F10" s="59"/>
      <c r="G10" s="58"/>
      <c r="H10" s="64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65"/>
      <c r="U10" s="71">
        <f t="shared" si="0"/>
        <v>0</v>
      </c>
      <c r="V10" s="214">
        <f t="shared" si="1"/>
        <v>0</v>
      </c>
      <c r="W10" s="248">
        <f>D3</f>
        <v>1222</v>
      </c>
      <c r="X10" s="195" t="s">
        <v>32</v>
      </c>
      <c r="Y10" s="191">
        <f t="shared" si="2"/>
        <v>0</v>
      </c>
      <c r="Z10" s="132"/>
    </row>
    <row r="11" spans="1:26" x14ac:dyDescent="0.25">
      <c r="A11" s="56"/>
      <c r="B11" s="57"/>
      <c r="C11" s="57"/>
      <c r="D11" s="57"/>
      <c r="E11" s="59"/>
      <c r="F11" s="59"/>
      <c r="G11" s="58"/>
      <c r="H11" s="6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65"/>
      <c r="U11" s="71">
        <f t="shared" si="0"/>
        <v>0</v>
      </c>
      <c r="V11" s="214">
        <f t="shared" si="1"/>
        <v>0</v>
      </c>
      <c r="W11" s="248">
        <f>D3</f>
        <v>1222</v>
      </c>
      <c r="X11" s="195" t="s">
        <v>20</v>
      </c>
      <c r="Y11" s="191">
        <f t="shared" si="2"/>
        <v>0</v>
      </c>
      <c r="Z11" s="132"/>
    </row>
    <row r="12" spans="1:26" x14ac:dyDescent="0.25">
      <c r="A12" s="56"/>
      <c r="B12" s="57"/>
      <c r="C12" s="57"/>
      <c r="D12" s="57"/>
      <c r="E12" s="59"/>
      <c r="F12" s="59"/>
      <c r="G12" s="58"/>
      <c r="H12" s="64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65"/>
      <c r="U12" s="71">
        <f t="shared" si="0"/>
        <v>0</v>
      </c>
      <c r="V12" s="214">
        <f t="shared" si="1"/>
        <v>0</v>
      </c>
      <c r="W12" s="248">
        <f>D3</f>
        <v>1222</v>
      </c>
      <c r="X12" s="195" t="s">
        <v>30</v>
      </c>
      <c r="Y12" s="191">
        <f t="shared" si="2"/>
        <v>0</v>
      </c>
      <c r="Z12" s="132"/>
    </row>
    <row r="13" spans="1:26" x14ac:dyDescent="0.25">
      <c r="A13" s="56"/>
      <c r="B13" s="57"/>
      <c r="C13" s="57"/>
      <c r="D13" s="57"/>
      <c r="E13" s="59"/>
      <c r="F13" s="59"/>
      <c r="G13" s="58"/>
      <c r="H13" s="64">
        <v>2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65">
        <v>4</v>
      </c>
      <c r="U13" s="71">
        <f t="shared" si="0"/>
        <v>6</v>
      </c>
      <c r="V13" s="214">
        <f t="shared" si="1"/>
        <v>4.9099836333878887E-3</v>
      </c>
      <c r="W13" s="248">
        <f>D3</f>
        <v>1222</v>
      </c>
      <c r="X13" s="195" t="s">
        <v>0</v>
      </c>
      <c r="Y13" s="191">
        <f t="shared" si="2"/>
        <v>6</v>
      </c>
      <c r="Z13" s="83"/>
    </row>
    <row r="14" spans="1:26" x14ac:dyDescent="0.25">
      <c r="A14" s="56"/>
      <c r="B14" s="57"/>
      <c r="C14" s="57"/>
      <c r="D14" s="57"/>
      <c r="E14" s="59"/>
      <c r="F14" s="59"/>
      <c r="G14" s="58"/>
      <c r="H14" s="64">
        <v>4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65"/>
      <c r="U14" s="71">
        <f t="shared" si="0"/>
        <v>4</v>
      </c>
      <c r="V14" s="214">
        <f t="shared" si="1"/>
        <v>3.2733224222585926E-3</v>
      </c>
      <c r="W14" s="248">
        <f>D3</f>
        <v>1222</v>
      </c>
      <c r="X14" s="195" t="s">
        <v>12</v>
      </c>
      <c r="Y14" s="191">
        <f t="shared" si="2"/>
        <v>4</v>
      </c>
      <c r="Z14" s="83"/>
    </row>
    <row r="15" spans="1:26" x14ac:dyDescent="0.25">
      <c r="A15" s="56"/>
      <c r="B15" s="57"/>
      <c r="C15" s="57"/>
      <c r="D15" s="57"/>
      <c r="E15" s="59"/>
      <c r="F15" s="59"/>
      <c r="G15" s="58"/>
      <c r="H15" s="64">
        <v>1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65"/>
      <c r="U15" s="71">
        <f t="shared" si="0"/>
        <v>1</v>
      </c>
      <c r="V15" s="214">
        <f t="shared" si="1"/>
        <v>8.1833060556464816E-4</v>
      </c>
      <c r="W15" s="248">
        <f>D3</f>
        <v>1222</v>
      </c>
      <c r="X15" s="195" t="s">
        <v>34</v>
      </c>
      <c r="Y15" s="191">
        <f t="shared" si="2"/>
        <v>1</v>
      </c>
      <c r="Z15" s="132"/>
    </row>
    <row r="16" spans="1:26" ht="15.75" x14ac:dyDescent="0.25">
      <c r="A16" s="56"/>
      <c r="B16" s="57"/>
      <c r="C16" s="57"/>
      <c r="D16" s="57"/>
      <c r="E16" s="59"/>
      <c r="F16" s="59"/>
      <c r="G16" s="58"/>
      <c r="H16" s="68">
        <v>1</v>
      </c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70"/>
      <c r="U16" s="190">
        <f t="shared" si="0"/>
        <v>1</v>
      </c>
      <c r="V16" s="214">
        <f t="shared" si="1"/>
        <v>8.1833060556464816E-4</v>
      </c>
      <c r="W16" s="248">
        <f>D3</f>
        <v>1222</v>
      </c>
      <c r="X16" s="269" t="s">
        <v>27</v>
      </c>
      <c r="Y16" s="191">
        <f t="shared" si="2"/>
        <v>1</v>
      </c>
      <c r="Z16" s="83"/>
    </row>
    <row r="17" spans="1:26" x14ac:dyDescent="0.25">
      <c r="A17" s="56"/>
      <c r="B17" s="57"/>
      <c r="C17" s="57"/>
      <c r="D17" s="57"/>
      <c r="E17" s="59"/>
      <c r="F17" s="59"/>
      <c r="G17" s="60"/>
      <c r="H17" s="38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65"/>
      <c r="U17" s="71">
        <f t="shared" si="0"/>
        <v>0</v>
      </c>
      <c r="V17" s="214">
        <f t="shared" si="1"/>
        <v>0</v>
      </c>
      <c r="W17" s="248">
        <f>D3</f>
        <v>1222</v>
      </c>
      <c r="X17" s="195" t="s">
        <v>168</v>
      </c>
      <c r="Y17" s="191"/>
      <c r="Z17" s="132"/>
    </row>
    <row r="18" spans="1:26" ht="15.75" thickBot="1" x14ac:dyDescent="0.3">
      <c r="A18" s="56"/>
      <c r="B18" s="57"/>
      <c r="C18" s="57"/>
      <c r="D18" s="57"/>
      <c r="E18" s="59"/>
      <c r="F18" s="59"/>
      <c r="G18" s="58"/>
      <c r="H18" s="207"/>
      <c r="I18" s="206"/>
      <c r="J18" s="206">
        <v>9</v>
      </c>
      <c r="K18" s="206"/>
      <c r="L18" s="206"/>
      <c r="M18" s="206"/>
      <c r="N18" s="206"/>
      <c r="O18" s="206"/>
      <c r="P18" s="206"/>
      <c r="Q18" s="206"/>
      <c r="R18" s="206"/>
      <c r="S18" s="206"/>
      <c r="T18" s="205"/>
      <c r="U18" s="204">
        <f t="shared" si="0"/>
        <v>9</v>
      </c>
      <c r="V18" s="316">
        <f t="shared" si="1"/>
        <v>7.3649754500818331E-3</v>
      </c>
      <c r="W18" s="249">
        <f>D3</f>
        <v>1222</v>
      </c>
      <c r="X18" s="203" t="s">
        <v>28</v>
      </c>
      <c r="Y18" s="191">
        <f>U18</f>
        <v>9</v>
      </c>
      <c r="Z18" s="132"/>
    </row>
    <row r="19" spans="1:26" x14ac:dyDescent="0.25">
      <c r="A19" s="56"/>
      <c r="B19" s="57"/>
      <c r="C19" s="57"/>
      <c r="D19" s="57"/>
      <c r="E19" s="59"/>
      <c r="F19" s="59"/>
      <c r="G19" s="58"/>
      <c r="H19" s="62"/>
      <c r="I19" s="180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66"/>
      <c r="U19" s="71">
        <f t="shared" si="0"/>
        <v>0</v>
      </c>
      <c r="V19" s="214">
        <f t="shared" si="1"/>
        <v>0</v>
      </c>
      <c r="W19" s="250">
        <f>D3</f>
        <v>1222</v>
      </c>
      <c r="X19" s="202" t="s">
        <v>11</v>
      </c>
      <c r="Y19" s="191"/>
      <c r="Z19" s="132"/>
    </row>
    <row r="20" spans="1:26" x14ac:dyDescent="0.25">
      <c r="A20" s="56"/>
      <c r="B20" s="57"/>
      <c r="C20" s="57"/>
      <c r="D20" s="57"/>
      <c r="E20" s="59"/>
      <c r="F20" s="59"/>
      <c r="G20" s="58"/>
      <c r="H20" s="64"/>
      <c r="I20" s="38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65"/>
      <c r="U20" s="71">
        <f t="shared" si="0"/>
        <v>0</v>
      </c>
      <c r="V20" s="214">
        <f t="shared" si="1"/>
        <v>0</v>
      </c>
      <c r="W20" s="248">
        <f>D3</f>
        <v>1222</v>
      </c>
      <c r="X20" s="195" t="s">
        <v>29</v>
      </c>
      <c r="Y20" s="191">
        <f t="shared" ref="Y20:Y40" si="3">U20</f>
        <v>0</v>
      </c>
      <c r="Z20" s="83"/>
    </row>
    <row r="21" spans="1:26" x14ac:dyDescent="0.25">
      <c r="A21" s="56"/>
      <c r="B21" s="57"/>
      <c r="C21" s="57"/>
      <c r="D21" s="57"/>
      <c r="E21" s="59"/>
      <c r="F21" s="59"/>
      <c r="G21" s="58"/>
      <c r="H21" s="64"/>
      <c r="I21" s="38">
        <v>4</v>
      </c>
      <c r="J21" s="73">
        <v>1</v>
      </c>
      <c r="K21" s="73"/>
      <c r="L21" s="73"/>
      <c r="M21" s="73"/>
      <c r="N21" s="73"/>
      <c r="O21" s="73"/>
      <c r="P21" s="73"/>
      <c r="Q21" s="73"/>
      <c r="R21" s="73"/>
      <c r="S21" s="73"/>
      <c r="T21" s="65">
        <v>3</v>
      </c>
      <c r="U21" s="71">
        <f t="shared" si="0"/>
        <v>4</v>
      </c>
      <c r="V21" s="214">
        <f t="shared" si="1"/>
        <v>3.2733224222585926E-3</v>
      </c>
      <c r="W21" s="248">
        <f>D3</f>
        <v>1222</v>
      </c>
      <c r="X21" s="195" t="s">
        <v>3</v>
      </c>
      <c r="Y21" s="191">
        <f t="shared" si="3"/>
        <v>4</v>
      </c>
      <c r="Z21" s="83"/>
    </row>
    <row r="22" spans="1:26" x14ac:dyDescent="0.25">
      <c r="A22" s="56"/>
      <c r="B22" s="57"/>
      <c r="C22" s="57"/>
      <c r="D22" s="57"/>
      <c r="E22" s="59"/>
      <c r="F22" s="59"/>
      <c r="G22" s="58"/>
      <c r="H22" s="64"/>
      <c r="I22" s="38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65"/>
      <c r="U22" s="71">
        <f t="shared" si="0"/>
        <v>0</v>
      </c>
      <c r="V22" s="214">
        <f t="shared" si="1"/>
        <v>0</v>
      </c>
      <c r="W22" s="248">
        <f>D3</f>
        <v>1222</v>
      </c>
      <c r="X22" s="195" t="s">
        <v>8</v>
      </c>
      <c r="Y22" s="191">
        <f t="shared" si="3"/>
        <v>0</v>
      </c>
      <c r="Z22" s="101"/>
    </row>
    <row r="23" spans="1:26" x14ac:dyDescent="0.25">
      <c r="A23" s="56"/>
      <c r="B23" s="57"/>
      <c r="C23" s="57"/>
      <c r="D23" s="57"/>
      <c r="E23" s="59"/>
      <c r="F23" s="59"/>
      <c r="G23" s="58"/>
      <c r="H23" s="64"/>
      <c r="I23" s="38">
        <v>3</v>
      </c>
      <c r="J23" s="73">
        <v>2</v>
      </c>
      <c r="K23" s="73"/>
      <c r="L23" s="73"/>
      <c r="M23" s="73"/>
      <c r="N23" s="73"/>
      <c r="O23" s="73"/>
      <c r="P23" s="73"/>
      <c r="Q23" s="73"/>
      <c r="R23" s="73"/>
      <c r="S23" s="73"/>
      <c r="T23" s="65">
        <v>1</v>
      </c>
      <c r="U23" s="71">
        <f t="shared" si="0"/>
        <v>3</v>
      </c>
      <c r="V23" s="214">
        <f t="shared" si="1"/>
        <v>2.4549918166939444E-3</v>
      </c>
      <c r="W23" s="248">
        <f>D3</f>
        <v>1222</v>
      </c>
      <c r="X23" s="195" t="s">
        <v>9</v>
      </c>
      <c r="Y23" s="191">
        <f t="shared" si="3"/>
        <v>3</v>
      </c>
      <c r="Z23" s="101" t="s">
        <v>284</v>
      </c>
    </row>
    <row r="24" spans="1:26" x14ac:dyDescent="0.25">
      <c r="A24" s="56"/>
      <c r="B24" s="57"/>
      <c r="C24" s="57"/>
      <c r="D24" s="57"/>
      <c r="E24" s="59"/>
      <c r="F24" s="59"/>
      <c r="G24" s="58"/>
      <c r="H24" s="64"/>
      <c r="I24" s="38">
        <v>1</v>
      </c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65"/>
      <c r="U24" s="71">
        <f t="shared" si="0"/>
        <v>0</v>
      </c>
      <c r="V24" s="214">
        <f t="shared" si="1"/>
        <v>0</v>
      </c>
      <c r="W24" s="248">
        <f>D3</f>
        <v>1222</v>
      </c>
      <c r="X24" s="195" t="s">
        <v>80</v>
      </c>
      <c r="Y24" s="191">
        <f t="shared" si="3"/>
        <v>0</v>
      </c>
      <c r="Z24" s="132"/>
    </row>
    <row r="25" spans="1:26" x14ac:dyDescent="0.25">
      <c r="A25" s="56"/>
      <c r="B25" s="57"/>
      <c r="C25" s="57"/>
      <c r="D25" s="57"/>
      <c r="E25" s="59"/>
      <c r="F25" s="59"/>
      <c r="G25" s="58"/>
      <c r="H25" s="130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65">
        <v>1</v>
      </c>
      <c r="U25" s="71">
        <f t="shared" si="0"/>
        <v>1</v>
      </c>
      <c r="V25" s="214">
        <f t="shared" si="1"/>
        <v>8.1833060556464816E-4</v>
      </c>
      <c r="W25" s="248">
        <f>D3</f>
        <v>1222</v>
      </c>
      <c r="X25" s="195" t="s">
        <v>20</v>
      </c>
      <c r="Y25" s="191">
        <f t="shared" si="3"/>
        <v>1</v>
      </c>
      <c r="Z25" s="83"/>
    </row>
    <row r="26" spans="1:26" x14ac:dyDescent="0.25">
      <c r="A26" s="56"/>
      <c r="B26" s="57"/>
      <c r="C26" s="57"/>
      <c r="D26" s="57"/>
      <c r="E26" s="59"/>
      <c r="F26" s="59"/>
      <c r="G26" s="58"/>
      <c r="H26" s="6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65"/>
      <c r="U26" s="71">
        <f t="shared" si="0"/>
        <v>0</v>
      </c>
      <c r="V26" s="214">
        <f t="shared" si="1"/>
        <v>0</v>
      </c>
      <c r="W26" s="248">
        <f>D3</f>
        <v>1222</v>
      </c>
      <c r="X26" s="195" t="s">
        <v>81</v>
      </c>
      <c r="Y26" s="191">
        <f t="shared" si="3"/>
        <v>0</v>
      </c>
      <c r="Z26" s="83"/>
    </row>
    <row r="27" spans="1:26" x14ac:dyDescent="0.25">
      <c r="A27" s="56"/>
      <c r="B27" s="57"/>
      <c r="C27" s="57"/>
      <c r="D27" s="57"/>
      <c r="E27" s="59"/>
      <c r="F27" s="59"/>
      <c r="G27" s="58"/>
      <c r="H27" s="6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65"/>
      <c r="U27" s="71">
        <f t="shared" si="0"/>
        <v>0</v>
      </c>
      <c r="V27" s="214">
        <f t="shared" si="1"/>
        <v>0</v>
      </c>
      <c r="W27" s="248">
        <f>D3</f>
        <v>1222</v>
      </c>
      <c r="X27" s="195" t="s">
        <v>299</v>
      </c>
      <c r="Y27" s="191">
        <f t="shared" si="3"/>
        <v>0</v>
      </c>
      <c r="Z27" s="132"/>
    </row>
    <row r="28" spans="1:26" x14ac:dyDescent="0.25">
      <c r="A28" s="56"/>
      <c r="B28" s="57"/>
      <c r="C28" s="57"/>
      <c r="D28" s="57"/>
      <c r="E28" s="59"/>
      <c r="F28" s="59"/>
      <c r="G28" s="58"/>
      <c r="H28" s="64"/>
      <c r="I28" s="73">
        <v>16</v>
      </c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65">
        <v>5</v>
      </c>
      <c r="U28" s="71">
        <f t="shared" si="0"/>
        <v>5</v>
      </c>
      <c r="V28" s="214">
        <f t="shared" si="1"/>
        <v>4.0916530278232409E-3</v>
      </c>
      <c r="W28" s="248">
        <f>D3</f>
        <v>1222</v>
      </c>
      <c r="X28" s="195" t="s">
        <v>13</v>
      </c>
      <c r="Y28" s="191">
        <f t="shared" si="3"/>
        <v>5</v>
      </c>
      <c r="Z28" s="132"/>
    </row>
    <row r="29" spans="1:26" x14ac:dyDescent="0.25">
      <c r="A29" s="56"/>
      <c r="B29" s="57"/>
      <c r="C29" s="57"/>
      <c r="D29" s="57"/>
      <c r="E29" s="59"/>
      <c r="F29" s="59"/>
      <c r="G29" s="58"/>
      <c r="H29" s="64"/>
      <c r="I29" s="73">
        <v>2</v>
      </c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65"/>
      <c r="U29" s="71">
        <f t="shared" si="0"/>
        <v>0</v>
      </c>
      <c r="V29" s="214">
        <f t="shared" si="1"/>
        <v>0</v>
      </c>
      <c r="W29" s="248">
        <f>D3</f>
        <v>1222</v>
      </c>
      <c r="X29" s="195" t="s">
        <v>99</v>
      </c>
      <c r="Y29" s="191">
        <f t="shared" si="3"/>
        <v>0</v>
      </c>
      <c r="Z29" s="83"/>
    </row>
    <row r="30" spans="1:26" x14ac:dyDescent="0.25">
      <c r="A30" s="56"/>
      <c r="B30" s="57"/>
      <c r="C30" s="57"/>
      <c r="D30" s="57"/>
      <c r="E30" s="59"/>
      <c r="F30" s="59"/>
      <c r="G30" s="58"/>
      <c r="H30" s="64"/>
      <c r="I30" s="73">
        <v>1</v>
      </c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5"/>
      <c r="U30" s="71">
        <f t="shared" si="0"/>
        <v>0</v>
      </c>
      <c r="V30" s="214">
        <f t="shared" si="1"/>
        <v>0</v>
      </c>
      <c r="W30" s="248">
        <f>D3</f>
        <v>1222</v>
      </c>
      <c r="X30" s="195" t="s">
        <v>83</v>
      </c>
      <c r="Y30" s="191">
        <f t="shared" si="3"/>
        <v>0</v>
      </c>
      <c r="Z30" s="83"/>
    </row>
    <row r="31" spans="1:26" ht="15.75" thickBot="1" x14ac:dyDescent="0.3">
      <c r="A31" s="56"/>
      <c r="B31" s="57"/>
      <c r="C31" s="57"/>
      <c r="D31" s="57"/>
      <c r="E31" s="59"/>
      <c r="F31" s="59"/>
      <c r="G31" s="58"/>
      <c r="H31" s="68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70">
        <v>4</v>
      </c>
      <c r="U31" s="71">
        <f t="shared" si="0"/>
        <v>4</v>
      </c>
      <c r="V31" s="214">
        <f t="shared" si="1"/>
        <v>3.2733224222585926E-3</v>
      </c>
      <c r="W31" s="249">
        <f>D3</f>
        <v>1222</v>
      </c>
      <c r="X31" s="201" t="s">
        <v>74</v>
      </c>
      <c r="Y31" s="191">
        <f t="shared" si="3"/>
        <v>4</v>
      </c>
      <c r="Z31" s="83"/>
    </row>
    <row r="32" spans="1:26" ht="15.75" thickBot="1" x14ac:dyDescent="0.3">
      <c r="A32" s="56"/>
      <c r="B32" s="57"/>
      <c r="C32" s="57"/>
      <c r="D32" s="57"/>
      <c r="E32" s="59"/>
      <c r="F32" s="59"/>
      <c r="G32" s="58"/>
      <c r="H32" s="200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8"/>
      <c r="U32" s="197"/>
      <c r="V32" s="197"/>
      <c r="W32" s="301"/>
      <c r="X32" s="122" t="s">
        <v>84</v>
      </c>
      <c r="Y32" s="191">
        <f t="shared" si="3"/>
        <v>0</v>
      </c>
      <c r="Z32" s="132"/>
    </row>
    <row r="33" spans="1:26" x14ac:dyDescent="0.25">
      <c r="A33" s="56"/>
      <c r="B33" s="57"/>
      <c r="C33" s="57"/>
      <c r="D33" s="57"/>
      <c r="E33" s="59"/>
      <c r="F33" s="59"/>
      <c r="G33" s="60"/>
      <c r="H33" s="62">
        <v>1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63"/>
      <c r="U33" s="76">
        <f t="shared" ref="U33:U40" si="4">SUM(H33,J33,L33,N33,P33,R33,T33)</f>
        <v>1</v>
      </c>
      <c r="V33" s="214">
        <f t="shared" ref="V33:V40" si="5">($U33)/$D$3</f>
        <v>8.1833060556464816E-4</v>
      </c>
      <c r="W33" s="248">
        <f>D3</f>
        <v>1222</v>
      </c>
      <c r="X33" s="195" t="s">
        <v>173</v>
      </c>
      <c r="Y33" s="191">
        <f t="shared" si="3"/>
        <v>1</v>
      </c>
      <c r="Z33" s="101"/>
    </row>
    <row r="34" spans="1:26" x14ac:dyDescent="0.25">
      <c r="A34" s="56"/>
      <c r="B34" s="57"/>
      <c r="C34" s="57"/>
      <c r="D34" s="57"/>
      <c r="E34" s="59"/>
      <c r="F34" s="59"/>
      <c r="G34" s="60"/>
      <c r="H34" s="6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65"/>
      <c r="U34" s="71">
        <f t="shared" si="4"/>
        <v>0</v>
      </c>
      <c r="V34" s="214">
        <f t="shared" si="5"/>
        <v>0</v>
      </c>
      <c r="W34" s="248">
        <f>D3</f>
        <v>1222</v>
      </c>
      <c r="X34" s="195" t="s">
        <v>86</v>
      </c>
      <c r="Y34" s="191">
        <f t="shared" si="3"/>
        <v>0</v>
      </c>
      <c r="Z34" s="132"/>
    </row>
    <row r="35" spans="1:26" x14ac:dyDescent="0.25">
      <c r="A35" s="56"/>
      <c r="B35" s="57"/>
      <c r="C35" s="57"/>
      <c r="D35" s="57"/>
      <c r="E35" s="59"/>
      <c r="F35" s="59"/>
      <c r="G35" s="60"/>
      <c r="H35" s="6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65"/>
      <c r="U35" s="71">
        <f t="shared" si="4"/>
        <v>0</v>
      </c>
      <c r="V35" s="214">
        <f t="shared" si="5"/>
        <v>0</v>
      </c>
      <c r="W35" s="248">
        <f>D3</f>
        <v>1222</v>
      </c>
      <c r="X35" s="41" t="s">
        <v>174</v>
      </c>
      <c r="Y35" s="191">
        <f t="shared" si="3"/>
        <v>0</v>
      </c>
      <c r="Z35" s="417" t="s">
        <v>285</v>
      </c>
    </row>
    <row r="36" spans="1:26" ht="15.75" x14ac:dyDescent="0.25">
      <c r="A36" s="56"/>
      <c r="B36" s="57"/>
      <c r="C36" s="57"/>
      <c r="D36" s="57"/>
      <c r="E36" s="59"/>
      <c r="F36" s="59"/>
      <c r="G36" s="60"/>
      <c r="H36" s="64">
        <v>1</v>
      </c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65"/>
      <c r="U36" s="71">
        <f t="shared" si="4"/>
        <v>1</v>
      </c>
      <c r="V36" s="214">
        <f t="shared" si="5"/>
        <v>8.1833060556464816E-4</v>
      </c>
      <c r="W36" s="248">
        <f>D3</f>
        <v>1222</v>
      </c>
      <c r="X36" s="269" t="s">
        <v>27</v>
      </c>
      <c r="Y36" s="191">
        <f t="shared" si="3"/>
        <v>1</v>
      </c>
      <c r="Z36" s="132" t="s">
        <v>286</v>
      </c>
    </row>
    <row r="37" spans="1:26" x14ac:dyDescent="0.25">
      <c r="A37" s="56"/>
      <c r="B37" s="57"/>
      <c r="C37" s="57"/>
      <c r="D37" s="57"/>
      <c r="E37" s="59"/>
      <c r="F37" s="59"/>
      <c r="G37" s="60"/>
      <c r="H37" s="64">
        <v>1</v>
      </c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65"/>
      <c r="U37" s="71">
        <f t="shared" si="4"/>
        <v>1</v>
      </c>
      <c r="V37" s="214">
        <f t="shared" si="5"/>
        <v>8.1833060556464816E-4</v>
      </c>
      <c r="W37" s="248">
        <f>D3</f>
        <v>1222</v>
      </c>
      <c r="X37" s="195" t="s">
        <v>287</v>
      </c>
      <c r="Y37" s="191">
        <f t="shared" si="3"/>
        <v>1</v>
      </c>
      <c r="Z37" s="132" t="s">
        <v>288</v>
      </c>
    </row>
    <row r="38" spans="1:26" ht="15.75" x14ac:dyDescent="0.25">
      <c r="A38" s="56"/>
      <c r="B38" s="57"/>
      <c r="C38" s="57"/>
      <c r="D38" s="57"/>
      <c r="E38" s="59"/>
      <c r="F38" s="59"/>
      <c r="G38" s="60"/>
      <c r="H38" s="6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65"/>
      <c r="U38" s="71">
        <f t="shared" si="4"/>
        <v>0</v>
      </c>
      <c r="V38" s="214">
        <f t="shared" si="5"/>
        <v>0</v>
      </c>
      <c r="W38" s="248">
        <f>D3</f>
        <v>1222</v>
      </c>
      <c r="X38" s="268" t="s">
        <v>159</v>
      </c>
      <c r="Y38" s="191">
        <f t="shared" si="3"/>
        <v>0</v>
      </c>
      <c r="Z38" s="83"/>
    </row>
    <row r="39" spans="1:26" ht="15.75" thickBot="1" x14ac:dyDescent="0.3">
      <c r="A39" s="186"/>
      <c r="B39" s="187"/>
      <c r="C39" s="187"/>
      <c r="D39" s="187"/>
      <c r="E39" s="188"/>
      <c r="F39" s="188"/>
      <c r="G39" s="194"/>
      <c r="H39" s="68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70"/>
      <c r="U39" s="190">
        <f t="shared" si="4"/>
        <v>0</v>
      </c>
      <c r="V39" s="316">
        <f t="shared" si="5"/>
        <v>0</v>
      </c>
      <c r="W39" s="249">
        <f>D3</f>
        <v>1222</v>
      </c>
      <c r="X39" s="300" t="s">
        <v>74</v>
      </c>
      <c r="Y39" s="191">
        <f t="shared" si="3"/>
        <v>0</v>
      </c>
      <c r="Z39" s="193"/>
    </row>
    <row r="40" spans="1:26" ht="15.75" thickBot="1" x14ac:dyDescent="0.3">
      <c r="G40" s="51" t="s">
        <v>5</v>
      </c>
      <c r="H40" s="61">
        <f t="shared" ref="H40:T40" si="6">SUM(H4:H39)</f>
        <v>70</v>
      </c>
      <c r="I40" s="61">
        <f t="shared" si="6"/>
        <v>27</v>
      </c>
      <c r="J40" s="61">
        <f t="shared" si="6"/>
        <v>16</v>
      </c>
      <c r="K40" s="61">
        <f t="shared" si="6"/>
        <v>0</v>
      </c>
      <c r="L40" s="61">
        <f t="shared" si="6"/>
        <v>0</v>
      </c>
      <c r="M40" s="61">
        <f t="shared" si="6"/>
        <v>0</v>
      </c>
      <c r="N40" s="61">
        <f t="shared" si="6"/>
        <v>0</v>
      </c>
      <c r="O40" s="61">
        <f t="shared" si="6"/>
        <v>0</v>
      </c>
      <c r="P40" s="61">
        <f t="shared" si="6"/>
        <v>0</v>
      </c>
      <c r="Q40" s="61">
        <f t="shared" si="6"/>
        <v>0</v>
      </c>
      <c r="R40" s="61">
        <f t="shared" si="6"/>
        <v>0</v>
      </c>
      <c r="S40" s="61">
        <f t="shared" si="6"/>
        <v>0</v>
      </c>
      <c r="T40" s="61">
        <f t="shared" si="6"/>
        <v>29</v>
      </c>
      <c r="U40" s="77">
        <f t="shared" si="4"/>
        <v>115</v>
      </c>
      <c r="V40" s="214">
        <f t="shared" si="5"/>
        <v>9.4108019639934537E-2</v>
      </c>
      <c r="W40" s="249">
        <f>D3</f>
        <v>1222</v>
      </c>
      <c r="X40" s="192"/>
      <c r="Y40" s="191">
        <f t="shared" si="3"/>
        <v>115</v>
      </c>
      <c r="Z40" s="14" t="s">
        <v>108</v>
      </c>
    </row>
    <row r="42" spans="1:26" ht="15.75" thickBot="1" x14ac:dyDescent="0.3"/>
    <row r="43" spans="1:26" ht="75.75" thickBot="1" x14ac:dyDescent="0.3">
      <c r="A43" s="47" t="s">
        <v>23</v>
      </c>
      <c r="B43" s="47" t="s">
        <v>49</v>
      </c>
      <c r="C43" s="47" t="s">
        <v>54</v>
      </c>
      <c r="D43" s="47" t="s">
        <v>18</v>
      </c>
      <c r="E43" s="46" t="s">
        <v>17</v>
      </c>
      <c r="F43" s="48" t="s">
        <v>1</v>
      </c>
      <c r="G43" s="49" t="s">
        <v>24</v>
      </c>
      <c r="H43" s="50" t="s">
        <v>75</v>
      </c>
      <c r="I43" s="50" t="s">
        <v>76</v>
      </c>
      <c r="J43" s="50" t="s">
        <v>55</v>
      </c>
      <c r="K43" s="50" t="s">
        <v>60</v>
      </c>
      <c r="L43" s="50" t="s">
        <v>56</v>
      </c>
      <c r="M43" s="50" t="s">
        <v>61</v>
      </c>
      <c r="N43" s="50" t="s">
        <v>57</v>
      </c>
      <c r="O43" s="50" t="s">
        <v>62</v>
      </c>
      <c r="P43" s="50" t="s">
        <v>58</v>
      </c>
      <c r="Q43" s="50" t="s">
        <v>77</v>
      </c>
      <c r="R43" s="50" t="s">
        <v>59</v>
      </c>
      <c r="S43" s="50" t="s">
        <v>126</v>
      </c>
      <c r="T43" s="47" t="s">
        <v>42</v>
      </c>
      <c r="U43" s="47" t="s">
        <v>5</v>
      </c>
      <c r="V43" s="46" t="s">
        <v>2</v>
      </c>
      <c r="W43" s="84" t="s">
        <v>161</v>
      </c>
      <c r="X43" s="85" t="s">
        <v>21</v>
      </c>
      <c r="Y43" s="210" t="s">
        <v>5</v>
      </c>
      <c r="Z43" s="213" t="s">
        <v>7</v>
      </c>
    </row>
    <row r="44" spans="1:26" ht="15.75" thickBot="1" x14ac:dyDescent="0.3">
      <c r="A44" s="212">
        <v>1506358</v>
      </c>
      <c r="B44" s="212" t="s">
        <v>283</v>
      </c>
      <c r="C44" s="441">
        <v>1920</v>
      </c>
      <c r="D44" s="441">
        <v>2085</v>
      </c>
      <c r="E44" s="448">
        <v>1828</v>
      </c>
      <c r="F44" s="440">
        <f>E44/D44</f>
        <v>0.87673860911270984</v>
      </c>
      <c r="G44" s="211">
        <v>45217</v>
      </c>
      <c r="H44" s="200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8"/>
      <c r="U44" s="405"/>
      <c r="V44" s="197"/>
      <c r="W44" s="197"/>
      <c r="X44" s="91" t="s">
        <v>78</v>
      </c>
      <c r="Y44" s="210" t="s">
        <v>5</v>
      </c>
      <c r="Z44" s="493" t="s">
        <v>293</v>
      </c>
    </row>
    <row r="45" spans="1:26" x14ac:dyDescent="0.25">
      <c r="A45" s="53"/>
      <c r="B45" s="54"/>
      <c r="C45" s="54"/>
      <c r="D45" s="54"/>
      <c r="E45" s="54"/>
      <c r="F45" s="54"/>
      <c r="G45" s="55"/>
      <c r="H45" s="62">
        <v>19</v>
      </c>
      <c r="I45" s="72"/>
      <c r="J45" s="72">
        <v>2</v>
      </c>
      <c r="K45" s="72"/>
      <c r="L45" s="72"/>
      <c r="M45" s="72"/>
      <c r="N45" s="72"/>
      <c r="O45" s="72"/>
      <c r="P45" s="72"/>
      <c r="Q45" s="72"/>
      <c r="R45" s="72"/>
      <c r="S45" s="72"/>
      <c r="T45" s="63">
        <v>18</v>
      </c>
      <c r="U45" s="76">
        <f t="shared" ref="U45:U72" si="7">SUM(H45,J45,L45,N45,P45,R45,T45)</f>
        <v>39</v>
      </c>
      <c r="V45" s="214">
        <f>($U45)/$D$44</f>
        <v>1.870503597122302E-2</v>
      </c>
      <c r="W45" s="248">
        <f>D44</f>
        <v>2085</v>
      </c>
      <c r="X45" s="196" t="s">
        <v>16</v>
      </c>
      <c r="Y45" s="209">
        <f t="shared" ref="Y45" si="8">U45</f>
        <v>39</v>
      </c>
      <c r="Z45" s="276" t="s">
        <v>131</v>
      </c>
    </row>
    <row r="46" spans="1:26" x14ac:dyDescent="0.25">
      <c r="A46" s="56"/>
      <c r="B46" s="57"/>
      <c r="C46" s="57"/>
      <c r="D46" s="57"/>
      <c r="E46" s="57"/>
      <c r="F46" s="57"/>
      <c r="G46" s="58"/>
      <c r="H46" s="478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66"/>
      <c r="U46" s="76">
        <f t="shared" si="7"/>
        <v>0</v>
      </c>
      <c r="V46" s="214">
        <f t="shared" ref="V46:V81" si="9">($U46)/$D$44</f>
        <v>0</v>
      </c>
      <c r="W46" s="248"/>
      <c r="X46" s="202" t="s">
        <v>44</v>
      </c>
      <c r="Y46" s="191"/>
      <c r="Z46" s="276" t="s">
        <v>302</v>
      </c>
    </row>
    <row r="47" spans="1:26" x14ac:dyDescent="0.25">
      <c r="A47" s="56"/>
      <c r="B47" s="57"/>
      <c r="C47" s="57"/>
      <c r="D47" s="57"/>
      <c r="E47" s="57"/>
      <c r="F47" s="57"/>
      <c r="G47" s="58"/>
      <c r="H47" s="64">
        <v>15</v>
      </c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65"/>
      <c r="U47" s="71">
        <f t="shared" si="7"/>
        <v>15</v>
      </c>
      <c r="V47" s="214">
        <f t="shared" si="9"/>
        <v>7.1942446043165471E-3</v>
      </c>
      <c r="W47" s="248">
        <f>D44</f>
        <v>2085</v>
      </c>
      <c r="X47" s="195" t="s">
        <v>6</v>
      </c>
      <c r="Y47" s="191">
        <f t="shared" ref="Y47:Y57" si="10">U47</f>
        <v>15</v>
      </c>
      <c r="Z47" s="132"/>
    </row>
    <row r="48" spans="1:26" x14ac:dyDescent="0.25">
      <c r="A48" s="56"/>
      <c r="B48" s="57"/>
      <c r="C48" s="57"/>
      <c r="D48" s="57"/>
      <c r="E48" s="59"/>
      <c r="F48" s="59"/>
      <c r="G48" s="58"/>
      <c r="H48" s="64">
        <v>31</v>
      </c>
      <c r="I48" s="73"/>
      <c r="J48" s="73">
        <v>1</v>
      </c>
      <c r="K48" s="73"/>
      <c r="L48" s="73"/>
      <c r="M48" s="73"/>
      <c r="N48" s="73"/>
      <c r="O48" s="73"/>
      <c r="P48" s="73"/>
      <c r="Q48" s="73"/>
      <c r="R48" s="73"/>
      <c r="S48" s="73"/>
      <c r="T48" s="65"/>
      <c r="U48" s="71">
        <f t="shared" si="7"/>
        <v>32</v>
      </c>
      <c r="V48" s="214">
        <f t="shared" si="9"/>
        <v>1.5347721822541967E-2</v>
      </c>
      <c r="W48" s="248">
        <f>D44</f>
        <v>2085</v>
      </c>
      <c r="X48" s="195" t="s">
        <v>14</v>
      </c>
      <c r="Y48" s="191">
        <f t="shared" si="10"/>
        <v>32</v>
      </c>
      <c r="Z48" s="83"/>
    </row>
    <row r="49" spans="1:26" x14ac:dyDescent="0.25">
      <c r="A49" s="56"/>
      <c r="B49" s="57"/>
      <c r="C49" s="57"/>
      <c r="D49" s="57"/>
      <c r="E49" s="59"/>
      <c r="F49" s="59"/>
      <c r="G49" s="58"/>
      <c r="H49" s="64">
        <v>3</v>
      </c>
      <c r="I49" s="73"/>
      <c r="J49" s="73">
        <v>1</v>
      </c>
      <c r="K49" s="73"/>
      <c r="L49" s="73"/>
      <c r="M49" s="73"/>
      <c r="N49" s="73"/>
      <c r="O49" s="73"/>
      <c r="P49" s="73"/>
      <c r="Q49" s="73"/>
      <c r="R49" s="73"/>
      <c r="S49" s="73"/>
      <c r="T49" s="65"/>
      <c r="U49" s="71">
        <f t="shared" si="7"/>
        <v>4</v>
      </c>
      <c r="V49" s="214">
        <f t="shared" si="9"/>
        <v>1.9184652278177458E-3</v>
      </c>
      <c r="W49" s="248">
        <f>D44</f>
        <v>2085</v>
      </c>
      <c r="X49" s="195" t="s">
        <v>15</v>
      </c>
      <c r="Y49" s="191">
        <f t="shared" si="10"/>
        <v>4</v>
      </c>
      <c r="Z49" s="83"/>
    </row>
    <row r="50" spans="1:26" x14ac:dyDescent="0.25">
      <c r="A50" s="56"/>
      <c r="B50" s="57"/>
      <c r="C50" s="57"/>
      <c r="D50" s="57"/>
      <c r="E50" s="59"/>
      <c r="F50" s="59"/>
      <c r="G50" s="58"/>
      <c r="H50" s="64">
        <v>3</v>
      </c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65"/>
      <c r="U50" s="71">
        <f t="shared" si="7"/>
        <v>3</v>
      </c>
      <c r="V50" s="214">
        <f t="shared" si="9"/>
        <v>1.4388489208633094E-3</v>
      </c>
      <c r="W50" s="248">
        <f>D44</f>
        <v>2085</v>
      </c>
      <c r="X50" s="195" t="s">
        <v>31</v>
      </c>
      <c r="Y50" s="191">
        <f t="shared" si="10"/>
        <v>3</v>
      </c>
      <c r="Z50" s="132"/>
    </row>
    <row r="51" spans="1:26" x14ac:dyDescent="0.25">
      <c r="A51" s="56"/>
      <c r="B51" s="57"/>
      <c r="C51" s="57"/>
      <c r="D51" s="57"/>
      <c r="E51" s="59"/>
      <c r="F51" s="59"/>
      <c r="G51" s="58"/>
      <c r="H51" s="64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65"/>
      <c r="U51" s="71">
        <f t="shared" si="7"/>
        <v>0</v>
      </c>
      <c r="V51" s="214">
        <f t="shared" si="9"/>
        <v>0</v>
      </c>
      <c r="W51" s="248">
        <f>D44</f>
        <v>2085</v>
      </c>
      <c r="X51" s="195" t="s">
        <v>32</v>
      </c>
      <c r="Y51" s="191">
        <f t="shared" si="10"/>
        <v>0</v>
      </c>
      <c r="Z51" s="132"/>
    </row>
    <row r="52" spans="1:26" x14ac:dyDescent="0.25">
      <c r="A52" s="56"/>
      <c r="B52" s="57"/>
      <c r="C52" s="57"/>
      <c r="D52" s="57"/>
      <c r="E52" s="59"/>
      <c r="F52" s="59"/>
      <c r="G52" s="58"/>
      <c r="H52" s="64"/>
      <c r="I52" s="73"/>
      <c r="J52" s="73">
        <v>24</v>
      </c>
      <c r="K52" s="73"/>
      <c r="L52" s="73"/>
      <c r="M52" s="73"/>
      <c r="N52" s="73"/>
      <c r="O52" s="73"/>
      <c r="P52" s="73"/>
      <c r="Q52" s="73"/>
      <c r="R52" s="73"/>
      <c r="S52" s="73"/>
      <c r="T52" s="65"/>
      <c r="U52" s="71">
        <f t="shared" si="7"/>
        <v>24</v>
      </c>
      <c r="V52" s="214">
        <f t="shared" si="9"/>
        <v>1.1510791366906475E-2</v>
      </c>
      <c r="W52" s="248">
        <f>D44</f>
        <v>2085</v>
      </c>
      <c r="X52" s="195" t="s">
        <v>20</v>
      </c>
      <c r="Y52" s="191">
        <f t="shared" si="10"/>
        <v>24</v>
      </c>
      <c r="Z52" s="132"/>
    </row>
    <row r="53" spans="1:26" x14ac:dyDescent="0.25">
      <c r="A53" s="56"/>
      <c r="B53" s="57"/>
      <c r="C53" s="57"/>
      <c r="D53" s="57"/>
      <c r="E53" s="59"/>
      <c r="F53" s="59"/>
      <c r="G53" s="58"/>
      <c r="H53" s="64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65"/>
      <c r="U53" s="71">
        <f t="shared" si="7"/>
        <v>0</v>
      </c>
      <c r="V53" s="214">
        <f t="shared" si="9"/>
        <v>0</v>
      </c>
      <c r="W53" s="248">
        <f>D44</f>
        <v>2085</v>
      </c>
      <c r="X53" s="195" t="s">
        <v>30</v>
      </c>
      <c r="Y53" s="191">
        <f t="shared" si="10"/>
        <v>0</v>
      </c>
      <c r="Z53" s="132"/>
    </row>
    <row r="54" spans="1:26" x14ac:dyDescent="0.25">
      <c r="A54" s="56"/>
      <c r="B54" s="57"/>
      <c r="C54" s="57"/>
      <c r="D54" s="57"/>
      <c r="E54" s="59"/>
      <c r="F54" s="59"/>
      <c r="G54" s="58"/>
      <c r="H54" s="64">
        <v>21</v>
      </c>
      <c r="I54" s="73"/>
      <c r="J54" s="73">
        <v>1</v>
      </c>
      <c r="K54" s="73"/>
      <c r="L54" s="73"/>
      <c r="M54" s="73"/>
      <c r="N54" s="73"/>
      <c r="O54" s="73"/>
      <c r="P54" s="73"/>
      <c r="Q54" s="73"/>
      <c r="R54" s="73"/>
      <c r="S54" s="73"/>
      <c r="T54" s="65">
        <v>11</v>
      </c>
      <c r="U54" s="71">
        <f t="shared" si="7"/>
        <v>33</v>
      </c>
      <c r="V54" s="214">
        <f t="shared" si="9"/>
        <v>1.5827338129496403E-2</v>
      </c>
      <c r="W54" s="248">
        <f>D44</f>
        <v>2085</v>
      </c>
      <c r="X54" s="195" t="s">
        <v>0</v>
      </c>
      <c r="Y54" s="191">
        <f t="shared" si="10"/>
        <v>33</v>
      </c>
      <c r="Z54" s="83"/>
    </row>
    <row r="55" spans="1:26" x14ac:dyDescent="0.25">
      <c r="A55" s="56"/>
      <c r="B55" s="57"/>
      <c r="C55" s="57"/>
      <c r="D55" s="57"/>
      <c r="E55" s="59"/>
      <c r="F55" s="59"/>
      <c r="G55" s="58"/>
      <c r="H55" s="64">
        <v>24</v>
      </c>
      <c r="I55" s="73"/>
      <c r="J55" s="73">
        <v>2</v>
      </c>
      <c r="K55" s="73"/>
      <c r="L55" s="73"/>
      <c r="M55" s="73"/>
      <c r="N55" s="73"/>
      <c r="O55" s="73"/>
      <c r="P55" s="73"/>
      <c r="Q55" s="73"/>
      <c r="R55" s="73"/>
      <c r="S55" s="73"/>
      <c r="T55" s="65">
        <v>8</v>
      </c>
      <c r="U55" s="71">
        <f t="shared" si="7"/>
        <v>34</v>
      </c>
      <c r="V55" s="214">
        <f t="shared" si="9"/>
        <v>1.6306954436450839E-2</v>
      </c>
      <c r="W55" s="248">
        <f>D44</f>
        <v>2085</v>
      </c>
      <c r="X55" s="195" t="s">
        <v>12</v>
      </c>
      <c r="Y55" s="191">
        <f t="shared" si="10"/>
        <v>34</v>
      </c>
      <c r="Z55" s="83"/>
    </row>
    <row r="56" spans="1:26" x14ac:dyDescent="0.25">
      <c r="A56" s="56"/>
      <c r="B56" s="57"/>
      <c r="C56" s="57"/>
      <c r="D56" s="57"/>
      <c r="E56" s="59"/>
      <c r="F56" s="59"/>
      <c r="G56" s="58"/>
      <c r="H56" s="64">
        <v>4</v>
      </c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65"/>
      <c r="U56" s="71">
        <f t="shared" si="7"/>
        <v>4</v>
      </c>
      <c r="V56" s="214">
        <f t="shared" si="9"/>
        <v>1.9184652278177458E-3</v>
      </c>
      <c r="W56" s="248">
        <f>D44</f>
        <v>2085</v>
      </c>
      <c r="X56" s="195" t="s">
        <v>34</v>
      </c>
      <c r="Y56" s="191">
        <f t="shared" si="10"/>
        <v>4</v>
      </c>
      <c r="Z56" s="132"/>
    </row>
    <row r="57" spans="1:26" ht="15.75" x14ac:dyDescent="0.25">
      <c r="A57" s="56"/>
      <c r="B57" s="57"/>
      <c r="C57" s="57"/>
      <c r="D57" s="57"/>
      <c r="E57" s="59"/>
      <c r="F57" s="59"/>
      <c r="G57" s="58"/>
      <c r="H57" s="68">
        <v>1</v>
      </c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70"/>
      <c r="U57" s="190">
        <f t="shared" si="7"/>
        <v>1</v>
      </c>
      <c r="V57" s="214">
        <f t="shared" si="9"/>
        <v>4.7961630695443646E-4</v>
      </c>
      <c r="W57" s="248">
        <f>D44</f>
        <v>2085</v>
      </c>
      <c r="X57" s="269" t="s">
        <v>74</v>
      </c>
      <c r="Y57" s="191">
        <f t="shared" si="10"/>
        <v>1</v>
      </c>
      <c r="Z57" s="83"/>
    </row>
    <row r="58" spans="1:26" x14ac:dyDescent="0.25">
      <c r="A58" s="56"/>
      <c r="B58" s="57"/>
      <c r="C58" s="57"/>
      <c r="D58" s="57"/>
      <c r="E58" s="59"/>
      <c r="F58" s="59"/>
      <c r="G58" s="60"/>
      <c r="H58" s="38">
        <v>4</v>
      </c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65"/>
      <c r="U58" s="71">
        <f t="shared" si="7"/>
        <v>4</v>
      </c>
      <c r="V58" s="214">
        <f t="shared" si="9"/>
        <v>1.9184652278177458E-3</v>
      </c>
      <c r="W58" s="248">
        <f>D44</f>
        <v>2085</v>
      </c>
      <c r="X58" s="195" t="s">
        <v>168</v>
      </c>
      <c r="Y58" s="191"/>
      <c r="Z58" s="132"/>
    </row>
    <row r="59" spans="1:26" ht="15.75" thickBot="1" x14ac:dyDescent="0.3">
      <c r="A59" s="56"/>
      <c r="B59" s="57"/>
      <c r="C59" s="57"/>
      <c r="D59" s="57"/>
      <c r="E59" s="59"/>
      <c r="F59" s="59"/>
      <c r="G59" s="58"/>
      <c r="H59" s="207"/>
      <c r="I59" s="206"/>
      <c r="J59" s="206">
        <v>1</v>
      </c>
      <c r="K59" s="206"/>
      <c r="L59" s="206"/>
      <c r="M59" s="206"/>
      <c r="N59" s="206"/>
      <c r="O59" s="206"/>
      <c r="P59" s="206"/>
      <c r="Q59" s="206"/>
      <c r="R59" s="206"/>
      <c r="S59" s="206"/>
      <c r="T59" s="205"/>
      <c r="U59" s="204">
        <f t="shared" si="7"/>
        <v>1</v>
      </c>
      <c r="V59" s="316">
        <f t="shared" si="9"/>
        <v>4.7961630695443646E-4</v>
      </c>
      <c r="W59" s="249">
        <f>D44</f>
        <v>2085</v>
      </c>
      <c r="X59" s="203" t="s">
        <v>28</v>
      </c>
      <c r="Y59" s="191">
        <f>U59</f>
        <v>1</v>
      </c>
      <c r="Z59" s="132"/>
    </row>
    <row r="60" spans="1:26" x14ac:dyDescent="0.25">
      <c r="A60" s="56"/>
      <c r="B60" s="57"/>
      <c r="C60" s="57"/>
      <c r="D60" s="57"/>
      <c r="E60" s="59"/>
      <c r="F60" s="59"/>
      <c r="G60" s="58"/>
      <c r="H60" s="62"/>
      <c r="I60" s="180">
        <v>1</v>
      </c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66"/>
      <c r="U60" s="71">
        <f t="shared" si="7"/>
        <v>0</v>
      </c>
      <c r="V60" s="214">
        <f t="shared" si="9"/>
        <v>0</v>
      </c>
      <c r="W60" s="250">
        <f>D44</f>
        <v>2085</v>
      </c>
      <c r="X60" s="202" t="s">
        <v>11</v>
      </c>
      <c r="Y60" s="191"/>
      <c r="Z60" s="132"/>
    </row>
    <row r="61" spans="1:26" x14ac:dyDescent="0.25">
      <c r="A61" s="56"/>
      <c r="B61" s="57"/>
      <c r="C61" s="57"/>
      <c r="D61" s="57"/>
      <c r="E61" s="59"/>
      <c r="F61" s="59"/>
      <c r="G61" s="58"/>
      <c r="H61" s="64"/>
      <c r="I61" s="38">
        <v>5</v>
      </c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65"/>
      <c r="U61" s="71">
        <f t="shared" si="7"/>
        <v>0</v>
      </c>
      <c r="V61" s="214">
        <f t="shared" si="9"/>
        <v>0</v>
      </c>
      <c r="W61" s="248">
        <f>D44</f>
        <v>2085</v>
      </c>
      <c r="X61" s="195" t="s">
        <v>29</v>
      </c>
      <c r="Y61" s="191">
        <f t="shared" ref="Y61:Y81" si="11">U61</f>
        <v>0</v>
      </c>
      <c r="Z61" s="83"/>
    </row>
    <row r="62" spans="1:26" x14ac:dyDescent="0.25">
      <c r="A62" s="56"/>
      <c r="B62" s="57"/>
      <c r="C62" s="57"/>
      <c r="D62" s="57"/>
      <c r="E62" s="59"/>
      <c r="F62" s="59"/>
      <c r="G62" s="58"/>
      <c r="H62" s="64"/>
      <c r="I62" s="38">
        <v>8</v>
      </c>
      <c r="J62" s="73">
        <v>1</v>
      </c>
      <c r="K62" s="73"/>
      <c r="L62" s="73"/>
      <c r="M62" s="73"/>
      <c r="N62" s="73"/>
      <c r="O62" s="73"/>
      <c r="P62" s="73"/>
      <c r="Q62" s="73"/>
      <c r="R62" s="73"/>
      <c r="S62" s="73"/>
      <c r="T62" s="65">
        <v>18</v>
      </c>
      <c r="U62" s="71">
        <f t="shared" si="7"/>
        <v>19</v>
      </c>
      <c r="V62" s="214">
        <f t="shared" si="9"/>
        <v>9.1127098321342921E-3</v>
      </c>
      <c r="W62" s="248">
        <f>D44</f>
        <v>2085</v>
      </c>
      <c r="X62" s="195" t="s">
        <v>3</v>
      </c>
      <c r="Y62" s="191">
        <f t="shared" si="11"/>
        <v>19</v>
      </c>
      <c r="Z62" s="83"/>
    </row>
    <row r="63" spans="1:26" x14ac:dyDescent="0.25">
      <c r="A63" s="56"/>
      <c r="B63" s="57"/>
      <c r="C63" s="57"/>
      <c r="D63" s="57"/>
      <c r="E63" s="59"/>
      <c r="F63" s="59"/>
      <c r="G63" s="58"/>
      <c r="H63" s="64"/>
      <c r="I63" s="38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65"/>
      <c r="U63" s="71">
        <f t="shared" si="7"/>
        <v>0</v>
      </c>
      <c r="V63" s="214">
        <f t="shared" si="9"/>
        <v>0</v>
      </c>
      <c r="W63" s="248">
        <f>D44</f>
        <v>2085</v>
      </c>
      <c r="X63" s="195" t="s">
        <v>8</v>
      </c>
      <c r="Y63" s="191">
        <f t="shared" si="11"/>
        <v>0</v>
      </c>
      <c r="Z63" s="494" t="s">
        <v>206</v>
      </c>
    </row>
    <row r="64" spans="1:26" x14ac:dyDescent="0.25">
      <c r="A64" s="56"/>
      <c r="B64" s="57"/>
      <c r="C64" s="57"/>
      <c r="D64" s="57"/>
      <c r="E64" s="59"/>
      <c r="F64" s="59"/>
      <c r="G64" s="58"/>
      <c r="H64" s="64"/>
      <c r="I64" s="38">
        <v>4</v>
      </c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65">
        <v>1</v>
      </c>
      <c r="U64" s="71">
        <f t="shared" si="7"/>
        <v>1</v>
      </c>
      <c r="V64" s="214">
        <f t="shared" si="9"/>
        <v>4.7961630695443646E-4</v>
      </c>
      <c r="W64" s="248">
        <f>D44</f>
        <v>2085</v>
      </c>
      <c r="X64" s="195" t="s">
        <v>9</v>
      </c>
      <c r="Y64" s="191">
        <f t="shared" si="11"/>
        <v>1</v>
      </c>
      <c r="Z64" s="494" t="s">
        <v>298</v>
      </c>
    </row>
    <row r="65" spans="1:26" x14ac:dyDescent="0.25">
      <c r="A65" s="56"/>
      <c r="B65" s="57"/>
      <c r="C65" s="57"/>
      <c r="D65" s="57"/>
      <c r="E65" s="59"/>
      <c r="F65" s="59"/>
      <c r="G65" s="58"/>
      <c r="H65" s="64"/>
      <c r="I65" s="38">
        <v>2</v>
      </c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65"/>
      <c r="U65" s="71">
        <f t="shared" si="7"/>
        <v>0</v>
      </c>
      <c r="V65" s="214">
        <f t="shared" si="9"/>
        <v>0</v>
      </c>
      <c r="W65" s="248">
        <f>D44</f>
        <v>2085</v>
      </c>
      <c r="X65" s="195" t="s">
        <v>80</v>
      </c>
      <c r="Y65" s="191">
        <f t="shared" si="11"/>
        <v>0</v>
      </c>
      <c r="Z65" s="452" t="s">
        <v>259</v>
      </c>
    </row>
    <row r="66" spans="1:26" x14ac:dyDescent="0.25">
      <c r="A66" s="56"/>
      <c r="B66" s="57"/>
      <c r="C66" s="57"/>
      <c r="D66" s="57"/>
      <c r="E66" s="59"/>
      <c r="F66" s="59"/>
      <c r="G66" s="58"/>
      <c r="H66" s="130"/>
      <c r="I66" s="73">
        <v>1</v>
      </c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65"/>
      <c r="U66" s="71">
        <f t="shared" si="7"/>
        <v>0</v>
      </c>
      <c r="V66" s="214">
        <f t="shared" si="9"/>
        <v>0</v>
      </c>
      <c r="W66" s="248">
        <f>D44</f>
        <v>2085</v>
      </c>
      <c r="X66" s="195" t="s">
        <v>101</v>
      </c>
      <c r="Y66" s="191">
        <f t="shared" si="11"/>
        <v>0</v>
      </c>
      <c r="Z66" s="452" t="s">
        <v>300</v>
      </c>
    </row>
    <row r="67" spans="1:26" x14ac:dyDescent="0.25">
      <c r="A67" s="56"/>
      <c r="B67" s="57"/>
      <c r="C67" s="57"/>
      <c r="D67" s="57"/>
      <c r="E67" s="59"/>
      <c r="F67" s="59"/>
      <c r="G67" s="58"/>
      <c r="H67" s="64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65"/>
      <c r="U67" s="71">
        <f t="shared" si="7"/>
        <v>0</v>
      </c>
      <c r="V67" s="214">
        <f t="shared" si="9"/>
        <v>0</v>
      </c>
      <c r="W67" s="248">
        <f>D44</f>
        <v>2085</v>
      </c>
      <c r="X67" s="195" t="s">
        <v>81</v>
      </c>
      <c r="Y67" s="191">
        <f t="shared" si="11"/>
        <v>0</v>
      </c>
      <c r="Z67" s="83"/>
    </row>
    <row r="68" spans="1:26" x14ac:dyDescent="0.25">
      <c r="A68" s="56"/>
      <c r="B68" s="57"/>
      <c r="C68" s="57"/>
      <c r="D68" s="57"/>
      <c r="E68" s="59"/>
      <c r="F68" s="59"/>
      <c r="G68" s="58"/>
      <c r="H68" s="64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65"/>
      <c r="U68" s="71">
        <f t="shared" si="7"/>
        <v>0</v>
      </c>
      <c r="V68" s="214">
        <f t="shared" si="9"/>
        <v>0</v>
      </c>
      <c r="W68" s="248">
        <f>D44</f>
        <v>2085</v>
      </c>
      <c r="X68" s="195" t="s">
        <v>10</v>
      </c>
      <c r="Y68" s="191">
        <f t="shared" si="11"/>
        <v>0</v>
      </c>
      <c r="Z68" s="132"/>
    </row>
    <row r="69" spans="1:26" x14ac:dyDescent="0.25">
      <c r="A69" s="56"/>
      <c r="B69" s="57"/>
      <c r="C69" s="57"/>
      <c r="D69" s="57"/>
      <c r="E69" s="59"/>
      <c r="F69" s="59"/>
      <c r="G69" s="58"/>
      <c r="H69" s="64"/>
      <c r="I69" s="73">
        <v>62</v>
      </c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65">
        <v>3</v>
      </c>
      <c r="U69" s="71">
        <f t="shared" si="7"/>
        <v>3</v>
      </c>
      <c r="V69" s="214">
        <f t="shared" si="9"/>
        <v>1.4388489208633094E-3</v>
      </c>
      <c r="W69" s="248">
        <f>D44</f>
        <v>2085</v>
      </c>
      <c r="X69" s="195" t="s">
        <v>13</v>
      </c>
      <c r="Y69" s="191">
        <f t="shared" si="11"/>
        <v>3</v>
      </c>
      <c r="Z69" s="132"/>
    </row>
    <row r="70" spans="1:26" x14ac:dyDescent="0.25">
      <c r="A70" s="56"/>
      <c r="B70" s="57"/>
      <c r="C70" s="57"/>
      <c r="D70" s="57"/>
      <c r="E70" s="59"/>
      <c r="F70" s="59"/>
      <c r="G70" s="58"/>
      <c r="H70" s="64"/>
      <c r="I70" s="73">
        <v>2</v>
      </c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65"/>
      <c r="U70" s="71">
        <f t="shared" si="7"/>
        <v>0</v>
      </c>
      <c r="V70" s="214">
        <f t="shared" si="9"/>
        <v>0</v>
      </c>
      <c r="W70" s="248">
        <f>D44</f>
        <v>2085</v>
      </c>
      <c r="X70" s="195" t="s">
        <v>99</v>
      </c>
      <c r="Y70" s="191">
        <f t="shared" si="11"/>
        <v>0</v>
      </c>
      <c r="Z70" s="83"/>
    </row>
    <row r="71" spans="1:26" x14ac:dyDescent="0.25">
      <c r="A71" s="56"/>
      <c r="B71" s="57"/>
      <c r="C71" s="57"/>
      <c r="D71" s="57"/>
      <c r="E71" s="59"/>
      <c r="F71" s="59"/>
      <c r="G71" s="58"/>
      <c r="H71" s="64"/>
      <c r="I71" s="73">
        <v>1</v>
      </c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5"/>
      <c r="U71" s="71">
        <f t="shared" si="7"/>
        <v>0</v>
      </c>
      <c r="V71" s="214">
        <f t="shared" si="9"/>
        <v>0</v>
      </c>
      <c r="W71" s="248">
        <f>D44</f>
        <v>2085</v>
      </c>
      <c r="X71" s="195" t="s">
        <v>83</v>
      </c>
      <c r="Y71" s="191">
        <f t="shared" si="11"/>
        <v>0</v>
      </c>
      <c r="Z71" s="83"/>
    </row>
    <row r="72" spans="1:26" ht="15.75" thickBot="1" x14ac:dyDescent="0.3">
      <c r="A72" s="56"/>
      <c r="B72" s="57"/>
      <c r="C72" s="57"/>
      <c r="D72" s="57"/>
      <c r="E72" s="59"/>
      <c r="F72" s="59"/>
      <c r="G72" s="58"/>
      <c r="H72" s="68"/>
      <c r="I72" s="69">
        <v>2</v>
      </c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70"/>
      <c r="U72" s="71">
        <f t="shared" si="7"/>
        <v>0</v>
      </c>
      <c r="V72" s="214">
        <f t="shared" si="9"/>
        <v>0</v>
      </c>
      <c r="W72" s="249">
        <f>D44</f>
        <v>2085</v>
      </c>
      <c r="X72" s="201" t="s">
        <v>43</v>
      </c>
      <c r="Y72" s="191">
        <f t="shared" si="11"/>
        <v>0</v>
      </c>
      <c r="Z72" s="83"/>
    </row>
    <row r="73" spans="1:26" ht="15.75" thickBot="1" x14ac:dyDescent="0.3">
      <c r="A73" s="56"/>
      <c r="B73" s="57"/>
      <c r="C73" s="57"/>
      <c r="D73" s="57"/>
      <c r="E73" s="59"/>
      <c r="F73" s="59"/>
      <c r="G73" s="58"/>
      <c r="H73" s="200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8"/>
      <c r="U73" s="197"/>
      <c r="V73" s="197"/>
      <c r="W73" s="301"/>
      <c r="X73" s="122" t="s">
        <v>84</v>
      </c>
      <c r="Y73" s="191">
        <f t="shared" si="11"/>
        <v>0</v>
      </c>
      <c r="Z73" s="494"/>
    </row>
    <row r="74" spans="1:26" x14ac:dyDescent="0.25">
      <c r="A74" s="56"/>
      <c r="B74" s="57"/>
      <c r="C74" s="57"/>
      <c r="D74" s="57"/>
      <c r="E74" s="59"/>
      <c r="F74" s="59"/>
      <c r="G74" s="60"/>
      <c r="H74" s="62">
        <v>10</v>
      </c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63"/>
      <c r="U74" s="76">
        <f t="shared" ref="U74:U81" si="12">SUM(H74,J74,L74,N74,P74,R74,T74)</f>
        <v>10</v>
      </c>
      <c r="V74" s="214">
        <f t="shared" si="9"/>
        <v>4.7961630695443642E-3</v>
      </c>
      <c r="W74" s="248">
        <f>D44</f>
        <v>2085</v>
      </c>
      <c r="X74" s="195" t="s">
        <v>173</v>
      </c>
      <c r="Y74" s="191">
        <f t="shared" si="11"/>
        <v>10</v>
      </c>
      <c r="Z74" s="494" t="s">
        <v>297</v>
      </c>
    </row>
    <row r="75" spans="1:26" x14ac:dyDescent="0.25">
      <c r="A75" s="56"/>
      <c r="B75" s="57"/>
      <c r="C75" s="57"/>
      <c r="D75" s="57"/>
      <c r="E75" s="59"/>
      <c r="F75" s="59"/>
      <c r="G75" s="60"/>
      <c r="H75" s="64">
        <v>2</v>
      </c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65"/>
      <c r="U75" s="71">
        <f t="shared" si="12"/>
        <v>2</v>
      </c>
      <c r="V75" s="214">
        <f t="shared" si="9"/>
        <v>9.5923261390887292E-4</v>
      </c>
      <c r="W75" s="248">
        <f>D44</f>
        <v>2085</v>
      </c>
      <c r="X75" s="195" t="s">
        <v>86</v>
      </c>
      <c r="Y75" s="191">
        <f t="shared" si="11"/>
        <v>2</v>
      </c>
      <c r="Z75" s="494" t="s">
        <v>243</v>
      </c>
    </row>
    <row r="76" spans="1:26" x14ac:dyDescent="0.25">
      <c r="A76" s="56"/>
      <c r="B76" s="57"/>
      <c r="C76" s="57"/>
      <c r="D76" s="57"/>
      <c r="E76" s="59"/>
      <c r="F76" s="59"/>
      <c r="G76" s="60"/>
      <c r="H76" s="64">
        <v>1</v>
      </c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65"/>
      <c r="U76" s="71">
        <f t="shared" si="12"/>
        <v>1</v>
      </c>
      <c r="V76" s="214">
        <f t="shared" si="9"/>
        <v>4.7961630695443646E-4</v>
      </c>
      <c r="W76" s="248">
        <f>D44</f>
        <v>2085</v>
      </c>
      <c r="X76" s="41" t="s">
        <v>16</v>
      </c>
      <c r="Y76" s="191">
        <f t="shared" si="11"/>
        <v>1</v>
      </c>
      <c r="Z76" s="417" t="s">
        <v>214</v>
      </c>
    </row>
    <row r="77" spans="1:26" ht="15.75" x14ac:dyDescent="0.25">
      <c r="A77" s="56"/>
      <c r="B77" s="57"/>
      <c r="C77" s="57"/>
      <c r="D77" s="57"/>
      <c r="E77" s="59"/>
      <c r="F77" s="59"/>
      <c r="G77" s="60"/>
      <c r="H77" s="64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65"/>
      <c r="U77" s="71">
        <f t="shared" si="12"/>
        <v>0</v>
      </c>
      <c r="V77" s="214">
        <f t="shared" si="9"/>
        <v>0</v>
      </c>
      <c r="W77" s="248">
        <f>D44</f>
        <v>2085</v>
      </c>
      <c r="X77" s="269" t="s">
        <v>27</v>
      </c>
      <c r="Y77" s="191">
        <f t="shared" si="11"/>
        <v>0</v>
      </c>
      <c r="Z77" s="132" t="s">
        <v>296</v>
      </c>
    </row>
    <row r="78" spans="1:26" x14ac:dyDescent="0.25">
      <c r="A78" s="56"/>
      <c r="B78" s="57"/>
      <c r="C78" s="57"/>
      <c r="D78" s="57"/>
      <c r="E78" s="59"/>
      <c r="F78" s="59"/>
      <c r="G78" s="60"/>
      <c r="H78" s="64">
        <v>1</v>
      </c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65"/>
      <c r="U78" s="71">
        <f t="shared" si="12"/>
        <v>1</v>
      </c>
      <c r="V78" s="214">
        <f t="shared" si="9"/>
        <v>4.7961630695443646E-4</v>
      </c>
      <c r="W78" s="248">
        <f>D44</f>
        <v>2085</v>
      </c>
      <c r="X78" s="195" t="s">
        <v>88</v>
      </c>
      <c r="Y78" s="191">
        <f t="shared" si="11"/>
        <v>1</v>
      </c>
      <c r="Z78" s="132"/>
    </row>
    <row r="79" spans="1:26" ht="15.75" x14ac:dyDescent="0.25">
      <c r="A79" s="56"/>
      <c r="B79" s="57"/>
      <c r="C79" s="57"/>
      <c r="D79" s="57"/>
      <c r="E79" s="59"/>
      <c r="F79" s="59"/>
      <c r="G79" s="60"/>
      <c r="H79" s="64">
        <v>23</v>
      </c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65"/>
      <c r="U79" s="71">
        <f t="shared" si="12"/>
        <v>23</v>
      </c>
      <c r="V79" s="214">
        <f t="shared" si="9"/>
        <v>1.1031175059952039E-2</v>
      </c>
      <c r="W79" s="248">
        <f>D44</f>
        <v>2085</v>
      </c>
      <c r="X79" s="268" t="s">
        <v>159</v>
      </c>
      <c r="Y79" s="191">
        <f t="shared" si="11"/>
        <v>23</v>
      </c>
      <c r="Z79" s="83"/>
    </row>
    <row r="80" spans="1:26" ht="15.75" thickBot="1" x14ac:dyDescent="0.3">
      <c r="A80" s="186"/>
      <c r="B80" s="187"/>
      <c r="C80" s="187"/>
      <c r="D80" s="187"/>
      <c r="E80" s="188"/>
      <c r="F80" s="188"/>
      <c r="G80" s="194"/>
      <c r="H80" s="68">
        <v>3</v>
      </c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70"/>
      <c r="U80" s="190">
        <f t="shared" si="12"/>
        <v>3</v>
      </c>
      <c r="V80" s="316">
        <f t="shared" si="9"/>
        <v>1.4388489208633094E-3</v>
      </c>
      <c r="W80" s="249">
        <f>D44</f>
        <v>2085</v>
      </c>
      <c r="X80" s="300" t="s">
        <v>74</v>
      </c>
      <c r="Y80" s="191">
        <f t="shared" si="11"/>
        <v>3</v>
      </c>
      <c r="Z80" s="193"/>
    </row>
    <row r="81" spans="1:26" ht="15.75" thickBot="1" x14ac:dyDescent="0.3">
      <c r="G81" s="51" t="s">
        <v>5</v>
      </c>
      <c r="H81" s="61">
        <f t="shared" ref="H81:T81" si="13">SUM(H45:H80)</f>
        <v>165</v>
      </c>
      <c r="I81" s="61">
        <f t="shared" si="13"/>
        <v>88</v>
      </c>
      <c r="J81" s="61">
        <f t="shared" si="13"/>
        <v>33</v>
      </c>
      <c r="K81" s="61">
        <f t="shared" si="13"/>
        <v>0</v>
      </c>
      <c r="L81" s="61">
        <f t="shared" si="13"/>
        <v>0</v>
      </c>
      <c r="M81" s="61">
        <f t="shared" si="13"/>
        <v>0</v>
      </c>
      <c r="N81" s="61">
        <f t="shared" si="13"/>
        <v>0</v>
      </c>
      <c r="O81" s="61">
        <f t="shared" si="13"/>
        <v>0</v>
      </c>
      <c r="P81" s="61">
        <f t="shared" si="13"/>
        <v>0</v>
      </c>
      <c r="Q81" s="61">
        <f t="shared" si="13"/>
        <v>0</v>
      </c>
      <c r="R81" s="61">
        <f t="shared" si="13"/>
        <v>0</v>
      </c>
      <c r="S81" s="61">
        <f t="shared" si="13"/>
        <v>0</v>
      </c>
      <c r="T81" s="61">
        <f t="shared" si="13"/>
        <v>59</v>
      </c>
      <c r="U81" s="77">
        <f t="shared" si="12"/>
        <v>257</v>
      </c>
      <c r="V81" s="214">
        <f t="shared" si="9"/>
        <v>0.12326139088729017</v>
      </c>
      <c r="W81" s="249">
        <f>D44</f>
        <v>2085</v>
      </c>
      <c r="X81" s="192"/>
      <c r="Y81" s="191">
        <f t="shared" si="11"/>
        <v>257</v>
      </c>
      <c r="Z81" s="14" t="s">
        <v>108</v>
      </c>
    </row>
    <row r="83" spans="1:26" ht="15.75" thickBot="1" x14ac:dyDescent="0.3"/>
    <row r="84" spans="1:26" ht="75.75" thickBot="1" x14ac:dyDescent="0.3">
      <c r="A84" s="47" t="s">
        <v>23</v>
      </c>
      <c r="B84" s="47" t="s">
        <v>49</v>
      </c>
      <c r="C84" s="47" t="s">
        <v>54</v>
      </c>
      <c r="D84" s="47" t="s">
        <v>18</v>
      </c>
      <c r="E84" s="46" t="s">
        <v>17</v>
      </c>
      <c r="F84" s="48" t="s">
        <v>1</v>
      </c>
      <c r="G84" s="49" t="s">
        <v>24</v>
      </c>
      <c r="H84" s="50" t="s">
        <v>75</v>
      </c>
      <c r="I84" s="50" t="s">
        <v>76</v>
      </c>
      <c r="J84" s="50" t="s">
        <v>55</v>
      </c>
      <c r="K84" s="50" t="s">
        <v>60</v>
      </c>
      <c r="L84" s="50" t="s">
        <v>56</v>
      </c>
      <c r="M84" s="50" t="s">
        <v>61</v>
      </c>
      <c r="N84" s="50" t="s">
        <v>57</v>
      </c>
      <c r="O84" s="50" t="s">
        <v>62</v>
      </c>
      <c r="P84" s="50" t="s">
        <v>58</v>
      </c>
      <c r="Q84" s="50" t="s">
        <v>77</v>
      </c>
      <c r="R84" s="50" t="s">
        <v>59</v>
      </c>
      <c r="S84" s="50" t="s">
        <v>126</v>
      </c>
      <c r="T84" s="47" t="s">
        <v>42</v>
      </c>
      <c r="U84" s="47" t="s">
        <v>5</v>
      </c>
      <c r="V84" s="46" t="s">
        <v>2</v>
      </c>
      <c r="W84" s="84" t="s">
        <v>161</v>
      </c>
      <c r="X84" s="85" t="s">
        <v>21</v>
      </c>
      <c r="Y84" s="210" t="s">
        <v>5</v>
      </c>
      <c r="Z84" s="213" t="s">
        <v>7</v>
      </c>
    </row>
    <row r="85" spans="1:26" ht="15.75" thickBot="1" x14ac:dyDescent="0.3">
      <c r="A85" s="212">
        <v>1507971</v>
      </c>
      <c r="B85" s="212" t="s">
        <v>283</v>
      </c>
      <c r="C85" s="441">
        <v>1152</v>
      </c>
      <c r="D85" s="441">
        <v>1237</v>
      </c>
      <c r="E85" s="448">
        <v>1074</v>
      </c>
      <c r="F85" s="440">
        <f>E85/D85</f>
        <v>0.86822958771220693</v>
      </c>
      <c r="G85" s="211">
        <v>45231</v>
      </c>
      <c r="H85" s="200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8"/>
      <c r="U85" s="405"/>
      <c r="V85" s="197"/>
      <c r="W85" s="197"/>
      <c r="X85" s="91" t="s">
        <v>78</v>
      </c>
      <c r="Y85" s="210" t="s">
        <v>5</v>
      </c>
      <c r="Z85" s="493" t="s">
        <v>73</v>
      </c>
    </row>
    <row r="86" spans="1:26" x14ac:dyDescent="0.25">
      <c r="A86" s="53"/>
      <c r="B86" s="54"/>
      <c r="C86" s="54"/>
      <c r="D86" s="54"/>
      <c r="E86" s="54"/>
      <c r="F86" s="54"/>
      <c r="G86" s="55"/>
      <c r="H86" s="62">
        <v>11</v>
      </c>
      <c r="I86" s="72"/>
      <c r="J86" s="72">
        <v>2</v>
      </c>
      <c r="K86" s="72"/>
      <c r="L86" s="72"/>
      <c r="M86" s="72"/>
      <c r="N86" s="72"/>
      <c r="O86" s="72"/>
      <c r="P86" s="72"/>
      <c r="Q86" s="72"/>
      <c r="R86" s="72"/>
      <c r="S86" s="72"/>
      <c r="T86" s="63">
        <v>8</v>
      </c>
      <c r="U86" s="76">
        <f t="shared" ref="U86:U113" si="14">SUM(H86,J86,L86,N86,P86,R86,T86)</f>
        <v>21</v>
      </c>
      <c r="V86" s="214">
        <f>($U86)/$D$85</f>
        <v>1.6976556184316895E-2</v>
      </c>
      <c r="W86" s="248">
        <f>D85</f>
        <v>1237</v>
      </c>
      <c r="X86" s="196" t="s">
        <v>16</v>
      </c>
      <c r="Y86" s="209">
        <f t="shared" ref="Y86" si="15">U86</f>
        <v>21</v>
      </c>
      <c r="Z86" s="276" t="s">
        <v>131</v>
      </c>
    </row>
    <row r="87" spans="1:26" x14ac:dyDescent="0.25">
      <c r="A87" s="56"/>
      <c r="B87" s="57"/>
      <c r="C87" s="57"/>
      <c r="D87" s="57"/>
      <c r="E87" s="57"/>
      <c r="F87" s="57"/>
      <c r="G87" s="58"/>
      <c r="H87" s="478">
        <v>1</v>
      </c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66"/>
      <c r="U87" s="76">
        <f t="shared" si="14"/>
        <v>1</v>
      </c>
      <c r="V87" s="214">
        <f t="shared" ref="V87:V122" si="16">($U87)/$D$85</f>
        <v>8.0840743734842356E-4</v>
      </c>
      <c r="W87" s="248"/>
      <c r="X87" s="202" t="s">
        <v>44</v>
      </c>
      <c r="Y87" s="191"/>
      <c r="Z87" s="276" t="s">
        <v>302</v>
      </c>
    </row>
    <row r="88" spans="1:26" x14ac:dyDescent="0.25">
      <c r="A88" s="56"/>
      <c r="B88" s="57"/>
      <c r="C88" s="57"/>
      <c r="D88" s="57"/>
      <c r="E88" s="57"/>
      <c r="F88" s="57"/>
      <c r="G88" s="58"/>
      <c r="H88" s="64">
        <v>5</v>
      </c>
      <c r="I88" s="73"/>
      <c r="J88" s="73">
        <v>1</v>
      </c>
      <c r="K88" s="73"/>
      <c r="L88" s="73"/>
      <c r="M88" s="73"/>
      <c r="N88" s="73"/>
      <c r="O88" s="73"/>
      <c r="P88" s="73"/>
      <c r="Q88" s="73"/>
      <c r="R88" s="73"/>
      <c r="S88" s="73"/>
      <c r="T88" s="65">
        <v>2</v>
      </c>
      <c r="U88" s="71">
        <f t="shared" si="14"/>
        <v>8</v>
      </c>
      <c r="V88" s="214">
        <f t="shared" si="16"/>
        <v>6.4672594987873885E-3</v>
      </c>
      <c r="W88" s="248">
        <f>D85</f>
        <v>1237</v>
      </c>
      <c r="X88" s="195" t="s">
        <v>6</v>
      </c>
      <c r="Y88" s="191">
        <f t="shared" ref="Y88:Y98" si="17">U88</f>
        <v>8</v>
      </c>
      <c r="Z88" s="132"/>
    </row>
    <row r="89" spans="1:26" x14ac:dyDescent="0.25">
      <c r="A89" s="56"/>
      <c r="B89" s="57"/>
      <c r="C89" s="57"/>
      <c r="D89" s="57"/>
      <c r="E89" s="59"/>
      <c r="F89" s="59"/>
      <c r="G89" s="58"/>
      <c r="H89" s="64">
        <v>20</v>
      </c>
      <c r="I89" s="73"/>
      <c r="J89" s="73">
        <v>4</v>
      </c>
      <c r="K89" s="73"/>
      <c r="L89" s="73"/>
      <c r="M89" s="73"/>
      <c r="N89" s="73"/>
      <c r="O89" s="73"/>
      <c r="P89" s="73"/>
      <c r="Q89" s="73"/>
      <c r="R89" s="73"/>
      <c r="S89" s="73"/>
      <c r="T89" s="65">
        <v>2</v>
      </c>
      <c r="U89" s="71">
        <f t="shared" si="14"/>
        <v>26</v>
      </c>
      <c r="V89" s="214">
        <f t="shared" si="16"/>
        <v>2.1018593371059015E-2</v>
      </c>
      <c r="W89" s="248">
        <f>D85</f>
        <v>1237</v>
      </c>
      <c r="X89" s="195" t="s">
        <v>14</v>
      </c>
      <c r="Y89" s="191">
        <f t="shared" si="17"/>
        <v>26</v>
      </c>
      <c r="Z89" s="83"/>
    </row>
    <row r="90" spans="1:26" x14ac:dyDescent="0.25">
      <c r="A90" s="56"/>
      <c r="B90" s="57"/>
      <c r="C90" s="57"/>
      <c r="D90" s="57"/>
      <c r="E90" s="59"/>
      <c r="F90" s="59"/>
      <c r="G90" s="58"/>
      <c r="H90" s="64">
        <v>4</v>
      </c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65">
        <v>3</v>
      </c>
      <c r="U90" s="71">
        <f t="shared" si="14"/>
        <v>7</v>
      </c>
      <c r="V90" s="214">
        <f t="shared" si="16"/>
        <v>5.6588520614389648E-3</v>
      </c>
      <c r="W90" s="248">
        <f>D85</f>
        <v>1237</v>
      </c>
      <c r="X90" s="195" t="s">
        <v>15</v>
      </c>
      <c r="Y90" s="191">
        <f t="shared" si="17"/>
        <v>7</v>
      </c>
      <c r="Z90" s="83"/>
    </row>
    <row r="91" spans="1:26" x14ac:dyDescent="0.25">
      <c r="A91" s="56"/>
      <c r="B91" s="57"/>
      <c r="C91" s="57"/>
      <c r="D91" s="57"/>
      <c r="E91" s="59"/>
      <c r="F91" s="59"/>
      <c r="G91" s="58"/>
      <c r="H91" s="64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65">
        <v>2</v>
      </c>
      <c r="U91" s="71">
        <f t="shared" si="14"/>
        <v>2</v>
      </c>
      <c r="V91" s="214">
        <f t="shared" si="16"/>
        <v>1.6168148746968471E-3</v>
      </c>
      <c r="W91" s="248">
        <f>D85</f>
        <v>1237</v>
      </c>
      <c r="X91" s="195" t="s">
        <v>31</v>
      </c>
      <c r="Y91" s="191">
        <f t="shared" si="17"/>
        <v>2</v>
      </c>
      <c r="Z91" s="132"/>
    </row>
    <row r="92" spans="1:26" x14ac:dyDescent="0.25">
      <c r="A92" s="56"/>
      <c r="B92" s="57"/>
      <c r="C92" s="57"/>
      <c r="D92" s="57"/>
      <c r="E92" s="59"/>
      <c r="F92" s="59"/>
      <c r="G92" s="58"/>
      <c r="H92" s="64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65"/>
      <c r="U92" s="71">
        <f t="shared" si="14"/>
        <v>0</v>
      </c>
      <c r="V92" s="214">
        <f t="shared" si="16"/>
        <v>0</v>
      </c>
      <c r="W92" s="248">
        <f>D85</f>
        <v>1237</v>
      </c>
      <c r="X92" s="195" t="s">
        <v>32</v>
      </c>
      <c r="Y92" s="191">
        <f t="shared" si="17"/>
        <v>0</v>
      </c>
      <c r="Z92" s="132"/>
    </row>
    <row r="93" spans="1:26" x14ac:dyDescent="0.25">
      <c r="A93" s="56"/>
      <c r="B93" s="57"/>
      <c r="C93" s="57"/>
      <c r="D93" s="57"/>
      <c r="E93" s="59"/>
      <c r="F93" s="59"/>
      <c r="G93" s="58"/>
      <c r="H93" s="64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65">
        <v>1</v>
      </c>
      <c r="U93" s="71">
        <f t="shared" si="14"/>
        <v>1</v>
      </c>
      <c r="V93" s="214">
        <f t="shared" si="16"/>
        <v>8.0840743734842356E-4</v>
      </c>
      <c r="W93" s="248">
        <f>D85</f>
        <v>1237</v>
      </c>
      <c r="X93" s="195" t="s">
        <v>20</v>
      </c>
      <c r="Y93" s="191">
        <f t="shared" si="17"/>
        <v>1</v>
      </c>
      <c r="Z93" s="132"/>
    </row>
    <row r="94" spans="1:26" x14ac:dyDescent="0.25">
      <c r="A94" s="56"/>
      <c r="B94" s="57"/>
      <c r="C94" s="57"/>
      <c r="D94" s="57"/>
      <c r="E94" s="59"/>
      <c r="F94" s="59"/>
      <c r="G94" s="58"/>
      <c r="H94" s="64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65"/>
      <c r="U94" s="71">
        <f t="shared" si="14"/>
        <v>0</v>
      </c>
      <c r="V94" s="214">
        <f t="shared" si="16"/>
        <v>0</v>
      </c>
      <c r="W94" s="248">
        <f>D85</f>
        <v>1237</v>
      </c>
      <c r="X94" s="195" t="s">
        <v>30</v>
      </c>
      <c r="Y94" s="191">
        <f t="shared" si="17"/>
        <v>0</v>
      </c>
      <c r="Z94" s="132"/>
    </row>
    <row r="95" spans="1:26" x14ac:dyDescent="0.25">
      <c r="A95" s="56"/>
      <c r="B95" s="57"/>
      <c r="C95" s="57"/>
      <c r="D95" s="57"/>
      <c r="E95" s="59"/>
      <c r="F95" s="59"/>
      <c r="G95" s="58"/>
      <c r="H95" s="64">
        <v>15</v>
      </c>
      <c r="I95" s="73"/>
      <c r="J95" s="73">
        <v>1</v>
      </c>
      <c r="K95" s="73"/>
      <c r="L95" s="73"/>
      <c r="M95" s="73"/>
      <c r="N95" s="73"/>
      <c r="O95" s="73"/>
      <c r="P95" s="73"/>
      <c r="Q95" s="73"/>
      <c r="R95" s="73"/>
      <c r="S95" s="73"/>
      <c r="T95" s="65">
        <v>10</v>
      </c>
      <c r="U95" s="71">
        <f t="shared" si="14"/>
        <v>26</v>
      </c>
      <c r="V95" s="214">
        <f t="shared" si="16"/>
        <v>2.1018593371059015E-2</v>
      </c>
      <c r="W95" s="248">
        <f>D85</f>
        <v>1237</v>
      </c>
      <c r="X95" s="195" t="s">
        <v>0</v>
      </c>
      <c r="Y95" s="191">
        <f t="shared" si="17"/>
        <v>26</v>
      </c>
      <c r="Z95" s="83"/>
    </row>
    <row r="96" spans="1:26" x14ac:dyDescent="0.25">
      <c r="A96" s="56"/>
      <c r="B96" s="57"/>
      <c r="C96" s="57"/>
      <c r="D96" s="57"/>
      <c r="E96" s="59"/>
      <c r="F96" s="59"/>
      <c r="G96" s="58"/>
      <c r="H96" s="64">
        <v>8</v>
      </c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65">
        <v>3</v>
      </c>
      <c r="U96" s="71">
        <f t="shared" si="14"/>
        <v>11</v>
      </c>
      <c r="V96" s="214">
        <f t="shared" si="16"/>
        <v>8.8924818108326604E-3</v>
      </c>
      <c r="W96" s="248">
        <f>D85</f>
        <v>1237</v>
      </c>
      <c r="X96" s="195" t="s">
        <v>12</v>
      </c>
      <c r="Y96" s="191">
        <f t="shared" si="17"/>
        <v>11</v>
      </c>
      <c r="Z96" s="83"/>
    </row>
    <row r="97" spans="1:26" x14ac:dyDescent="0.25">
      <c r="A97" s="56"/>
      <c r="B97" s="57"/>
      <c r="C97" s="57"/>
      <c r="D97" s="57"/>
      <c r="E97" s="59"/>
      <c r="F97" s="59"/>
      <c r="G97" s="58"/>
      <c r="H97" s="64">
        <v>1</v>
      </c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65"/>
      <c r="U97" s="71">
        <f t="shared" si="14"/>
        <v>1</v>
      </c>
      <c r="V97" s="214">
        <f t="shared" si="16"/>
        <v>8.0840743734842356E-4</v>
      </c>
      <c r="W97" s="248">
        <f>D85</f>
        <v>1237</v>
      </c>
      <c r="X97" s="195" t="s">
        <v>34</v>
      </c>
      <c r="Y97" s="191">
        <f t="shared" si="17"/>
        <v>1</v>
      </c>
      <c r="Z97" s="132"/>
    </row>
    <row r="98" spans="1:26" ht="15.75" x14ac:dyDescent="0.25">
      <c r="A98" s="56"/>
      <c r="B98" s="57"/>
      <c r="C98" s="57"/>
      <c r="D98" s="57"/>
      <c r="E98" s="59"/>
      <c r="F98" s="59"/>
      <c r="G98" s="58"/>
      <c r="H98" s="68">
        <v>1</v>
      </c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70"/>
      <c r="U98" s="190">
        <f t="shared" si="14"/>
        <v>1</v>
      </c>
      <c r="V98" s="214">
        <f t="shared" si="16"/>
        <v>8.0840743734842356E-4</v>
      </c>
      <c r="W98" s="248">
        <f>D85</f>
        <v>1237</v>
      </c>
      <c r="X98" s="269" t="s">
        <v>27</v>
      </c>
      <c r="Y98" s="191">
        <f t="shared" si="17"/>
        <v>1</v>
      </c>
      <c r="Z98" s="83"/>
    </row>
    <row r="99" spans="1:26" x14ac:dyDescent="0.25">
      <c r="A99" s="56"/>
      <c r="B99" s="57"/>
      <c r="C99" s="57"/>
      <c r="D99" s="57"/>
      <c r="E99" s="59"/>
      <c r="F99" s="59"/>
      <c r="G99" s="60"/>
      <c r="H99" s="38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65"/>
      <c r="U99" s="71">
        <f t="shared" si="14"/>
        <v>0</v>
      </c>
      <c r="V99" s="214">
        <f t="shared" si="16"/>
        <v>0</v>
      </c>
      <c r="W99" s="248">
        <f>D85</f>
        <v>1237</v>
      </c>
      <c r="X99" s="195" t="s">
        <v>168</v>
      </c>
      <c r="Y99" s="191"/>
      <c r="Z99" s="132"/>
    </row>
    <row r="100" spans="1:26" ht="15.75" thickBot="1" x14ac:dyDescent="0.3">
      <c r="A100" s="56"/>
      <c r="B100" s="57"/>
      <c r="C100" s="57"/>
      <c r="D100" s="57"/>
      <c r="E100" s="59"/>
      <c r="F100" s="59"/>
      <c r="G100" s="58"/>
      <c r="H100" s="207"/>
      <c r="I100" s="206"/>
      <c r="J100" s="206">
        <v>13</v>
      </c>
      <c r="K100" s="206"/>
      <c r="L100" s="206"/>
      <c r="M100" s="206"/>
      <c r="N100" s="206"/>
      <c r="O100" s="206"/>
      <c r="P100" s="206"/>
      <c r="Q100" s="206"/>
      <c r="R100" s="206"/>
      <c r="S100" s="206"/>
      <c r="T100" s="205"/>
      <c r="U100" s="204">
        <f t="shared" si="14"/>
        <v>13</v>
      </c>
      <c r="V100" s="316">
        <f t="shared" si="16"/>
        <v>1.0509296685529508E-2</v>
      </c>
      <c r="W100" s="249">
        <f>D85</f>
        <v>1237</v>
      </c>
      <c r="X100" s="203" t="s">
        <v>28</v>
      </c>
      <c r="Y100" s="191">
        <f>U100</f>
        <v>13</v>
      </c>
      <c r="Z100" s="132"/>
    </row>
    <row r="101" spans="1:26" x14ac:dyDescent="0.25">
      <c r="A101" s="56"/>
      <c r="B101" s="57"/>
      <c r="C101" s="57"/>
      <c r="D101" s="57"/>
      <c r="E101" s="59"/>
      <c r="F101" s="59"/>
      <c r="G101" s="58"/>
      <c r="H101" s="62"/>
      <c r="I101" s="180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66"/>
      <c r="U101" s="71">
        <f t="shared" si="14"/>
        <v>0</v>
      </c>
      <c r="V101" s="214">
        <f t="shared" si="16"/>
        <v>0</v>
      </c>
      <c r="W101" s="250">
        <f>D85</f>
        <v>1237</v>
      </c>
      <c r="X101" s="202" t="s">
        <v>11</v>
      </c>
      <c r="Y101" s="191"/>
      <c r="Z101" s="132"/>
    </row>
    <row r="102" spans="1:26" x14ac:dyDescent="0.25">
      <c r="A102" s="56"/>
      <c r="B102" s="57"/>
      <c r="C102" s="57"/>
      <c r="D102" s="57"/>
      <c r="E102" s="59"/>
      <c r="F102" s="59"/>
      <c r="G102" s="58"/>
      <c r="H102" s="64"/>
      <c r="I102" s="38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65"/>
      <c r="U102" s="71">
        <f t="shared" si="14"/>
        <v>0</v>
      </c>
      <c r="V102" s="214">
        <f t="shared" si="16"/>
        <v>0</v>
      </c>
      <c r="W102" s="248">
        <f>D85</f>
        <v>1237</v>
      </c>
      <c r="X102" s="195" t="s">
        <v>29</v>
      </c>
      <c r="Y102" s="191">
        <f t="shared" ref="Y102:Y122" si="18">U102</f>
        <v>0</v>
      </c>
      <c r="Z102" s="83"/>
    </row>
    <row r="103" spans="1:26" x14ac:dyDescent="0.25">
      <c r="A103" s="56"/>
      <c r="B103" s="57"/>
      <c r="C103" s="57"/>
      <c r="D103" s="57"/>
      <c r="E103" s="59"/>
      <c r="F103" s="59"/>
      <c r="G103" s="58"/>
      <c r="H103" s="64"/>
      <c r="I103" s="38">
        <v>7</v>
      </c>
      <c r="J103" s="73">
        <v>3</v>
      </c>
      <c r="K103" s="73"/>
      <c r="L103" s="73"/>
      <c r="M103" s="73"/>
      <c r="N103" s="73"/>
      <c r="O103" s="73"/>
      <c r="P103" s="73"/>
      <c r="Q103" s="73"/>
      <c r="R103" s="73"/>
      <c r="S103" s="73"/>
      <c r="T103" s="65">
        <v>8</v>
      </c>
      <c r="U103" s="71">
        <f t="shared" si="14"/>
        <v>11</v>
      </c>
      <c r="V103" s="214">
        <f t="shared" si="16"/>
        <v>8.8924818108326604E-3</v>
      </c>
      <c r="W103" s="248">
        <f>D85</f>
        <v>1237</v>
      </c>
      <c r="X103" s="195" t="s">
        <v>3</v>
      </c>
      <c r="Y103" s="191">
        <f t="shared" si="18"/>
        <v>11</v>
      </c>
      <c r="Z103" s="83"/>
    </row>
    <row r="104" spans="1:26" x14ac:dyDescent="0.25">
      <c r="A104" s="56"/>
      <c r="B104" s="57"/>
      <c r="C104" s="57"/>
      <c r="D104" s="57"/>
      <c r="E104" s="59"/>
      <c r="F104" s="59"/>
      <c r="G104" s="58"/>
      <c r="H104" s="64"/>
      <c r="I104" s="38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65"/>
      <c r="U104" s="71">
        <f t="shared" si="14"/>
        <v>0</v>
      </c>
      <c r="V104" s="214">
        <f t="shared" si="16"/>
        <v>0</v>
      </c>
      <c r="W104" s="248">
        <f>D85</f>
        <v>1237</v>
      </c>
      <c r="X104" s="195" t="s">
        <v>8</v>
      </c>
      <c r="Y104" s="191">
        <f t="shared" si="18"/>
        <v>0</v>
      </c>
      <c r="Z104" s="494" t="s">
        <v>206</v>
      </c>
    </row>
    <row r="105" spans="1:26" x14ac:dyDescent="0.25">
      <c r="A105" s="56"/>
      <c r="B105" s="57"/>
      <c r="C105" s="57"/>
      <c r="D105" s="57"/>
      <c r="E105" s="59"/>
      <c r="F105" s="59"/>
      <c r="G105" s="58"/>
      <c r="H105" s="64"/>
      <c r="I105" s="38">
        <v>1</v>
      </c>
      <c r="J105" s="73">
        <v>1</v>
      </c>
      <c r="K105" s="73"/>
      <c r="L105" s="73"/>
      <c r="M105" s="73"/>
      <c r="N105" s="73"/>
      <c r="O105" s="73"/>
      <c r="P105" s="73"/>
      <c r="Q105" s="73"/>
      <c r="R105" s="73"/>
      <c r="S105" s="73"/>
      <c r="T105" s="65"/>
      <c r="U105" s="71">
        <f t="shared" si="14"/>
        <v>1</v>
      </c>
      <c r="V105" s="214">
        <f t="shared" si="16"/>
        <v>8.0840743734842356E-4</v>
      </c>
      <c r="W105" s="248">
        <f>D85</f>
        <v>1237</v>
      </c>
      <c r="X105" s="195" t="s">
        <v>9</v>
      </c>
      <c r="Y105" s="191">
        <f t="shared" si="18"/>
        <v>1</v>
      </c>
      <c r="Z105" s="494" t="s">
        <v>345</v>
      </c>
    </row>
    <row r="106" spans="1:26" x14ac:dyDescent="0.25">
      <c r="A106" s="56"/>
      <c r="B106" s="57"/>
      <c r="C106" s="57"/>
      <c r="D106" s="57"/>
      <c r="E106" s="59"/>
      <c r="F106" s="59"/>
      <c r="G106" s="58"/>
      <c r="H106" s="64"/>
      <c r="I106" s="38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65"/>
      <c r="U106" s="71">
        <f t="shared" si="14"/>
        <v>0</v>
      </c>
      <c r="V106" s="214">
        <f t="shared" si="16"/>
        <v>0</v>
      </c>
      <c r="W106" s="248">
        <f>D85</f>
        <v>1237</v>
      </c>
      <c r="X106" s="195" t="s">
        <v>80</v>
      </c>
      <c r="Y106" s="191">
        <f t="shared" si="18"/>
        <v>0</v>
      </c>
      <c r="Z106" s="452" t="s">
        <v>259</v>
      </c>
    </row>
    <row r="107" spans="1:26" x14ac:dyDescent="0.25">
      <c r="A107" s="56"/>
      <c r="B107" s="57"/>
      <c r="C107" s="57"/>
      <c r="D107" s="57"/>
      <c r="E107" s="59"/>
      <c r="F107" s="59"/>
      <c r="G107" s="58"/>
      <c r="H107" s="130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65"/>
      <c r="U107" s="71">
        <f t="shared" si="14"/>
        <v>0</v>
      </c>
      <c r="V107" s="214">
        <f t="shared" si="16"/>
        <v>0</v>
      </c>
      <c r="W107" s="248">
        <f>D85</f>
        <v>1237</v>
      </c>
      <c r="X107" s="195" t="s">
        <v>101</v>
      </c>
      <c r="Y107" s="191">
        <f t="shared" si="18"/>
        <v>0</v>
      </c>
      <c r="Z107" s="452" t="s">
        <v>342</v>
      </c>
    </row>
    <row r="108" spans="1:26" x14ac:dyDescent="0.25">
      <c r="A108" s="56"/>
      <c r="B108" s="57"/>
      <c r="C108" s="57"/>
      <c r="D108" s="57"/>
      <c r="E108" s="59"/>
      <c r="F108" s="59"/>
      <c r="G108" s="58"/>
      <c r="H108" s="64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65"/>
      <c r="U108" s="71">
        <f t="shared" si="14"/>
        <v>0</v>
      </c>
      <c r="V108" s="214">
        <f t="shared" si="16"/>
        <v>0</v>
      </c>
      <c r="W108" s="248">
        <f>D85</f>
        <v>1237</v>
      </c>
      <c r="X108" s="195" t="s">
        <v>81</v>
      </c>
      <c r="Y108" s="191">
        <f t="shared" si="18"/>
        <v>0</v>
      </c>
      <c r="Z108" s="83"/>
    </row>
    <row r="109" spans="1:26" x14ac:dyDescent="0.25">
      <c r="A109" s="56"/>
      <c r="B109" s="57"/>
      <c r="C109" s="57"/>
      <c r="D109" s="57"/>
      <c r="E109" s="59"/>
      <c r="F109" s="59"/>
      <c r="G109" s="58"/>
      <c r="H109" s="64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65"/>
      <c r="U109" s="71">
        <f t="shared" si="14"/>
        <v>0</v>
      </c>
      <c r="V109" s="214">
        <f t="shared" si="16"/>
        <v>0</v>
      </c>
      <c r="W109" s="248">
        <f>D85</f>
        <v>1237</v>
      </c>
      <c r="X109" s="195" t="s">
        <v>10</v>
      </c>
      <c r="Y109" s="191">
        <f t="shared" si="18"/>
        <v>0</v>
      </c>
      <c r="Z109" s="132"/>
    </row>
    <row r="110" spans="1:26" x14ac:dyDescent="0.25">
      <c r="A110" s="56"/>
      <c r="B110" s="57"/>
      <c r="C110" s="57"/>
      <c r="D110" s="57"/>
      <c r="E110" s="59"/>
      <c r="F110" s="59"/>
      <c r="G110" s="58"/>
      <c r="H110" s="64"/>
      <c r="I110" s="73">
        <v>41</v>
      </c>
      <c r="J110" s="73">
        <v>7</v>
      </c>
      <c r="K110" s="73"/>
      <c r="L110" s="73"/>
      <c r="M110" s="73"/>
      <c r="N110" s="73"/>
      <c r="O110" s="73"/>
      <c r="P110" s="73"/>
      <c r="Q110" s="73"/>
      <c r="R110" s="73"/>
      <c r="S110" s="73"/>
      <c r="T110" s="65"/>
      <c r="U110" s="71">
        <f t="shared" si="14"/>
        <v>7</v>
      </c>
      <c r="V110" s="214">
        <f t="shared" si="16"/>
        <v>5.6588520614389648E-3</v>
      </c>
      <c r="W110" s="248">
        <f>D85</f>
        <v>1237</v>
      </c>
      <c r="X110" s="195" t="s">
        <v>13</v>
      </c>
      <c r="Y110" s="191">
        <f t="shared" si="18"/>
        <v>7</v>
      </c>
      <c r="Z110" s="132"/>
    </row>
    <row r="111" spans="1:26" x14ac:dyDescent="0.25">
      <c r="A111" s="56"/>
      <c r="B111" s="57"/>
      <c r="C111" s="57"/>
      <c r="D111" s="57"/>
      <c r="E111" s="59"/>
      <c r="F111" s="59"/>
      <c r="G111" s="58"/>
      <c r="H111" s="64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65"/>
      <c r="U111" s="71">
        <f t="shared" si="14"/>
        <v>0</v>
      </c>
      <c r="V111" s="214">
        <f t="shared" si="16"/>
        <v>0</v>
      </c>
      <c r="W111" s="248">
        <f>D85</f>
        <v>1237</v>
      </c>
      <c r="X111" s="195" t="s">
        <v>99</v>
      </c>
      <c r="Y111" s="191">
        <f t="shared" si="18"/>
        <v>0</v>
      </c>
      <c r="Z111" s="83"/>
    </row>
    <row r="112" spans="1:26" x14ac:dyDescent="0.25">
      <c r="A112" s="56"/>
      <c r="B112" s="57"/>
      <c r="C112" s="57"/>
      <c r="D112" s="57"/>
      <c r="E112" s="59"/>
      <c r="F112" s="59"/>
      <c r="G112" s="58"/>
      <c r="H112" s="64"/>
      <c r="I112" s="73"/>
      <c r="J112" s="67"/>
      <c r="K112" s="67"/>
      <c r="L112" s="67"/>
      <c r="M112" s="67"/>
      <c r="N112" s="67"/>
      <c r="O112" s="67"/>
      <c r="P112" s="67"/>
      <c r="Q112" s="67"/>
      <c r="R112" s="67"/>
      <c r="S112" s="67">
        <v>5</v>
      </c>
      <c r="T112" s="65">
        <v>1</v>
      </c>
      <c r="U112" s="71">
        <f t="shared" si="14"/>
        <v>1</v>
      </c>
      <c r="V112" s="214">
        <f t="shared" si="16"/>
        <v>8.0840743734842356E-4</v>
      </c>
      <c r="W112" s="248">
        <f>D85</f>
        <v>1237</v>
      </c>
      <c r="X112" s="195" t="s">
        <v>83</v>
      </c>
      <c r="Y112" s="191">
        <f t="shared" si="18"/>
        <v>1</v>
      </c>
      <c r="Z112" s="83"/>
    </row>
    <row r="113" spans="1:26" ht="15.75" thickBot="1" x14ac:dyDescent="0.3">
      <c r="A113" s="56"/>
      <c r="B113" s="57"/>
      <c r="C113" s="57"/>
      <c r="D113" s="57"/>
      <c r="E113" s="59"/>
      <c r="F113" s="59"/>
      <c r="G113" s="58"/>
      <c r="H113" s="68"/>
      <c r="I113" s="69">
        <v>1</v>
      </c>
      <c r="J113" s="69">
        <v>1</v>
      </c>
      <c r="K113" s="69"/>
      <c r="L113" s="69"/>
      <c r="M113" s="69"/>
      <c r="N113" s="69"/>
      <c r="O113" s="69"/>
      <c r="P113" s="69"/>
      <c r="Q113" s="69"/>
      <c r="R113" s="69"/>
      <c r="S113" s="69"/>
      <c r="T113" s="70"/>
      <c r="U113" s="71">
        <f t="shared" si="14"/>
        <v>1</v>
      </c>
      <c r="V113" s="214">
        <f t="shared" si="16"/>
        <v>8.0840743734842356E-4</v>
      </c>
      <c r="W113" s="249">
        <f>D85</f>
        <v>1237</v>
      </c>
      <c r="X113" s="201" t="s">
        <v>20</v>
      </c>
      <c r="Y113" s="191">
        <f t="shared" si="18"/>
        <v>1</v>
      </c>
      <c r="Z113" s="83"/>
    </row>
    <row r="114" spans="1:26" ht="15.75" thickBot="1" x14ac:dyDescent="0.3">
      <c r="A114" s="56"/>
      <c r="B114" s="57"/>
      <c r="C114" s="57"/>
      <c r="D114" s="57"/>
      <c r="E114" s="59"/>
      <c r="F114" s="59"/>
      <c r="G114" s="58"/>
      <c r="H114" s="200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8"/>
      <c r="U114" s="197"/>
      <c r="V114" s="197"/>
      <c r="W114" s="301"/>
      <c r="X114" s="122" t="s">
        <v>84</v>
      </c>
      <c r="Y114" s="191">
        <f t="shared" si="18"/>
        <v>0</v>
      </c>
      <c r="Z114" s="494"/>
    </row>
    <row r="115" spans="1:26" x14ac:dyDescent="0.25">
      <c r="A115" s="56"/>
      <c r="B115" s="57"/>
      <c r="C115" s="57"/>
      <c r="D115" s="57"/>
      <c r="E115" s="59"/>
      <c r="F115" s="59"/>
      <c r="G115" s="60"/>
      <c r="H115" s="62">
        <v>4</v>
      </c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63"/>
      <c r="U115" s="76">
        <f t="shared" ref="U115:U122" si="19">SUM(H115,J115,L115,N115,P115,R115,T115)</f>
        <v>4</v>
      </c>
      <c r="V115" s="214">
        <f t="shared" si="16"/>
        <v>3.2336297493936943E-3</v>
      </c>
      <c r="W115" s="248">
        <f>D85</f>
        <v>1237</v>
      </c>
      <c r="X115" s="195" t="s">
        <v>173</v>
      </c>
      <c r="Y115" s="191">
        <f t="shared" si="18"/>
        <v>4</v>
      </c>
      <c r="Z115" s="494"/>
    </row>
    <row r="116" spans="1:26" x14ac:dyDescent="0.25">
      <c r="A116" s="56"/>
      <c r="B116" s="57"/>
      <c r="C116" s="57"/>
      <c r="D116" s="57"/>
      <c r="E116" s="59"/>
      <c r="F116" s="59"/>
      <c r="G116" s="60"/>
      <c r="H116" s="64">
        <v>2</v>
      </c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65"/>
      <c r="U116" s="71">
        <f t="shared" si="19"/>
        <v>2</v>
      </c>
      <c r="V116" s="214">
        <f t="shared" si="16"/>
        <v>1.6168148746968471E-3</v>
      </c>
      <c r="W116" s="248">
        <f>D85</f>
        <v>1237</v>
      </c>
      <c r="X116" s="195" t="s">
        <v>86</v>
      </c>
      <c r="Y116" s="191">
        <f t="shared" si="18"/>
        <v>2</v>
      </c>
      <c r="Z116" s="494" t="s">
        <v>344</v>
      </c>
    </row>
    <row r="117" spans="1:26" x14ac:dyDescent="0.25">
      <c r="A117" s="56"/>
      <c r="B117" s="57"/>
      <c r="C117" s="57"/>
      <c r="D117" s="57"/>
      <c r="E117" s="59"/>
      <c r="F117" s="59"/>
      <c r="G117" s="60"/>
      <c r="H117" s="64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65"/>
      <c r="U117" s="71">
        <f t="shared" si="19"/>
        <v>0</v>
      </c>
      <c r="V117" s="214">
        <f t="shared" si="16"/>
        <v>0</v>
      </c>
      <c r="W117" s="248">
        <f>D85</f>
        <v>1237</v>
      </c>
      <c r="X117" s="41" t="s">
        <v>16</v>
      </c>
      <c r="Y117" s="191">
        <f t="shared" si="18"/>
        <v>0</v>
      </c>
      <c r="Z117" s="417" t="s">
        <v>343</v>
      </c>
    </row>
    <row r="118" spans="1:26" ht="15.75" x14ac:dyDescent="0.25">
      <c r="A118" s="56"/>
      <c r="B118" s="57"/>
      <c r="C118" s="57"/>
      <c r="D118" s="57"/>
      <c r="E118" s="59"/>
      <c r="F118" s="59"/>
      <c r="G118" s="60"/>
      <c r="H118" s="64">
        <v>1</v>
      </c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65"/>
      <c r="U118" s="71">
        <f t="shared" si="19"/>
        <v>1</v>
      </c>
      <c r="V118" s="214">
        <f t="shared" si="16"/>
        <v>8.0840743734842356E-4</v>
      </c>
      <c r="W118" s="248">
        <f>D85</f>
        <v>1237</v>
      </c>
      <c r="X118" s="269" t="s">
        <v>27</v>
      </c>
      <c r="Y118" s="191">
        <f t="shared" si="18"/>
        <v>1</v>
      </c>
      <c r="Z118" s="132" t="s">
        <v>313</v>
      </c>
    </row>
    <row r="119" spans="1:26" x14ac:dyDescent="0.25">
      <c r="A119" s="56"/>
      <c r="B119" s="57"/>
      <c r="C119" s="57"/>
      <c r="D119" s="57"/>
      <c r="E119" s="59"/>
      <c r="F119" s="59"/>
      <c r="G119" s="60"/>
      <c r="H119" s="64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65"/>
      <c r="U119" s="71">
        <f t="shared" si="19"/>
        <v>0</v>
      </c>
      <c r="V119" s="214">
        <f t="shared" si="16"/>
        <v>0</v>
      </c>
      <c r="W119" s="248">
        <f>D85</f>
        <v>1237</v>
      </c>
      <c r="X119" s="195" t="s">
        <v>88</v>
      </c>
      <c r="Y119" s="191">
        <f t="shared" si="18"/>
        <v>0</v>
      </c>
      <c r="Z119" s="132" t="s">
        <v>237</v>
      </c>
    </row>
    <row r="120" spans="1:26" ht="15.75" x14ac:dyDescent="0.25">
      <c r="A120" s="56"/>
      <c r="B120" s="57"/>
      <c r="C120" s="57"/>
      <c r="D120" s="57"/>
      <c r="E120" s="59"/>
      <c r="F120" s="59"/>
      <c r="G120" s="60"/>
      <c r="H120" s="64">
        <v>12</v>
      </c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65"/>
      <c r="U120" s="71">
        <f t="shared" si="19"/>
        <v>12</v>
      </c>
      <c r="V120" s="214">
        <f t="shared" si="16"/>
        <v>9.7008892481810841E-3</v>
      </c>
      <c r="W120" s="248">
        <f>D85</f>
        <v>1237</v>
      </c>
      <c r="X120" s="268" t="s">
        <v>159</v>
      </c>
      <c r="Y120" s="191">
        <f t="shared" si="18"/>
        <v>12</v>
      </c>
      <c r="Z120" s="83"/>
    </row>
    <row r="121" spans="1:26" ht="15.75" thickBot="1" x14ac:dyDescent="0.3">
      <c r="A121" s="186"/>
      <c r="B121" s="187"/>
      <c r="C121" s="187"/>
      <c r="D121" s="187"/>
      <c r="E121" s="188"/>
      <c r="F121" s="188"/>
      <c r="G121" s="194"/>
      <c r="H121" s="68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70"/>
      <c r="U121" s="190">
        <f t="shared" si="19"/>
        <v>0</v>
      </c>
      <c r="V121" s="316">
        <f t="shared" si="16"/>
        <v>0</v>
      </c>
      <c r="W121" s="249">
        <f>D85</f>
        <v>1237</v>
      </c>
      <c r="X121" s="300" t="s">
        <v>74</v>
      </c>
      <c r="Y121" s="191">
        <f t="shared" si="18"/>
        <v>0</v>
      </c>
      <c r="Z121" s="193"/>
    </row>
    <row r="122" spans="1:26" ht="15.75" thickBot="1" x14ac:dyDescent="0.3">
      <c r="G122" s="51" t="s">
        <v>5</v>
      </c>
      <c r="H122" s="61">
        <f t="shared" ref="H122:T122" si="20">SUM(H86:H121)</f>
        <v>85</v>
      </c>
      <c r="I122" s="61">
        <f t="shared" si="20"/>
        <v>50</v>
      </c>
      <c r="J122" s="61">
        <f t="shared" si="20"/>
        <v>33</v>
      </c>
      <c r="K122" s="61">
        <f t="shared" si="20"/>
        <v>0</v>
      </c>
      <c r="L122" s="61">
        <f t="shared" si="20"/>
        <v>0</v>
      </c>
      <c r="M122" s="61">
        <f t="shared" si="20"/>
        <v>0</v>
      </c>
      <c r="N122" s="61">
        <f t="shared" si="20"/>
        <v>0</v>
      </c>
      <c r="O122" s="61">
        <f t="shared" si="20"/>
        <v>0</v>
      </c>
      <c r="P122" s="61">
        <f t="shared" si="20"/>
        <v>0</v>
      </c>
      <c r="Q122" s="61">
        <f t="shared" si="20"/>
        <v>0</v>
      </c>
      <c r="R122" s="61">
        <f t="shared" si="20"/>
        <v>0</v>
      </c>
      <c r="S122" s="61">
        <f t="shared" si="20"/>
        <v>5</v>
      </c>
      <c r="T122" s="61">
        <f t="shared" si="20"/>
        <v>40</v>
      </c>
      <c r="U122" s="77">
        <f t="shared" si="19"/>
        <v>158</v>
      </c>
      <c r="V122" s="214">
        <f t="shared" si="16"/>
        <v>0.12772837510105092</v>
      </c>
      <c r="W122" s="249">
        <f>D85</f>
        <v>1237</v>
      </c>
      <c r="X122" s="192"/>
      <c r="Y122" s="191">
        <f t="shared" si="18"/>
        <v>158</v>
      </c>
      <c r="Z122" s="14" t="s">
        <v>108</v>
      </c>
    </row>
    <row r="124" spans="1:26" ht="15.75" thickBot="1" x14ac:dyDescent="0.3"/>
    <row r="125" spans="1:26" ht="75.75" thickBot="1" x14ac:dyDescent="0.3">
      <c r="A125" s="47" t="s">
        <v>23</v>
      </c>
      <c r="B125" s="47" t="s">
        <v>49</v>
      </c>
      <c r="C125" s="47" t="s">
        <v>54</v>
      </c>
      <c r="D125" s="47" t="s">
        <v>18</v>
      </c>
      <c r="E125" s="46" t="s">
        <v>17</v>
      </c>
      <c r="F125" s="48" t="s">
        <v>1</v>
      </c>
      <c r="G125" s="49" t="s">
        <v>24</v>
      </c>
      <c r="H125" s="50" t="s">
        <v>75</v>
      </c>
      <c r="I125" s="50" t="s">
        <v>76</v>
      </c>
      <c r="J125" s="50" t="s">
        <v>55</v>
      </c>
      <c r="K125" s="50" t="s">
        <v>60</v>
      </c>
      <c r="L125" s="50" t="s">
        <v>56</v>
      </c>
      <c r="M125" s="50" t="s">
        <v>61</v>
      </c>
      <c r="N125" s="50" t="s">
        <v>57</v>
      </c>
      <c r="O125" s="50" t="s">
        <v>62</v>
      </c>
      <c r="P125" s="50" t="s">
        <v>58</v>
      </c>
      <c r="Q125" s="50" t="s">
        <v>77</v>
      </c>
      <c r="R125" s="50" t="s">
        <v>59</v>
      </c>
      <c r="S125" s="50" t="s">
        <v>126</v>
      </c>
      <c r="T125" s="47" t="s">
        <v>42</v>
      </c>
      <c r="U125" s="47" t="s">
        <v>5</v>
      </c>
      <c r="V125" s="46" t="s">
        <v>2</v>
      </c>
      <c r="W125" s="84" t="s">
        <v>161</v>
      </c>
      <c r="X125" s="85" t="s">
        <v>21</v>
      </c>
      <c r="Y125" s="210" t="s">
        <v>5</v>
      </c>
      <c r="Z125" s="213" t="s">
        <v>7</v>
      </c>
    </row>
    <row r="126" spans="1:26" ht="15.75" thickBot="1" x14ac:dyDescent="0.3">
      <c r="A126" s="212">
        <v>1511721</v>
      </c>
      <c r="B126" s="212" t="s">
        <v>283</v>
      </c>
      <c r="C126" s="441">
        <v>1152</v>
      </c>
      <c r="D126" s="441">
        <v>1254</v>
      </c>
      <c r="E126" s="448">
        <v>1127</v>
      </c>
      <c r="F126" s="440">
        <f>E126/D126</f>
        <v>0.89872408293460926</v>
      </c>
      <c r="G126" s="211">
        <v>45280</v>
      </c>
      <c r="H126" s="200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8"/>
      <c r="U126" s="405"/>
      <c r="V126" s="197"/>
      <c r="W126" s="197"/>
      <c r="X126" s="91" t="s">
        <v>78</v>
      </c>
      <c r="Y126" s="210" t="s">
        <v>5</v>
      </c>
      <c r="Z126" s="493" t="s">
        <v>73</v>
      </c>
    </row>
    <row r="127" spans="1:26" x14ac:dyDescent="0.25">
      <c r="A127" s="53"/>
      <c r="B127" s="54"/>
      <c r="C127" s="54"/>
      <c r="D127" s="54"/>
      <c r="E127" s="54"/>
      <c r="F127" s="54"/>
      <c r="G127" s="55"/>
      <c r="H127" s="62">
        <v>9</v>
      </c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63"/>
      <c r="U127" s="76">
        <f t="shared" ref="U127:U154" si="21">SUM(H127,J127,L127,N127,P127,R127,T127)</f>
        <v>9</v>
      </c>
      <c r="V127" s="214">
        <f>($U127)/$D$85</f>
        <v>7.2756669361358122E-3</v>
      </c>
      <c r="W127" s="248">
        <f>D126</f>
        <v>1254</v>
      </c>
      <c r="X127" s="196" t="s">
        <v>16</v>
      </c>
      <c r="Y127" s="209">
        <f t="shared" ref="Y127" si="22">U127</f>
        <v>9</v>
      </c>
      <c r="Z127" s="276" t="s">
        <v>131</v>
      </c>
    </row>
    <row r="128" spans="1:26" x14ac:dyDescent="0.25">
      <c r="A128" s="56"/>
      <c r="B128" s="57"/>
      <c r="C128" s="57"/>
      <c r="D128" s="57"/>
      <c r="E128" s="57"/>
      <c r="F128" s="57"/>
      <c r="G128" s="58"/>
      <c r="H128" s="478">
        <v>1</v>
      </c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66">
        <v>1</v>
      </c>
      <c r="U128" s="76">
        <f t="shared" si="21"/>
        <v>2</v>
      </c>
      <c r="V128" s="214">
        <f t="shared" ref="V128:V163" si="23">($U128)/$D$85</f>
        <v>1.6168148746968471E-3</v>
      </c>
      <c r="W128" s="248"/>
      <c r="X128" s="202" t="s">
        <v>44</v>
      </c>
      <c r="Y128" s="191"/>
      <c r="Z128" s="276" t="s">
        <v>302</v>
      </c>
    </row>
    <row r="129" spans="1:26" x14ac:dyDescent="0.25">
      <c r="A129" s="56"/>
      <c r="B129" s="57"/>
      <c r="C129" s="57"/>
      <c r="D129" s="57"/>
      <c r="E129" s="57"/>
      <c r="F129" s="57"/>
      <c r="G129" s="58"/>
      <c r="H129" s="64">
        <v>18</v>
      </c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65"/>
      <c r="U129" s="71">
        <f t="shared" si="21"/>
        <v>18</v>
      </c>
      <c r="V129" s="214">
        <f t="shared" si="23"/>
        <v>1.4551333872271624E-2</v>
      </c>
      <c r="W129" s="248">
        <f>D126</f>
        <v>1254</v>
      </c>
      <c r="X129" s="195" t="s">
        <v>6</v>
      </c>
      <c r="Y129" s="191">
        <f t="shared" ref="Y129:Y139" si="24">U129</f>
        <v>18</v>
      </c>
      <c r="Z129" s="132"/>
    </row>
    <row r="130" spans="1:26" x14ac:dyDescent="0.25">
      <c r="A130" s="56"/>
      <c r="B130" s="57"/>
      <c r="C130" s="57"/>
      <c r="D130" s="57"/>
      <c r="E130" s="59"/>
      <c r="F130" s="59"/>
      <c r="G130" s="58"/>
      <c r="H130" s="64">
        <v>35</v>
      </c>
      <c r="I130" s="73"/>
      <c r="J130" s="73">
        <v>1</v>
      </c>
      <c r="K130" s="73"/>
      <c r="L130" s="73"/>
      <c r="M130" s="73"/>
      <c r="N130" s="73"/>
      <c r="O130" s="73"/>
      <c r="P130" s="73"/>
      <c r="Q130" s="73"/>
      <c r="R130" s="73"/>
      <c r="S130" s="73"/>
      <c r="T130" s="65">
        <v>3</v>
      </c>
      <c r="U130" s="71">
        <f t="shared" si="21"/>
        <v>39</v>
      </c>
      <c r="V130" s="214">
        <f t="shared" si="23"/>
        <v>3.1527890056588521E-2</v>
      </c>
      <c r="W130" s="248">
        <f>D126</f>
        <v>1254</v>
      </c>
      <c r="X130" s="195" t="s">
        <v>14</v>
      </c>
      <c r="Y130" s="191">
        <f t="shared" si="24"/>
        <v>39</v>
      </c>
      <c r="Z130" s="83"/>
    </row>
    <row r="131" spans="1:26" x14ac:dyDescent="0.25">
      <c r="A131" s="56"/>
      <c r="B131" s="57"/>
      <c r="C131" s="57"/>
      <c r="D131" s="57"/>
      <c r="E131" s="59"/>
      <c r="F131" s="59"/>
      <c r="G131" s="58"/>
      <c r="H131" s="64">
        <v>1</v>
      </c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65"/>
      <c r="U131" s="71">
        <f t="shared" si="21"/>
        <v>1</v>
      </c>
      <c r="V131" s="214">
        <f t="shared" si="23"/>
        <v>8.0840743734842356E-4</v>
      </c>
      <c r="W131" s="248">
        <f>D126</f>
        <v>1254</v>
      </c>
      <c r="X131" s="195" t="s">
        <v>15</v>
      </c>
      <c r="Y131" s="191">
        <f t="shared" si="24"/>
        <v>1</v>
      </c>
      <c r="Z131" s="83"/>
    </row>
    <row r="132" spans="1:26" x14ac:dyDescent="0.25">
      <c r="A132" s="56"/>
      <c r="B132" s="57"/>
      <c r="C132" s="57"/>
      <c r="D132" s="57"/>
      <c r="E132" s="59"/>
      <c r="F132" s="59"/>
      <c r="G132" s="58"/>
      <c r="H132" s="64">
        <v>6</v>
      </c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65"/>
      <c r="U132" s="71">
        <f t="shared" si="21"/>
        <v>6</v>
      </c>
      <c r="V132" s="214">
        <f t="shared" si="23"/>
        <v>4.850444624090542E-3</v>
      </c>
      <c r="W132" s="248">
        <f>D126</f>
        <v>1254</v>
      </c>
      <c r="X132" s="195" t="s">
        <v>31</v>
      </c>
      <c r="Y132" s="191">
        <f t="shared" si="24"/>
        <v>6</v>
      </c>
      <c r="Z132" s="132"/>
    </row>
    <row r="133" spans="1:26" x14ac:dyDescent="0.25">
      <c r="A133" s="56"/>
      <c r="B133" s="57"/>
      <c r="C133" s="57"/>
      <c r="D133" s="57"/>
      <c r="E133" s="59"/>
      <c r="F133" s="59"/>
      <c r="G133" s="58"/>
      <c r="H133" s="64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65"/>
      <c r="U133" s="71">
        <f t="shared" si="21"/>
        <v>0</v>
      </c>
      <c r="V133" s="214">
        <f t="shared" si="23"/>
        <v>0</v>
      </c>
      <c r="W133" s="248">
        <f>D126</f>
        <v>1254</v>
      </c>
      <c r="X133" s="195" t="s">
        <v>32</v>
      </c>
      <c r="Y133" s="191">
        <f t="shared" si="24"/>
        <v>0</v>
      </c>
      <c r="Z133" s="132"/>
    </row>
    <row r="134" spans="1:26" x14ac:dyDescent="0.25">
      <c r="A134" s="56"/>
      <c r="B134" s="57"/>
      <c r="C134" s="57"/>
      <c r="D134" s="57"/>
      <c r="E134" s="59"/>
      <c r="F134" s="59"/>
      <c r="G134" s="58"/>
      <c r="H134" s="64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65">
        <v>2</v>
      </c>
      <c r="U134" s="71">
        <f t="shared" si="21"/>
        <v>2</v>
      </c>
      <c r="V134" s="214">
        <f t="shared" si="23"/>
        <v>1.6168148746968471E-3</v>
      </c>
      <c r="W134" s="248">
        <f>D126</f>
        <v>1254</v>
      </c>
      <c r="X134" s="195" t="s">
        <v>20</v>
      </c>
      <c r="Y134" s="191">
        <f t="shared" si="24"/>
        <v>2</v>
      </c>
      <c r="Z134" s="132"/>
    </row>
    <row r="135" spans="1:26" x14ac:dyDescent="0.25">
      <c r="A135" s="56"/>
      <c r="B135" s="57"/>
      <c r="C135" s="57"/>
      <c r="D135" s="57"/>
      <c r="E135" s="59"/>
      <c r="F135" s="59"/>
      <c r="G135" s="58"/>
      <c r="H135" s="64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65"/>
      <c r="U135" s="71">
        <f t="shared" si="21"/>
        <v>0</v>
      </c>
      <c r="V135" s="214">
        <f t="shared" si="23"/>
        <v>0</v>
      </c>
      <c r="W135" s="248">
        <f>D126</f>
        <v>1254</v>
      </c>
      <c r="X135" s="195" t="s">
        <v>30</v>
      </c>
      <c r="Y135" s="191">
        <f t="shared" si="24"/>
        <v>0</v>
      </c>
      <c r="Z135" s="132"/>
    </row>
    <row r="136" spans="1:26" x14ac:dyDescent="0.25">
      <c r="A136" s="56"/>
      <c r="B136" s="57"/>
      <c r="C136" s="57"/>
      <c r="D136" s="57"/>
      <c r="E136" s="59"/>
      <c r="F136" s="59"/>
      <c r="G136" s="58"/>
      <c r="H136" s="64">
        <v>1</v>
      </c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65">
        <v>1</v>
      </c>
      <c r="U136" s="71">
        <f t="shared" si="21"/>
        <v>2</v>
      </c>
      <c r="V136" s="214">
        <f t="shared" si="23"/>
        <v>1.6168148746968471E-3</v>
      </c>
      <c r="W136" s="248">
        <f>D126</f>
        <v>1254</v>
      </c>
      <c r="X136" s="195" t="s">
        <v>0</v>
      </c>
      <c r="Y136" s="191">
        <f t="shared" si="24"/>
        <v>2</v>
      </c>
      <c r="Z136" s="83"/>
    </row>
    <row r="137" spans="1:26" x14ac:dyDescent="0.25">
      <c r="A137" s="56"/>
      <c r="B137" s="57"/>
      <c r="C137" s="57"/>
      <c r="D137" s="57"/>
      <c r="E137" s="59"/>
      <c r="F137" s="59"/>
      <c r="G137" s="58"/>
      <c r="H137" s="64">
        <v>17</v>
      </c>
      <c r="I137" s="73"/>
      <c r="J137" s="73">
        <v>1</v>
      </c>
      <c r="K137" s="73"/>
      <c r="L137" s="73"/>
      <c r="M137" s="73"/>
      <c r="N137" s="73"/>
      <c r="O137" s="73"/>
      <c r="P137" s="73"/>
      <c r="Q137" s="73"/>
      <c r="R137" s="73"/>
      <c r="S137" s="73"/>
      <c r="T137" s="65">
        <v>2</v>
      </c>
      <c r="U137" s="71">
        <f t="shared" si="21"/>
        <v>20</v>
      </c>
      <c r="V137" s="214">
        <f t="shared" si="23"/>
        <v>1.6168148746968473E-2</v>
      </c>
      <c r="W137" s="248">
        <f>D126</f>
        <v>1254</v>
      </c>
      <c r="X137" s="195" t="s">
        <v>12</v>
      </c>
      <c r="Y137" s="191">
        <f t="shared" si="24"/>
        <v>20</v>
      </c>
      <c r="Z137" s="83"/>
    </row>
    <row r="138" spans="1:26" x14ac:dyDescent="0.25">
      <c r="A138" s="56"/>
      <c r="B138" s="57"/>
      <c r="C138" s="57"/>
      <c r="D138" s="57"/>
      <c r="E138" s="59"/>
      <c r="F138" s="59"/>
      <c r="G138" s="58"/>
      <c r="H138" s="64">
        <v>1</v>
      </c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65">
        <v>1</v>
      </c>
      <c r="U138" s="71">
        <f t="shared" si="21"/>
        <v>2</v>
      </c>
      <c r="V138" s="214">
        <f t="shared" si="23"/>
        <v>1.6168148746968471E-3</v>
      </c>
      <c r="W138" s="248">
        <f>D126</f>
        <v>1254</v>
      </c>
      <c r="X138" s="195" t="s">
        <v>34</v>
      </c>
      <c r="Y138" s="191">
        <f t="shared" si="24"/>
        <v>2</v>
      </c>
      <c r="Z138" s="132"/>
    </row>
    <row r="139" spans="1:26" ht="15.75" x14ac:dyDescent="0.25">
      <c r="A139" s="56"/>
      <c r="B139" s="57"/>
      <c r="C139" s="57"/>
      <c r="D139" s="57"/>
      <c r="E139" s="59"/>
      <c r="F139" s="59"/>
      <c r="G139" s="58"/>
      <c r="H139" s="68">
        <v>3</v>
      </c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70"/>
      <c r="U139" s="190">
        <f t="shared" si="21"/>
        <v>3</v>
      </c>
      <c r="V139" s="214">
        <f t="shared" si="23"/>
        <v>2.425222312045271E-3</v>
      </c>
      <c r="W139" s="248">
        <f>D126</f>
        <v>1254</v>
      </c>
      <c r="X139" s="269" t="s">
        <v>27</v>
      </c>
      <c r="Y139" s="191">
        <f t="shared" si="24"/>
        <v>3</v>
      </c>
      <c r="Z139" s="83"/>
    </row>
    <row r="140" spans="1:26" x14ac:dyDescent="0.25">
      <c r="A140" s="56"/>
      <c r="B140" s="57"/>
      <c r="C140" s="57"/>
      <c r="D140" s="57"/>
      <c r="E140" s="59"/>
      <c r="F140" s="59"/>
      <c r="G140" s="60"/>
      <c r="H140" s="38">
        <v>2</v>
      </c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65"/>
      <c r="U140" s="71">
        <f t="shared" si="21"/>
        <v>2</v>
      </c>
      <c r="V140" s="214">
        <f t="shared" si="23"/>
        <v>1.6168148746968471E-3</v>
      </c>
      <c r="W140" s="248">
        <f>D126</f>
        <v>1254</v>
      </c>
      <c r="X140" s="195" t="s">
        <v>181</v>
      </c>
      <c r="Y140" s="191"/>
      <c r="Z140" s="132"/>
    </row>
    <row r="141" spans="1:26" ht="15.75" thickBot="1" x14ac:dyDescent="0.3">
      <c r="A141" s="56"/>
      <c r="B141" s="57"/>
      <c r="C141" s="57"/>
      <c r="D141" s="57"/>
      <c r="E141" s="59"/>
      <c r="F141" s="59"/>
      <c r="G141" s="58"/>
      <c r="H141" s="207"/>
      <c r="I141" s="206"/>
      <c r="J141" s="206">
        <v>8</v>
      </c>
      <c r="K141" s="206"/>
      <c r="L141" s="206"/>
      <c r="M141" s="206"/>
      <c r="N141" s="206"/>
      <c r="O141" s="206"/>
      <c r="P141" s="206"/>
      <c r="Q141" s="206"/>
      <c r="R141" s="206"/>
      <c r="S141" s="206"/>
      <c r="T141" s="205"/>
      <c r="U141" s="204">
        <f t="shared" si="21"/>
        <v>8</v>
      </c>
      <c r="V141" s="316">
        <f t="shared" si="23"/>
        <v>6.4672594987873885E-3</v>
      </c>
      <c r="W141" s="249">
        <f>D126</f>
        <v>1254</v>
      </c>
      <c r="X141" s="203" t="s">
        <v>28</v>
      </c>
      <c r="Y141" s="191">
        <f>U141</f>
        <v>8</v>
      </c>
      <c r="Z141" s="132"/>
    </row>
    <row r="142" spans="1:26" x14ac:dyDescent="0.25">
      <c r="A142" s="56"/>
      <c r="B142" s="57"/>
      <c r="C142" s="57"/>
      <c r="D142" s="57"/>
      <c r="E142" s="59"/>
      <c r="F142" s="59"/>
      <c r="G142" s="58"/>
      <c r="H142" s="62"/>
      <c r="I142" s="180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66"/>
      <c r="U142" s="71">
        <f t="shared" si="21"/>
        <v>0</v>
      </c>
      <c r="V142" s="214">
        <f t="shared" si="23"/>
        <v>0</v>
      </c>
      <c r="W142" s="250">
        <f>D126</f>
        <v>1254</v>
      </c>
      <c r="X142" s="202" t="s">
        <v>11</v>
      </c>
      <c r="Y142" s="191"/>
      <c r="Z142" s="132"/>
    </row>
    <row r="143" spans="1:26" x14ac:dyDescent="0.25">
      <c r="A143" s="56"/>
      <c r="B143" s="57"/>
      <c r="C143" s="57"/>
      <c r="D143" s="57"/>
      <c r="E143" s="59"/>
      <c r="F143" s="59"/>
      <c r="G143" s="58"/>
      <c r="H143" s="64"/>
      <c r="I143" s="38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65"/>
      <c r="U143" s="71">
        <f t="shared" si="21"/>
        <v>0</v>
      </c>
      <c r="V143" s="214">
        <f t="shared" si="23"/>
        <v>0</v>
      </c>
      <c r="W143" s="248">
        <f>D126</f>
        <v>1254</v>
      </c>
      <c r="X143" s="195" t="s">
        <v>29</v>
      </c>
      <c r="Y143" s="191">
        <f t="shared" ref="Y143:Y163" si="25">U143</f>
        <v>0</v>
      </c>
      <c r="Z143" s="83"/>
    </row>
    <row r="144" spans="1:26" x14ac:dyDescent="0.25">
      <c r="A144" s="56"/>
      <c r="B144" s="57"/>
      <c r="C144" s="57"/>
      <c r="D144" s="57"/>
      <c r="E144" s="59"/>
      <c r="F144" s="59"/>
      <c r="G144" s="58"/>
      <c r="H144" s="64"/>
      <c r="I144" s="38">
        <v>10</v>
      </c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65">
        <v>2</v>
      </c>
      <c r="U144" s="71">
        <f t="shared" si="21"/>
        <v>2</v>
      </c>
      <c r="V144" s="214">
        <f t="shared" si="23"/>
        <v>1.6168148746968471E-3</v>
      </c>
      <c r="W144" s="248">
        <f>D126</f>
        <v>1254</v>
      </c>
      <c r="X144" s="195" t="s">
        <v>3</v>
      </c>
      <c r="Y144" s="191">
        <f t="shared" si="25"/>
        <v>2</v>
      </c>
      <c r="Z144" s="83"/>
    </row>
    <row r="145" spans="1:26" x14ac:dyDescent="0.25">
      <c r="A145" s="56"/>
      <c r="B145" s="57"/>
      <c r="C145" s="57"/>
      <c r="D145" s="57"/>
      <c r="E145" s="59"/>
      <c r="F145" s="59"/>
      <c r="G145" s="58"/>
      <c r="H145" s="64"/>
      <c r="I145" s="38">
        <v>1</v>
      </c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65"/>
      <c r="U145" s="71">
        <f t="shared" si="21"/>
        <v>0</v>
      </c>
      <c r="V145" s="214">
        <f t="shared" si="23"/>
        <v>0</v>
      </c>
      <c r="W145" s="248">
        <f>D126</f>
        <v>1254</v>
      </c>
      <c r="X145" s="195" t="s">
        <v>8</v>
      </c>
      <c r="Y145" s="191">
        <f t="shared" si="25"/>
        <v>0</v>
      </c>
      <c r="Z145" s="494" t="s">
        <v>206</v>
      </c>
    </row>
    <row r="146" spans="1:26" x14ac:dyDescent="0.25">
      <c r="A146" s="56"/>
      <c r="B146" s="57"/>
      <c r="C146" s="57"/>
      <c r="D146" s="57"/>
      <c r="E146" s="59"/>
      <c r="F146" s="59"/>
      <c r="G146" s="58"/>
      <c r="H146" s="64"/>
      <c r="I146" s="38">
        <v>1</v>
      </c>
      <c r="J146" s="73">
        <v>1</v>
      </c>
      <c r="K146" s="73"/>
      <c r="L146" s="73"/>
      <c r="M146" s="73"/>
      <c r="N146" s="73"/>
      <c r="O146" s="73"/>
      <c r="P146" s="73"/>
      <c r="Q146" s="73"/>
      <c r="R146" s="73"/>
      <c r="S146" s="73"/>
      <c r="T146" s="65">
        <v>1</v>
      </c>
      <c r="U146" s="71">
        <f t="shared" si="21"/>
        <v>2</v>
      </c>
      <c r="V146" s="214">
        <f t="shared" si="23"/>
        <v>1.6168148746968471E-3</v>
      </c>
      <c r="W146" s="248">
        <f>D126</f>
        <v>1254</v>
      </c>
      <c r="X146" s="195" t="s">
        <v>9</v>
      </c>
      <c r="Y146" s="191">
        <f t="shared" si="25"/>
        <v>2</v>
      </c>
      <c r="Z146" s="494" t="s">
        <v>291</v>
      </c>
    </row>
    <row r="147" spans="1:26" x14ac:dyDescent="0.25">
      <c r="A147" s="56"/>
      <c r="B147" s="57"/>
      <c r="C147" s="57"/>
      <c r="D147" s="57"/>
      <c r="E147" s="59"/>
      <c r="F147" s="59"/>
      <c r="G147" s="58"/>
      <c r="H147" s="64"/>
      <c r="I147" s="38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65"/>
      <c r="U147" s="71">
        <f t="shared" si="21"/>
        <v>0</v>
      </c>
      <c r="V147" s="214">
        <f t="shared" si="23"/>
        <v>0</v>
      </c>
      <c r="W147" s="248">
        <f>D126</f>
        <v>1254</v>
      </c>
      <c r="X147" s="195" t="s">
        <v>80</v>
      </c>
      <c r="Y147" s="191">
        <f t="shared" si="25"/>
        <v>0</v>
      </c>
      <c r="Z147" s="452" t="s">
        <v>489</v>
      </c>
    </row>
    <row r="148" spans="1:26" x14ac:dyDescent="0.25">
      <c r="A148" s="56"/>
      <c r="B148" s="57"/>
      <c r="C148" s="57"/>
      <c r="D148" s="57"/>
      <c r="E148" s="59"/>
      <c r="F148" s="59"/>
      <c r="G148" s="58"/>
      <c r="H148" s="130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65"/>
      <c r="U148" s="71">
        <f t="shared" si="21"/>
        <v>0</v>
      </c>
      <c r="V148" s="214">
        <f t="shared" si="23"/>
        <v>0</v>
      </c>
      <c r="W148" s="248">
        <f>D126</f>
        <v>1254</v>
      </c>
      <c r="X148" s="195" t="s">
        <v>101</v>
      </c>
      <c r="Y148" s="191">
        <f t="shared" si="25"/>
        <v>0</v>
      </c>
      <c r="Z148" s="452"/>
    </row>
    <row r="149" spans="1:26" x14ac:dyDescent="0.25">
      <c r="A149" s="56"/>
      <c r="B149" s="57"/>
      <c r="C149" s="57"/>
      <c r="D149" s="57"/>
      <c r="E149" s="59"/>
      <c r="F149" s="59"/>
      <c r="G149" s="58"/>
      <c r="H149" s="64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65"/>
      <c r="U149" s="71">
        <f t="shared" si="21"/>
        <v>0</v>
      </c>
      <c r="V149" s="214">
        <f t="shared" si="23"/>
        <v>0</v>
      </c>
      <c r="W149" s="248">
        <f>D126</f>
        <v>1254</v>
      </c>
      <c r="X149" s="195" t="s">
        <v>81</v>
      </c>
      <c r="Y149" s="191">
        <f t="shared" si="25"/>
        <v>0</v>
      </c>
      <c r="Z149" s="83"/>
    </row>
    <row r="150" spans="1:26" x14ac:dyDescent="0.25">
      <c r="A150" s="56"/>
      <c r="B150" s="57"/>
      <c r="C150" s="57"/>
      <c r="D150" s="57"/>
      <c r="E150" s="59"/>
      <c r="F150" s="59"/>
      <c r="G150" s="58"/>
      <c r="H150" s="64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65"/>
      <c r="U150" s="71">
        <f t="shared" si="21"/>
        <v>0</v>
      </c>
      <c r="V150" s="214">
        <f t="shared" si="23"/>
        <v>0</v>
      </c>
      <c r="W150" s="248">
        <f>D126</f>
        <v>1254</v>
      </c>
      <c r="X150" s="195" t="s">
        <v>10</v>
      </c>
      <c r="Y150" s="191">
        <f t="shared" si="25"/>
        <v>0</v>
      </c>
      <c r="Z150" s="132"/>
    </row>
    <row r="151" spans="1:26" x14ac:dyDescent="0.25">
      <c r="A151" s="56"/>
      <c r="B151" s="57"/>
      <c r="C151" s="57"/>
      <c r="D151" s="57"/>
      <c r="E151" s="59"/>
      <c r="F151" s="59"/>
      <c r="G151" s="58"/>
      <c r="H151" s="64"/>
      <c r="I151" s="73">
        <v>15</v>
      </c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65"/>
      <c r="U151" s="71">
        <f t="shared" si="21"/>
        <v>0</v>
      </c>
      <c r="V151" s="214">
        <f t="shared" si="23"/>
        <v>0</v>
      </c>
      <c r="W151" s="248">
        <f>D126</f>
        <v>1254</v>
      </c>
      <c r="X151" s="195" t="s">
        <v>13</v>
      </c>
      <c r="Y151" s="191">
        <f t="shared" si="25"/>
        <v>0</v>
      </c>
      <c r="Z151" s="132"/>
    </row>
    <row r="152" spans="1:26" x14ac:dyDescent="0.25">
      <c r="A152" s="56"/>
      <c r="B152" s="57"/>
      <c r="C152" s="57"/>
      <c r="D152" s="57"/>
      <c r="E152" s="59"/>
      <c r="F152" s="59"/>
      <c r="G152" s="58"/>
      <c r="H152" s="64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65"/>
      <c r="U152" s="71">
        <f t="shared" si="21"/>
        <v>0</v>
      </c>
      <c r="V152" s="214">
        <f t="shared" si="23"/>
        <v>0</v>
      </c>
      <c r="W152" s="248">
        <f>D126</f>
        <v>1254</v>
      </c>
      <c r="X152" s="195" t="s">
        <v>99</v>
      </c>
      <c r="Y152" s="191">
        <f t="shared" si="25"/>
        <v>0</v>
      </c>
      <c r="Z152" s="83"/>
    </row>
    <row r="153" spans="1:26" x14ac:dyDescent="0.25">
      <c r="A153" s="56"/>
      <c r="B153" s="57"/>
      <c r="C153" s="57"/>
      <c r="D153" s="57"/>
      <c r="E153" s="59"/>
      <c r="F153" s="59"/>
      <c r="G153" s="58"/>
      <c r="H153" s="64"/>
      <c r="I153" s="73">
        <v>1</v>
      </c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5"/>
      <c r="U153" s="71">
        <f t="shared" si="21"/>
        <v>0</v>
      </c>
      <c r="V153" s="214">
        <f t="shared" si="23"/>
        <v>0</v>
      </c>
      <c r="W153" s="248">
        <f>D126</f>
        <v>1254</v>
      </c>
      <c r="X153" s="195" t="s">
        <v>83</v>
      </c>
      <c r="Y153" s="191">
        <f t="shared" si="25"/>
        <v>0</v>
      </c>
      <c r="Z153" s="83"/>
    </row>
    <row r="154" spans="1:26" ht="15.75" thickBot="1" x14ac:dyDescent="0.3">
      <c r="A154" s="56"/>
      <c r="B154" s="57"/>
      <c r="C154" s="57"/>
      <c r="D154" s="57"/>
      <c r="E154" s="59"/>
      <c r="F154" s="59"/>
      <c r="G154" s="58"/>
      <c r="H154" s="68"/>
      <c r="I154" s="69">
        <v>1</v>
      </c>
      <c r="J154" s="69">
        <v>1</v>
      </c>
      <c r="K154" s="69"/>
      <c r="L154" s="69"/>
      <c r="M154" s="69"/>
      <c r="N154" s="69"/>
      <c r="O154" s="69"/>
      <c r="P154" s="69"/>
      <c r="Q154" s="69"/>
      <c r="R154" s="69"/>
      <c r="S154" s="69"/>
      <c r="T154" s="70"/>
      <c r="U154" s="71">
        <f t="shared" si="21"/>
        <v>1</v>
      </c>
      <c r="V154" s="214">
        <f t="shared" si="23"/>
        <v>8.0840743734842356E-4</v>
      </c>
      <c r="W154" s="249">
        <f>D126</f>
        <v>1254</v>
      </c>
      <c r="X154" s="201" t="s">
        <v>20</v>
      </c>
      <c r="Y154" s="191">
        <f t="shared" si="25"/>
        <v>1</v>
      </c>
      <c r="Z154" s="83"/>
    </row>
    <row r="155" spans="1:26" ht="15.75" thickBot="1" x14ac:dyDescent="0.3">
      <c r="A155" s="56"/>
      <c r="B155" s="57"/>
      <c r="C155" s="57"/>
      <c r="D155" s="57"/>
      <c r="E155" s="59"/>
      <c r="F155" s="59"/>
      <c r="G155" s="58"/>
      <c r="H155" s="200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8"/>
      <c r="U155" s="197"/>
      <c r="V155" s="197"/>
      <c r="W155" s="301"/>
      <c r="X155" s="122" t="s">
        <v>84</v>
      </c>
      <c r="Y155" s="191">
        <f t="shared" si="25"/>
        <v>0</v>
      </c>
      <c r="Z155" s="494"/>
    </row>
    <row r="156" spans="1:26" x14ac:dyDescent="0.25">
      <c r="A156" s="56"/>
      <c r="B156" s="57"/>
      <c r="C156" s="57"/>
      <c r="D156" s="57"/>
      <c r="E156" s="59"/>
      <c r="F156" s="59"/>
      <c r="G156" s="60"/>
      <c r="H156" s="62">
        <v>2</v>
      </c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63"/>
      <c r="U156" s="76">
        <f t="shared" ref="U156:U163" si="26">SUM(H156,J156,L156,N156,P156,R156,T156)</f>
        <v>2</v>
      </c>
      <c r="V156" s="214">
        <f t="shared" si="23"/>
        <v>1.6168148746968471E-3</v>
      </c>
      <c r="W156" s="248">
        <f>D126</f>
        <v>1254</v>
      </c>
      <c r="X156" s="195" t="s">
        <v>173</v>
      </c>
      <c r="Y156" s="191">
        <f t="shared" si="25"/>
        <v>2</v>
      </c>
      <c r="Z156" s="494"/>
    </row>
    <row r="157" spans="1:26" x14ac:dyDescent="0.25">
      <c r="A157" s="56"/>
      <c r="B157" s="57"/>
      <c r="C157" s="57"/>
      <c r="D157" s="57"/>
      <c r="E157" s="59"/>
      <c r="F157" s="59"/>
      <c r="G157" s="60"/>
      <c r="H157" s="64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65"/>
      <c r="U157" s="71">
        <f t="shared" si="26"/>
        <v>0</v>
      </c>
      <c r="V157" s="214">
        <f t="shared" si="23"/>
        <v>0</v>
      </c>
      <c r="W157" s="248">
        <f>D126</f>
        <v>1254</v>
      </c>
      <c r="X157" s="195" t="s">
        <v>86</v>
      </c>
      <c r="Y157" s="191">
        <f t="shared" si="25"/>
        <v>0</v>
      </c>
      <c r="Z157" s="494"/>
    </row>
    <row r="158" spans="1:26" x14ac:dyDescent="0.25">
      <c r="A158" s="56"/>
      <c r="B158" s="57"/>
      <c r="C158" s="57"/>
      <c r="D158" s="57"/>
      <c r="E158" s="59"/>
      <c r="F158" s="59"/>
      <c r="G158" s="60"/>
      <c r="H158" s="64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65"/>
      <c r="U158" s="71">
        <f t="shared" si="26"/>
        <v>0</v>
      </c>
      <c r="V158" s="214">
        <f t="shared" si="23"/>
        <v>0</v>
      </c>
      <c r="W158" s="248">
        <f>D126</f>
        <v>1254</v>
      </c>
      <c r="X158" s="41" t="s">
        <v>16</v>
      </c>
      <c r="Y158" s="191">
        <f t="shared" si="25"/>
        <v>0</v>
      </c>
      <c r="Z158" s="417"/>
    </row>
    <row r="159" spans="1:26" ht="15.75" x14ac:dyDescent="0.25">
      <c r="A159" s="56"/>
      <c r="B159" s="57"/>
      <c r="C159" s="57"/>
      <c r="D159" s="57"/>
      <c r="E159" s="59"/>
      <c r="F159" s="59"/>
      <c r="G159" s="60"/>
      <c r="H159" s="64">
        <v>1</v>
      </c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65"/>
      <c r="U159" s="71">
        <f t="shared" si="26"/>
        <v>1</v>
      </c>
      <c r="V159" s="214">
        <f t="shared" si="23"/>
        <v>8.0840743734842356E-4</v>
      </c>
      <c r="W159" s="248">
        <f>D126</f>
        <v>1254</v>
      </c>
      <c r="X159" s="269" t="s">
        <v>27</v>
      </c>
      <c r="Y159" s="191">
        <f t="shared" si="25"/>
        <v>1</v>
      </c>
      <c r="Z159" s="132" t="s">
        <v>488</v>
      </c>
    </row>
    <row r="160" spans="1:26" x14ac:dyDescent="0.25">
      <c r="A160" s="56"/>
      <c r="B160" s="57"/>
      <c r="C160" s="57"/>
      <c r="D160" s="57"/>
      <c r="E160" s="59"/>
      <c r="F160" s="59"/>
      <c r="G160" s="60"/>
      <c r="H160" s="64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65"/>
      <c r="U160" s="71">
        <f t="shared" si="26"/>
        <v>0</v>
      </c>
      <c r="V160" s="214">
        <f t="shared" si="23"/>
        <v>0</v>
      </c>
      <c r="W160" s="248">
        <f>D126</f>
        <v>1254</v>
      </c>
      <c r="X160" s="195" t="s">
        <v>88</v>
      </c>
      <c r="Y160" s="191">
        <f t="shared" si="25"/>
        <v>0</v>
      </c>
      <c r="Z160" s="132"/>
    </row>
    <row r="161" spans="1:26" ht="15.75" x14ac:dyDescent="0.25">
      <c r="A161" s="56"/>
      <c r="B161" s="57"/>
      <c r="C161" s="57"/>
      <c r="D161" s="57"/>
      <c r="E161" s="59"/>
      <c r="F161" s="59"/>
      <c r="G161" s="60"/>
      <c r="H161" s="64">
        <v>5</v>
      </c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65"/>
      <c r="U161" s="71">
        <f t="shared" si="26"/>
        <v>5</v>
      </c>
      <c r="V161" s="214">
        <f t="shared" si="23"/>
        <v>4.0420371867421184E-3</v>
      </c>
      <c r="W161" s="248">
        <f>D126</f>
        <v>1254</v>
      </c>
      <c r="X161" s="268" t="s">
        <v>159</v>
      </c>
      <c r="Y161" s="191">
        <f t="shared" si="25"/>
        <v>5</v>
      </c>
      <c r="Z161" s="83"/>
    </row>
    <row r="162" spans="1:26" ht="15.75" thickBot="1" x14ac:dyDescent="0.3">
      <c r="A162" s="186"/>
      <c r="B162" s="187"/>
      <c r="C162" s="187"/>
      <c r="D162" s="187"/>
      <c r="E162" s="188"/>
      <c r="F162" s="188"/>
      <c r="G162" s="194"/>
      <c r="H162" s="68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70"/>
      <c r="U162" s="190">
        <f t="shared" si="26"/>
        <v>0</v>
      </c>
      <c r="V162" s="316">
        <f t="shared" si="23"/>
        <v>0</v>
      </c>
      <c r="W162" s="249">
        <f>D126</f>
        <v>1254</v>
      </c>
      <c r="X162" s="300" t="s">
        <v>74</v>
      </c>
      <c r="Y162" s="191">
        <f t="shared" si="25"/>
        <v>0</v>
      </c>
      <c r="Z162" s="193"/>
    </row>
    <row r="163" spans="1:26" ht="15.75" thickBot="1" x14ac:dyDescent="0.3">
      <c r="G163" s="51" t="s">
        <v>5</v>
      </c>
      <c r="H163" s="61">
        <f t="shared" ref="H163:T163" si="27">SUM(H127:H162)</f>
        <v>102</v>
      </c>
      <c r="I163" s="61">
        <f t="shared" si="27"/>
        <v>29</v>
      </c>
      <c r="J163" s="61">
        <f t="shared" si="27"/>
        <v>12</v>
      </c>
      <c r="K163" s="61">
        <f t="shared" si="27"/>
        <v>0</v>
      </c>
      <c r="L163" s="61">
        <f t="shared" si="27"/>
        <v>0</v>
      </c>
      <c r="M163" s="61">
        <f t="shared" si="27"/>
        <v>0</v>
      </c>
      <c r="N163" s="61">
        <f t="shared" si="27"/>
        <v>0</v>
      </c>
      <c r="O163" s="61">
        <f t="shared" si="27"/>
        <v>0</v>
      </c>
      <c r="P163" s="61">
        <f t="shared" si="27"/>
        <v>0</v>
      </c>
      <c r="Q163" s="61">
        <f t="shared" si="27"/>
        <v>0</v>
      </c>
      <c r="R163" s="61">
        <f t="shared" si="27"/>
        <v>0</v>
      </c>
      <c r="S163" s="61">
        <f t="shared" si="27"/>
        <v>0</v>
      </c>
      <c r="T163" s="61">
        <f t="shared" si="27"/>
        <v>13</v>
      </c>
      <c r="U163" s="77">
        <f t="shared" si="26"/>
        <v>127</v>
      </c>
      <c r="V163" s="214">
        <f t="shared" si="23"/>
        <v>0.1026677445432498</v>
      </c>
      <c r="W163" s="249">
        <f>D126</f>
        <v>1254</v>
      </c>
      <c r="X163" s="192"/>
      <c r="Y163" s="191">
        <f t="shared" si="25"/>
        <v>127</v>
      </c>
      <c r="Z163" s="14" t="s">
        <v>108</v>
      </c>
    </row>
  </sheetData>
  <conditionalFormatting sqref="M1 M41:M42 M82:M83 M123:M124 M164:M1048576">
    <cfRule type="cellIs" dxfId="254" priority="134" operator="greaterThan">
      <formula>0.2</formula>
    </cfRule>
  </conditionalFormatting>
  <conditionalFormatting sqref="V4:V31">
    <cfRule type="cellIs" dxfId="253" priority="31" operator="greaterThan">
      <formula>0.2</formula>
    </cfRule>
  </conditionalFormatting>
  <conditionalFormatting sqref="V3:W3">
    <cfRule type="cellIs" dxfId="252" priority="30" operator="greaterThan">
      <formula>0.2</formula>
    </cfRule>
  </conditionalFormatting>
  <conditionalFormatting sqref="V2">
    <cfRule type="cellIs" dxfId="251" priority="29" operator="greaterThan">
      <formula>0.2</formula>
    </cfRule>
  </conditionalFormatting>
  <conditionalFormatting sqref="W2">
    <cfRule type="cellIs" dxfId="250" priority="28" operator="greaterThan">
      <formula>0.2</formula>
    </cfRule>
  </conditionalFormatting>
  <conditionalFormatting sqref="V40">
    <cfRule type="cellIs" dxfId="249" priority="26" operator="greaterThan">
      <formula>0.2</formula>
    </cfRule>
  </conditionalFormatting>
  <conditionalFormatting sqref="V33:V40">
    <cfRule type="cellIs" dxfId="248" priority="25" operator="greaterThan">
      <formula>0.2</formula>
    </cfRule>
  </conditionalFormatting>
  <conditionalFormatting sqref="V33:V40">
    <cfRule type="colorScale" priority="27">
      <colorScale>
        <cfvo type="min"/>
        <cfvo type="max"/>
        <color rgb="FFFCFCFF"/>
        <color rgb="FFF8696B"/>
      </colorScale>
    </cfRule>
  </conditionalFormatting>
  <conditionalFormatting sqref="V4:V31">
    <cfRule type="colorScale" priority="32">
      <colorScale>
        <cfvo type="min"/>
        <cfvo type="max"/>
        <color rgb="FFFCFCFF"/>
        <color rgb="FFF8696B"/>
      </colorScale>
    </cfRule>
  </conditionalFormatting>
  <conditionalFormatting sqref="V45:V72">
    <cfRule type="cellIs" dxfId="247" priority="23" operator="greaterThan">
      <formula>0.2</formula>
    </cfRule>
  </conditionalFormatting>
  <conditionalFormatting sqref="V44:W44">
    <cfRule type="cellIs" dxfId="246" priority="22" operator="greaterThan">
      <formula>0.2</formula>
    </cfRule>
  </conditionalFormatting>
  <conditionalFormatting sqref="V43">
    <cfRule type="cellIs" dxfId="245" priority="21" operator="greaterThan">
      <formula>0.2</formula>
    </cfRule>
  </conditionalFormatting>
  <conditionalFormatting sqref="W43">
    <cfRule type="cellIs" dxfId="244" priority="20" operator="greaterThan">
      <formula>0.2</formula>
    </cfRule>
  </conditionalFormatting>
  <conditionalFormatting sqref="V81">
    <cfRule type="cellIs" dxfId="243" priority="18" operator="greaterThan">
      <formula>0.2</formula>
    </cfRule>
  </conditionalFormatting>
  <conditionalFormatting sqref="V74:V81">
    <cfRule type="cellIs" dxfId="242" priority="17" operator="greaterThan">
      <formula>0.2</formula>
    </cfRule>
  </conditionalFormatting>
  <conditionalFormatting sqref="V74:V81">
    <cfRule type="colorScale" priority="19">
      <colorScale>
        <cfvo type="min"/>
        <cfvo type="max"/>
        <color rgb="FFFCFCFF"/>
        <color rgb="FFF8696B"/>
      </colorScale>
    </cfRule>
  </conditionalFormatting>
  <conditionalFormatting sqref="V45:V72">
    <cfRule type="colorScale" priority="24">
      <colorScale>
        <cfvo type="min"/>
        <cfvo type="max"/>
        <color rgb="FFFCFCFF"/>
        <color rgb="FFF8696B"/>
      </colorScale>
    </cfRule>
  </conditionalFormatting>
  <conditionalFormatting sqref="V86:V113">
    <cfRule type="cellIs" dxfId="241" priority="15" operator="greaterThan">
      <formula>0.2</formula>
    </cfRule>
  </conditionalFormatting>
  <conditionalFormatting sqref="V85:W85">
    <cfRule type="cellIs" dxfId="240" priority="14" operator="greaterThan">
      <formula>0.2</formula>
    </cfRule>
  </conditionalFormatting>
  <conditionalFormatting sqref="V84">
    <cfRule type="cellIs" dxfId="239" priority="13" operator="greaterThan">
      <formula>0.2</formula>
    </cfRule>
  </conditionalFormatting>
  <conditionalFormatting sqref="W84">
    <cfRule type="cellIs" dxfId="238" priority="12" operator="greaterThan">
      <formula>0.2</formula>
    </cfRule>
  </conditionalFormatting>
  <conditionalFormatting sqref="V122">
    <cfRule type="cellIs" dxfId="237" priority="10" operator="greaterThan">
      <formula>0.2</formula>
    </cfRule>
  </conditionalFormatting>
  <conditionalFormatting sqref="V115:V122">
    <cfRule type="cellIs" dxfId="236" priority="9" operator="greaterThan">
      <formula>0.2</formula>
    </cfRule>
  </conditionalFormatting>
  <conditionalFormatting sqref="V115:V122">
    <cfRule type="colorScale" priority="11">
      <colorScale>
        <cfvo type="min"/>
        <cfvo type="max"/>
        <color rgb="FFFCFCFF"/>
        <color rgb="FFF8696B"/>
      </colorScale>
    </cfRule>
  </conditionalFormatting>
  <conditionalFormatting sqref="V86:V113">
    <cfRule type="colorScale" priority="16">
      <colorScale>
        <cfvo type="min"/>
        <cfvo type="max"/>
        <color rgb="FFFCFCFF"/>
        <color rgb="FFF8696B"/>
      </colorScale>
    </cfRule>
  </conditionalFormatting>
  <conditionalFormatting sqref="V127:V154">
    <cfRule type="cellIs" dxfId="235" priority="7" operator="greaterThan">
      <formula>0.2</formula>
    </cfRule>
  </conditionalFormatting>
  <conditionalFormatting sqref="V126:W126">
    <cfRule type="cellIs" dxfId="234" priority="6" operator="greaterThan">
      <formula>0.2</formula>
    </cfRule>
  </conditionalFormatting>
  <conditionalFormatting sqref="V125">
    <cfRule type="cellIs" dxfId="233" priority="5" operator="greaterThan">
      <formula>0.2</formula>
    </cfRule>
  </conditionalFormatting>
  <conditionalFormatting sqref="W125">
    <cfRule type="cellIs" dxfId="232" priority="4" operator="greaterThan">
      <formula>0.2</formula>
    </cfRule>
  </conditionalFormatting>
  <conditionalFormatting sqref="V163">
    <cfRule type="cellIs" dxfId="231" priority="2" operator="greaterThan">
      <formula>0.2</formula>
    </cfRule>
  </conditionalFormatting>
  <conditionalFormatting sqref="V156:V163">
    <cfRule type="cellIs" dxfId="230" priority="1" operator="greaterThan">
      <formula>0.2</formula>
    </cfRule>
  </conditionalFormatting>
  <conditionalFormatting sqref="V156:V163">
    <cfRule type="colorScale" priority="3">
      <colorScale>
        <cfvo type="min"/>
        <cfvo type="max"/>
        <color rgb="FFFCFCFF"/>
        <color rgb="FFF8696B"/>
      </colorScale>
    </cfRule>
  </conditionalFormatting>
  <conditionalFormatting sqref="V127:V154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34"/>
  <sheetViews>
    <sheetView showGridLines="0" zoomScaleNormal="100" workbookViewId="0">
      <selection activeCell="U23" sqref="U23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10" t="s">
        <v>179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21" ht="26.25" customHeight="1" x14ac:dyDescent="0.25">
      <c r="O3" s="511" t="s">
        <v>52</v>
      </c>
      <c r="P3" s="512"/>
      <c r="Q3" s="512"/>
      <c r="R3" s="512"/>
    </row>
    <row r="4" spans="1:21" x14ac:dyDescent="0.25">
      <c r="O4" s="513" t="s">
        <v>21</v>
      </c>
      <c r="P4" s="514"/>
      <c r="Q4" s="515"/>
      <c r="R4" s="32" t="s">
        <v>25</v>
      </c>
    </row>
    <row r="5" spans="1:21" x14ac:dyDescent="0.25">
      <c r="O5" s="21" t="s">
        <v>16</v>
      </c>
      <c r="P5" s="22"/>
      <c r="Q5" s="23"/>
      <c r="R5" s="327">
        <f ca="1">SUMIF('EB013-EB213'!$W$1:$X$100,O5,'EB013-EB213'!X$1:$X$100)</f>
        <v>0</v>
      </c>
    </row>
    <row r="6" spans="1:21" x14ac:dyDescent="0.25">
      <c r="O6" s="21" t="s">
        <v>28</v>
      </c>
      <c r="P6" s="22"/>
      <c r="Q6" s="23"/>
      <c r="R6" s="327">
        <f ca="1">SUMIF('EB013-EB213'!$W$1:$X$100,O6,'EB013-EB213'!X$1:$X$100)</f>
        <v>0</v>
      </c>
    </row>
    <row r="7" spans="1:21" x14ac:dyDescent="0.25">
      <c r="O7" s="21" t="s">
        <v>14</v>
      </c>
      <c r="P7" s="22"/>
      <c r="Q7" s="23"/>
      <c r="R7" s="327">
        <f ca="1">SUMIF('EB013-EB213'!$W$1:$X$100,O7,'EB013-EB213'!X$1:$X$100)</f>
        <v>0</v>
      </c>
    </row>
    <row r="8" spans="1:21" x14ac:dyDescent="0.25">
      <c r="O8" s="21" t="s">
        <v>0</v>
      </c>
      <c r="P8" s="22"/>
      <c r="Q8" s="23"/>
      <c r="R8" s="327">
        <f ca="1">SUMIF('EB013-EB213'!$W$1:$X$100,O8,'EB013-EB213'!X$1:$X$100)</f>
        <v>0</v>
      </c>
    </row>
    <row r="9" spans="1:21" x14ac:dyDescent="0.25">
      <c r="O9" s="21" t="s">
        <v>12</v>
      </c>
      <c r="P9" s="22"/>
      <c r="Q9" s="23"/>
      <c r="R9" s="327">
        <f ca="1">SUMIF('EB013-EB213'!$W$1:$X$100,O9,'EB013-EB213'!X$1:$X$100)</f>
        <v>0</v>
      </c>
    </row>
    <row r="10" spans="1:21" ht="15.75" x14ac:dyDescent="0.25">
      <c r="O10" s="21" t="s">
        <v>20</v>
      </c>
      <c r="P10" s="22"/>
      <c r="Q10" s="23"/>
      <c r="R10" s="327">
        <f ca="1">SUMIF('EB013-EB213'!$W$1:$X$100,O10,'EB013-EB213'!X$1:$X$100)</f>
        <v>0</v>
      </c>
      <c r="U10" s="131"/>
    </row>
    <row r="11" spans="1:21" x14ac:dyDescent="0.25">
      <c r="O11" s="21" t="s">
        <v>6</v>
      </c>
      <c r="P11" s="22"/>
      <c r="Q11" s="23"/>
      <c r="R11" s="327">
        <f ca="1">SUMIF('EB013-EB213'!$W$1:$X$100,O11,'EB013-EB213'!X$1:$X$100)</f>
        <v>0</v>
      </c>
    </row>
    <row r="12" spans="1:21" x14ac:dyDescent="0.25">
      <c r="O12" s="21" t="s">
        <v>9</v>
      </c>
      <c r="P12" s="22"/>
      <c r="Q12" s="23"/>
      <c r="R12" s="327">
        <f ca="1">SUMIF('EB013-EB213'!$W$1:$X$100,O12,'EB013-EB213'!X$1:$X$100)</f>
        <v>0</v>
      </c>
    </row>
    <row r="13" spans="1:21" x14ac:dyDescent="0.25">
      <c r="O13" s="21" t="s">
        <v>3</v>
      </c>
      <c r="P13" s="22"/>
      <c r="Q13" s="23"/>
      <c r="R13" s="327">
        <f ca="1">SUMIF('EB013-EB213'!$W$1:$X$100,O13,'EB013-EB213'!X$1:$X$100)</f>
        <v>0</v>
      </c>
    </row>
    <row r="14" spans="1:21" x14ac:dyDescent="0.25">
      <c r="O14" s="21" t="s">
        <v>31</v>
      </c>
      <c r="P14" s="22"/>
      <c r="Q14" s="23"/>
      <c r="R14" s="327">
        <f ca="1">SUMIF('EB013-EB213'!$W$1:$X$100,O14,'EB013-EB213'!X$1:$X$100)</f>
        <v>0</v>
      </c>
    </row>
    <row r="15" spans="1:21" x14ac:dyDescent="0.25">
      <c r="O15" s="21" t="s">
        <v>13</v>
      </c>
      <c r="P15" s="22"/>
      <c r="Q15" s="23"/>
      <c r="R15" s="327">
        <f ca="1">SUMIF('EB013-EB213'!$W$1:$X$100,O15,'EB013-EB213'!X$1:$X$100)</f>
        <v>0</v>
      </c>
    </row>
    <row r="16" spans="1:21" x14ac:dyDescent="0.25">
      <c r="O16" s="21" t="s">
        <v>36</v>
      </c>
      <c r="P16" s="22"/>
      <c r="Q16" s="23"/>
      <c r="R16" s="327">
        <f ca="1">SUMIF('EB013-EB213'!$W$1:$X$100,O16,'EB013-EB213'!X$1:$X$100)</f>
        <v>0</v>
      </c>
    </row>
    <row r="17" spans="1:18" x14ac:dyDescent="0.25">
      <c r="O17" s="21" t="s">
        <v>34</v>
      </c>
      <c r="P17" s="22"/>
      <c r="Q17" s="23"/>
      <c r="R17" s="327">
        <f ca="1">SUMIF('EB013-EB213'!$W$1:$X$100,O17,'EB013-EB213'!X$1:$X$100)</f>
        <v>0</v>
      </c>
    </row>
    <row r="18" spans="1:18" x14ac:dyDescent="0.25">
      <c r="O18" s="21" t="s">
        <v>46</v>
      </c>
      <c r="P18" s="22"/>
      <c r="Q18" s="23"/>
      <c r="R18" s="327">
        <f ca="1">SUMIF('EB013-EB213'!$W$1:$X$100,O18,'EB013-EB213'!X$1:$X$100)</f>
        <v>0</v>
      </c>
    </row>
    <row r="19" spans="1:18" x14ac:dyDescent="0.25">
      <c r="O19" s="21" t="s">
        <v>8</v>
      </c>
      <c r="P19" s="22"/>
      <c r="Q19" s="23"/>
      <c r="R19" s="327">
        <f ca="1">SUMIF('EB013-EB213'!$W$1:$X$100,O19,'EB013-EB213'!X$1:$X$100)</f>
        <v>0</v>
      </c>
    </row>
    <row r="20" spans="1:18" ht="15.75" customHeight="1" x14ac:dyDescent="0.25">
      <c r="O20" s="21" t="s">
        <v>11</v>
      </c>
      <c r="P20" s="22"/>
      <c r="Q20" s="23"/>
      <c r="R20" s="327">
        <f ca="1">SUMIF('EB013-EB213'!$W$1:$X$100,O20,'EB013-EB213'!X$1:$X$100)</f>
        <v>0</v>
      </c>
    </row>
    <row r="21" spans="1:18" ht="23.25" x14ac:dyDescent="0.25">
      <c r="A21" s="517" t="s">
        <v>65</v>
      </c>
      <c r="B21" s="518"/>
      <c r="C21" s="518"/>
      <c r="D21" s="518"/>
      <c r="E21" s="519"/>
      <c r="O21" s="21" t="s">
        <v>44</v>
      </c>
      <c r="P21" s="22"/>
      <c r="Q21" s="23"/>
      <c r="R21" s="327">
        <f ca="1">SUMIF('EB013-EB213'!$W$1:$X$100,O21,'EB013-EB213'!X$1:$X$100)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SUMIF('EB013-EB213'!$W$1:$X$100,O22,'EB013-EB213'!X$1:$X$100)</f>
        <v>0</v>
      </c>
    </row>
    <row r="23" spans="1:18" x14ac:dyDescent="0.25">
      <c r="A23" s="418"/>
      <c r="B23" s="136" t="e">
        <f>VLOOKUP(Table141123[[#This Row],[Shop Order]],'EB013-EB213'!A:AA,4,FALSE)</f>
        <v>#N/A</v>
      </c>
      <c r="C23" s="136" t="e">
        <f>VLOOKUP(Table141123[[#This Row],[Shop Order]],'EB013-EB213'!A:AA,5,FALSE)</f>
        <v>#N/A</v>
      </c>
      <c r="D23" s="137" t="e">
        <f>VLOOKUP(Table141123[[#This Row],[Shop Order]],'EB013-EB213'!A:AA,6,FALSE)</f>
        <v>#N/A</v>
      </c>
      <c r="E23" s="456" t="e">
        <f>VLOOKUP(Table141123[[#This Row],[Shop Order]],'EB013-EB213'!A:AA,7,FALSE)</f>
        <v>#N/A</v>
      </c>
      <c r="O23" s="21" t="s">
        <v>45</v>
      </c>
      <c r="P23" s="22"/>
      <c r="Q23" s="23"/>
      <c r="R23" s="327">
        <f ca="1">SUMIF('EB013-EB213'!$W$1:$X$100,O23,'EB013-EB213'!X$1:$X$100)</f>
        <v>0</v>
      </c>
    </row>
    <row r="24" spans="1:18" x14ac:dyDescent="0.25">
      <c r="A24" s="420"/>
      <c r="B24" s="136" t="e">
        <f>VLOOKUP(Table141123[[#This Row],[Shop Order]],'EB013-EB213'!A:AA,4,FALSE)</f>
        <v>#N/A</v>
      </c>
      <c r="C24" s="136" t="e">
        <f>VLOOKUP(Table141123[[#This Row],[Shop Order]],'EB013-EB213'!A:AA,5,FALSE)</f>
        <v>#N/A</v>
      </c>
      <c r="D24" s="137" t="e">
        <f>VLOOKUP(Table141123[[#This Row],[Shop Order]],'EB013-EB213'!A:AA,6,FALSE)</f>
        <v>#N/A</v>
      </c>
      <c r="E24" s="138" t="e">
        <f>VLOOKUP(Table141123[[#This Row],[Shop Order]],'EB013-EB213'!A:AA,7,FALSE)</f>
        <v>#N/A</v>
      </c>
      <c r="G24" s="26"/>
      <c r="O24" s="21" t="s">
        <v>32</v>
      </c>
      <c r="P24" s="22"/>
      <c r="Q24" s="23"/>
      <c r="R24" s="327">
        <f ca="1">SUMIF('EB013-EB213'!$W$1:$X$100,O24,'EB013-EB213'!X$1:$X$100)</f>
        <v>0</v>
      </c>
    </row>
    <row r="25" spans="1:18" x14ac:dyDescent="0.25">
      <c r="A25" s="418"/>
      <c r="B25" s="136" t="e">
        <f>VLOOKUP(Table141123[[#This Row],[Shop Order]],'EB013-EB213'!A:AA,4,FALSE)</f>
        <v>#N/A</v>
      </c>
      <c r="C25" s="136" t="e">
        <f>VLOOKUP(Table141123[[#This Row],[Shop Order]],'EB013-EB213'!A:AA,5,FALSE)</f>
        <v>#N/A</v>
      </c>
      <c r="D25" s="137" t="e">
        <f>VLOOKUP(Table141123[[#This Row],[Shop Order]],'EB013-EB213'!A:AA,6,FALSE)</f>
        <v>#N/A</v>
      </c>
      <c r="E25" s="138" t="e">
        <f>VLOOKUP(Table141123[[#This Row],[Shop Order]],'EB013-EB213'!A:AA,7,FALSE)</f>
        <v>#N/A</v>
      </c>
      <c r="O25" s="21" t="s">
        <v>123</v>
      </c>
      <c r="P25" s="22"/>
      <c r="Q25" s="23"/>
      <c r="R25" s="327">
        <f ca="1">SUMIF('EB013-EB213'!$W$1:$X$100,O25,'EB013-EB213'!X$1:$X$100)</f>
        <v>0</v>
      </c>
    </row>
    <row r="26" spans="1:18" x14ac:dyDescent="0.25">
      <c r="A26" s="418"/>
      <c r="B26" s="136" t="e">
        <f>VLOOKUP(Table141123[[#This Row],[Shop Order]],'EB013-EB213'!A:AA,4,FALSE)</f>
        <v>#N/A</v>
      </c>
      <c r="C26" s="136" t="e">
        <f>VLOOKUP(Table141123[[#This Row],[Shop Order]],'EB013-EB213'!A:AA,5,FALSE)</f>
        <v>#N/A</v>
      </c>
      <c r="D26" s="137" t="e">
        <f>VLOOKUP(Table141123[[#This Row],[Shop Order]],'EB013-EB213'!A:AA,6,FALSE)</f>
        <v>#N/A</v>
      </c>
      <c r="E26" s="138" t="e">
        <f>VLOOKUP(Table141123[[#This Row],[Shop Order]],'EB013-EB213'!A:AA,7,FALSE)</f>
        <v>#N/A</v>
      </c>
      <c r="O26" s="21" t="s">
        <v>33</v>
      </c>
      <c r="P26" s="22"/>
      <c r="Q26" s="23"/>
      <c r="R26" s="327">
        <f ca="1">SUMIF('EB013-EB213'!$W$1:$X$100,O26,'EB013-EB213'!X$1:$X$100)</f>
        <v>0</v>
      </c>
    </row>
    <row r="27" spans="1:18" x14ac:dyDescent="0.25">
      <c r="A27" s="418"/>
      <c r="B27" s="136" t="e">
        <f>VLOOKUP(Table141123[[#This Row],[Shop Order]],'EB013-EB213'!A:AA,4,FALSE)</f>
        <v>#N/A</v>
      </c>
      <c r="C27" s="136" t="e">
        <f>VLOOKUP(Table141123[[#This Row],[Shop Order]],'EB013-EB213'!A:AA,5,FALSE)</f>
        <v>#N/A</v>
      </c>
      <c r="D27" s="137" t="e">
        <f>VLOOKUP(Table141123[[#This Row],[Shop Order]],'EB013-EB213'!A:AA,6,FALSE)</f>
        <v>#N/A</v>
      </c>
      <c r="E27" s="138" t="e">
        <f>VLOOKUP(Table141123[[#This Row],[Shop Order]],'EB013-EB213'!A:AA,7,FALSE)</f>
        <v>#N/A</v>
      </c>
      <c r="O27" s="21" t="s">
        <v>110</v>
      </c>
      <c r="P27" s="22"/>
      <c r="Q27" s="23"/>
      <c r="R27" s="327">
        <f ca="1">SUMIF('EB013-EB213'!$W$1:$X$100,O27,'EB013-EB213'!X$1:$X$100)</f>
        <v>0</v>
      </c>
    </row>
    <row r="28" spans="1:18" ht="15.75" thickBot="1" x14ac:dyDescent="0.3">
      <c r="A28" s="418"/>
      <c r="B28" s="136" t="e">
        <f>VLOOKUP(Table141123[[#This Row],[Shop Order]],'EB013-EB213'!A:AA,4,FALSE)</f>
        <v>#N/A</v>
      </c>
      <c r="C28" s="136" t="e">
        <f>VLOOKUP(Table141123[[#This Row],[Shop Order]],'EB013-EB213'!A:AA,5,FALSE)</f>
        <v>#N/A</v>
      </c>
      <c r="D28" s="137" t="e">
        <f>VLOOKUP(Table141123[[#This Row],[Shop Order]],'EB013-EB213'!A:AA,6,FALSE)</f>
        <v>#N/A</v>
      </c>
      <c r="E28" s="138" t="e">
        <f>VLOOKUP(Table141123[[#This Row],[Shop Order]],'EB013-EB213'!A:AA,7,FALSE)</f>
        <v>#N/A</v>
      </c>
      <c r="O28" s="21" t="s">
        <v>104</v>
      </c>
      <c r="P28" s="22"/>
      <c r="Q28" s="23"/>
      <c r="R28" s="327">
        <f ca="1">SUMIF('EB013-EB213'!$W$1:$X$100,O28,'EB013-EB213'!X$1:$X$100)</f>
        <v>0</v>
      </c>
    </row>
    <row r="29" spans="1:18" ht="15.75" thickBot="1" x14ac:dyDescent="0.3">
      <c r="A29" s="520" t="s">
        <v>51</v>
      </c>
      <c r="B29" s="521"/>
      <c r="C29" s="522"/>
      <c r="D29" s="80" t="e">
        <f>AVERAGE(D23:D23)</f>
        <v>#N/A</v>
      </c>
      <c r="E29" s="28"/>
      <c r="O29" s="21" t="s">
        <v>43</v>
      </c>
      <c r="P29" s="22"/>
      <c r="Q29" s="23"/>
      <c r="R29" s="327">
        <f ca="1">SUMIF('EB013-EB213'!$W$1:$X$100,O29,'EB013-EB213'!X$1:$X$100)</f>
        <v>0</v>
      </c>
    </row>
    <row r="30" spans="1:18" x14ac:dyDescent="0.25">
      <c r="O30" s="21" t="s">
        <v>37</v>
      </c>
      <c r="P30" s="22"/>
      <c r="Q30" s="23"/>
      <c r="R30" s="327">
        <f ca="1">SUMIF('EB013-EB213'!$W$1:$X$100,O30,'EB013-EB213'!X$1:$X$100)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39"/>
  <sheetViews>
    <sheetView zoomScale="70" zoomScaleNormal="70" workbookViewId="0">
      <selection activeCell="L50" sqref="L50"/>
    </sheetView>
  </sheetViews>
  <sheetFormatPr defaultColWidth="9.140625" defaultRowHeight="15" x14ac:dyDescent="0.25"/>
  <cols>
    <col min="1" max="2" width="13.140625" style="45" customWidth="1"/>
    <col min="3" max="3" width="9.5703125" style="45" customWidth="1"/>
    <col min="4" max="4" width="10.140625" style="45" customWidth="1"/>
    <col min="5" max="5" width="7.42578125" style="45" bestFit="1" customWidth="1"/>
    <col min="6" max="6" width="10.28515625" style="45" bestFit="1" customWidth="1"/>
    <col min="7" max="7" width="12.85546875" style="15" customWidth="1"/>
    <col min="8" max="11" width="15.85546875" style="7" customWidth="1"/>
    <col min="12" max="12" width="15.85546875" style="8" customWidth="1"/>
    <col min="13" max="13" width="15.85546875" style="9" customWidth="1"/>
    <col min="14" max="15" width="15.85546875" style="45" customWidth="1"/>
    <col min="16" max="16" width="15.85546875" style="10" customWidth="1"/>
    <col min="17" max="20" width="15.855468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5" customWidth="1"/>
    <col min="25" max="25" width="0.28515625" style="45" customWidth="1"/>
    <col min="26" max="26" width="49.28515625" style="45" bestFit="1" customWidth="1"/>
    <col min="27" max="16384" width="9.140625" style="45"/>
  </cols>
  <sheetData>
    <row r="1" spans="1:26" ht="90.75" thickBot="1" x14ac:dyDescent="0.3">
      <c r="A1" s="47" t="s">
        <v>23</v>
      </c>
      <c r="B1" s="47" t="s">
        <v>49</v>
      </c>
      <c r="C1" s="47" t="s">
        <v>54</v>
      </c>
      <c r="D1" s="47" t="s">
        <v>18</v>
      </c>
      <c r="E1" s="46" t="s">
        <v>17</v>
      </c>
      <c r="F1" s="48" t="s">
        <v>1</v>
      </c>
      <c r="G1" s="49" t="s">
        <v>24</v>
      </c>
      <c r="H1" s="50" t="s">
        <v>75</v>
      </c>
      <c r="I1" s="50" t="s">
        <v>76</v>
      </c>
      <c r="J1" s="50" t="s">
        <v>55</v>
      </c>
      <c r="K1" s="50" t="s">
        <v>60</v>
      </c>
      <c r="L1" s="50" t="s">
        <v>56</v>
      </c>
      <c r="M1" s="50" t="s">
        <v>61</v>
      </c>
      <c r="N1" s="50" t="s">
        <v>57</v>
      </c>
      <c r="O1" s="50" t="s">
        <v>62</v>
      </c>
      <c r="P1" s="50" t="s">
        <v>58</v>
      </c>
      <c r="Q1" s="50" t="s">
        <v>77</v>
      </c>
      <c r="R1" s="50" t="s">
        <v>59</v>
      </c>
      <c r="S1" s="50" t="s">
        <v>126</v>
      </c>
      <c r="T1" s="47" t="s">
        <v>42</v>
      </c>
      <c r="U1" s="47" t="s">
        <v>5</v>
      </c>
      <c r="V1" s="46" t="s">
        <v>2</v>
      </c>
      <c r="W1" s="84" t="s">
        <v>161</v>
      </c>
      <c r="X1" s="85" t="s">
        <v>21</v>
      </c>
      <c r="Y1" s="210" t="s">
        <v>5</v>
      </c>
      <c r="Z1" s="213" t="s">
        <v>7</v>
      </c>
    </row>
    <row r="2" spans="1:26" ht="15.75" thickBot="1" x14ac:dyDescent="0.3">
      <c r="A2" s="212"/>
      <c r="B2" s="212"/>
      <c r="C2" s="441"/>
      <c r="D2" s="441"/>
      <c r="E2" s="448"/>
      <c r="F2" s="449" t="e">
        <f>E2/D2</f>
        <v>#DIV/0!</v>
      </c>
      <c r="G2" s="211"/>
      <c r="H2" s="200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8"/>
      <c r="U2" s="90"/>
      <c r="V2" s="197"/>
      <c r="W2" s="197"/>
      <c r="X2" s="91" t="s">
        <v>78</v>
      </c>
      <c r="Y2" s="210" t="s">
        <v>5</v>
      </c>
      <c r="Z2" s="82" t="s">
        <v>73</v>
      </c>
    </row>
    <row r="3" spans="1:26" x14ac:dyDescent="0.25">
      <c r="A3" s="53"/>
      <c r="B3" s="54"/>
      <c r="C3" s="54"/>
      <c r="D3" s="54"/>
      <c r="E3" s="54"/>
      <c r="F3" s="54"/>
      <c r="G3" s="55"/>
      <c r="H3" s="6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63"/>
      <c r="U3" s="480">
        <f t="shared" ref="U3:U30" si="0">SUM(H3,J3,L3,N3,P3,R3,T3)</f>
        <v>0</v>
      </c>
      <c r="V3" s="214" t="e">
        <f>($U3)/$D$2</f>
        <v>#DIV/0!</v>
      </c>
      <c r="W3" s="248">
        <f>D2</f>
        <v>0</v>
      </c>
      <c r="X3" s="196" t="s">
        <v>16</v>
      </c>
      <c r="Y3" s="209">
        <f t="shared" ref="Y3:Y15" si="1">U3</f>
        <v>0</v>
      </c>
      <c r="Z3" s="101"/>
    </row>
    <row r="4" spans="1:26" x14ac:dyDescent="0.25">
      <c r="A4" s="56"/>
      <c r="B4" s="57"/>
      <c r="C4" s="57"/>
      <c r="D4" s="57"/>
      <c r="E4" s="57"/>
      <c r="F4" s="57"/>
      <c r="G4" s="58"/>
      <c r="H4" s="478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66"/>
      <c r="U4" s="479">
        <f t="shared" si="0"/>
        <v>0</v>
      </c>
      <c r="V4" s="214" t="e">
        <f>($U4)/$D$2</f>
        <v>#DIV/0!</v>
      </c>
      <c r="W4" s="248"/>
      <c r="X4" s="202" t="s">
        <v>44</v>
      </c>
      <c r="Y4" s="191"/>
      <c r="Z4" s="101"/>
    </row>
    <row r="5" spans="1:26" x14ac:dyDescent="0.25">
      <c r="A5" s="56"/>
      <c r="B5" s="57"/>
      <c r="C5" s="57"/>
      <c r="D5" s="57"/>
      <c r="E5" s="57"/>
      <c r="F5" s="57"/>
      <c r="G5" s="58"/>
      <c r="H5" s="64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65"/>
      <c r="U5" s="71">
        <f t="shared" si="0"/>
        <v>0</v>
      </c>
      <c r="V5" s="214" t="e">
        <f t="shared" ref="V5:V39" si="2">($U5)/$D$2</f>
        <v>#DIV/0!</v>
      </c>
      <c r="W5" s="248">
        <f>D2</f>
        <v>0</v>
      </c>
      <c r="X5" s="195" t="s">
        <v>6</v>
      </c>
      <c r="Y5" s="191">
        <f t="shared" si="1"/>
        <v>0</v>
      </c>
      <c r="Z5" s="132"/>
    </row>
    <row r="6" spans="1:26" x14ac:dyDescent="0.25">
      <c r="A6" s="56"/>
      <c r="B6" s="57"/>
      <c r="C6" s="57"/>
      <c r="D6" s="57"/>
      <c r="E6" s="59"/>
      <c r="F6" s="59"/>
      <c r="G6" s="58"/>
      <c r="H6" s="64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65"/>
      <c r="U6" s="71">
        <f t="shared" si="0"/>
        <v>0</v>
      </c>
      <c r="V6" s="214" t="e">
        <f t="shared" si="2"/>
        <v>#DIV/0!</v>
      </c>
      <c r="W6" s="248">
        <f>D2</f>
        <v>0</v>
      </c>
      <c r="X6" s="195" t="s">
        <v>14</v>
      </c>
      <c r="Y6" s="191">
        <f t="shared" si="1"/>
        <v>0</v>
      </c>
      <c r="Z6" s="83"/>
    </row>
    <row r="7" spans="1:26" x14ac:dyDescent="0.25">
      <c r="A7" s="56"/>
      <c r="B7" s="57"/>
      <c r="C7" s="57"/>
      <c r="D7" s="57"/>
      <c r="E7" s="59"/>
      <c r="F7" s="59"/>
      <c r="G7" s="58"/>
      <c r="H7" s="64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65"/>
      <c r="U7" s="71">
        <f t="shared" si="0"/>
        <v>0</v>
      </c>
      <c r="V7" s="214" t="e">
        <f t="shared" si="2"/>
        <v>#DIV/0!</v>
      </c>
      <c r="W7" s="248">
        <f>D2</f>
        <v>0</v>
      </c>
      <c r="X7" s="195" t="s">
        <v>15</v>
      </c>
      <c r="Y7" s="191">
        <f t="shared" si="1"/>
        <v>0</v>
      </c>
      <c r="Z7" s="83"/>
    </row>
    <row r="8" spans="1:26" x14ac:dyDescent="0.25">
      <c r="A8" s="56"/>
      <c r="B8" s="57"/>
      <c r="C8" s="57"/>
      <c r="D8" s="57"/>
      <c r="E8" s="59"/>
      <c r="F8" s="59"/>
      <c r="G8" s="58"/>
      <c r="H8" s="64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65"/>
      <c r="U8" s="71">
        <f t="shared" si="0"/>
        <v>0</v>
      </c>
      <c r="V8" s="214" t="e">
        <f t="shared" si="2"/>
        <v>#DIV/0!</v>
      </c>
      <c r="W8" s="248">
        <f>D2</f>
        <v>0</v>
      </c>
      <c r="X8" s="195" t="s">
        <v>31</v>
      </c>
      <c r="Y8" s="191">
        <f t="shared" si="1"/>
        <v>0</v>
      </c>
      <c r="Z8" s="132"/>
    </row>
    <row r="9" spans="1:26" x14ac:dyDescent="0.25">
      <c r="A9" s="56"/>
      <c r="B9" s="57"/>
      <c r="C9" s="57"/>
      <c r="D9" s="57"/>
      <c r="E9" s="59"/>
      <c r="F9" s="59"/>
      <c r="G9" s="58"/>
      <c r="H9" s="64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65"/>
      <c r="U9" s="71">
        <f t="shared" si="0"/>
        <v>0</v>
      </c>
      <c r="V9" s="214" t="e">
        <f t="shared" si="2"/>
        <v>#DIV/0!</v>
      </c>
      <c r="W9" s="248">
        <f>D2</f>
        <v>0</v>
      </c>
      <c r="X9" s="195" t="s">
        <v>32</v>
      </c>
      <c r="Y9" s="191">
        <f t="shared" si="1"/>
        <v>0</v>
      </c>
      <c r="Z9" s="132"/>
    </row>
    <row r="10" spans="1:26" x14ac:dyDescent="0.25">
      <c r="A10" s="56"/>
      <c r="B10" s="57"/>
      <c r="C10" s="57"/>
      <c r="D10" s="57"/>
      <c r="E10" s="59"/>
      <c r="F10" s="59"/>
      <c r="G10" s="58"/>
      <c r="H10" s="64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65"/>
      <c r="U10" s="71">
        <f t="shared" si="0"/>
        <v>0</v>
      </c>
      <c r="V10" s="214" t="e">
        <f t="shared" si="2"/>
        <v>#DIV/0!</v>
      </c>
      <c r="W10" s="248">
        <f>D2</f>
        <v>0</v>
      </c>
      <c r="X10" s="195" t="s">
        <v>168</v>
      </c>
      <c r="Y10" s="191">
        <f t="shared" si="1"/>
        <v>0</v>
      </c>
      <c r="Z10" s="132"/>
    </row>
    <row r="11" spans="1:26" x14ac:dyDescent="0.25">
      <c r="A11" s="56"/>
      <c r="B11" s="57"/>
      <c r="C11" s="57"/>
      <c r="D11" s="57"/>
      <c r="E11" s="59"/>
      <c r="F11" s="59"/>
      <c r="G11" s="58"/>
      <c r="H11" s="6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65"/>
      <c r="U11" s="71">
        <f t="shared" si="0"/>
        <v>0</v>
      </c>
      <c r="V11" s="214" t="e">
        <f t="shared" si="2"/>
        <v>#DIV/0!</v>
      </c>
      <c r="W11" s="248">
        <f>D2</f>
        <v>0</v>
      </c>
      <c r="X11" s="195" t="s">
        <v>30</v>
      </c>
      <c r="Y11" s="191">
        <f t="shared" si="1"/>
        <v>0</v>
      </c>
      <c r="Z11" s="132"/>
    </row>
    <row r="12" spans="1:26" x14ac:dyDescent="0.25">
      <c r="A12" s="56"/>
      <c r="B12" s="57"/>
      <c r="C12" s="57"/>
      <c r="D12" s="57"/>
      <c r="E12" s="59"/>
      <c r="F12" s="59"/>
      <c r="G12" s="58"/>
      <c r="H12" s="64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65"/>
      <c r="U12" s="71">
        <f t="shared" si="0"/>
        <v>0</v>
      </c>
      <c r="V12" s="214" t="e">
        <f t="shared" si="2"/>
        <v>#DIV/0!</v>
      </c>
      <c r="W12" s="248">
        <f>D2</f>
        <v>0</v>
      </c>
      <c r="X12" s="195" t="s">
        <v>0</v>
      </c>
      <c r="Y12" s="191">
        <f t="shared" si="1"/>
        <v>0</v>
      </c>
      <c r="Z12" s="83"/>
    </row>
    <row r="13" spans="1:26" x14ac:dyDescent="0.25">
      <c r="A13" s="56"/>
      <c r="B13" s="57"/>
      <c r="C13" s="57"/>
      <c r="D13" s="57"/>
      <c r="E13" s="59"/>
      <c r="F13" s="59"/>
      <c r="G13" s="58"/>
      <c r="H13" s="64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65"/>
      <c r="U13" s="71">
        <f t="shared" si="0"/>
        <v>0</v>
      </c>
      <c r="V13" s="214" t="e">
        <f t="shared" si="2"/>
        <v>#DIV/0!</v>
      </c>
      <c r="W13" s="248">
        <f>D2</f>
        <v>0</v>
      </c>
      <c r="X13" s="195" t="s">
        <v>12</v>
      </c>
      <c r="Y13" s="191">
        <f t="shared" si="1"/>
        <v>0</v>
      </c>
      <c r="Z13" s="83"/>
    </row>
    <row r="14" spans="1:26" x14ac:dyDescent="0.25">
      <c r="A14" s="56"/>
      <c r="B14" s="57"/>
      <c r="C14" s="57"/>
      <c r="D14" s="57"/>
      <c r="E14" s="59"/>
      <c r="F14" s="59"/>
      <c r="G14" s="58"/>
      <c r="H14" s="6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65"/>
      <c r="U14" s="71">
        <f t="shared" si="0"/>
        <v>0</v>
      </c>
      <c r="V14" s="214" t="e">
        <f t="shared" si="2"/>
        <v>#DIV/0!</v>
      </c>
      <c r="W14" s="248">
        <f>D2</f>
        <v>0</v>
      </c>
      <c r="X14" s="195" t="s">
        <v>34</v>
      </c>
      <c r="Y14" s="191">
        <f t="shared" si="1"/>
        <v>0</v>
      </c>
      <c r="Z14" s="132"/>
    </row>
    <row r="15" spans="1:26" x14ac:dyDescent="0.25">
      <c r="A15" s="56"/>
      <c r="B15" s="57"/>
      <c r="C15" s="57"/>
      <c r="D15" s="57"/>
      <c r="E15" s="59"/>
      <c r="F15" s="59"/>
      <c r="G15" s="58"/>
      <c r="H15" s="68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70"/>
      <c r="U15" s="190">
        <f t="shared" si="0"/>
        <v>0</v>
      </c>
      <c r="V15" s="214" t="e">
        <f t="shared" si="2"/>
        <v>#DIV/0!</v>
      </c>
      <c r="W15" s="248">
        <f>D2</f>
        <v>0</v>
      </c>
      <c r="X15" s="208" t="s">
        <v>20</v>
      </c>
      <c r="Y15" s="191">
        <f t="shared" si="1"/>
        <v>0</v>
      </c>
      <c r="Z15" s="83"/>
    </row>
    <row r="16" spans="1:26" x14ac:dyDescent="0.25">
      <c r="A16" s="56"/>
      <c r="B16" s="57"/>
      <c r="C16" s="57"/>
      <c r="D16" s="57"/>
      <c r="E16" s="59"/>
      <c r="F16" s="59"/>
      <c r="G16" s="60"/>
      <c r="H16" s="38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65"/>
      <c r="U16" s="71">
        <f t="shared" si="0"/>
        <v>0</v>
      </c>
      <c r="V16" s="214" t="e">
        <f t="shared" si="2"/>
        <v>#DIV/0!</v>
      </c>
      <c r="W16" s="248">
        <f>D2</f>
        <v>0</v>
      </c>
      <c r="X16" s="195" t="s">
        <v>38</v>
      </c>
      <c r="Y16" s="191"/>
      <c r="Z16" s="132"/>
    </row>
    <row r="17" spans="1:26" ht="15.75" thickBot="1" x14ac:dyDescent="0.3">
      <c r="A17" s="56"/>
      <c r="B17" s="57"/>
      <c r="C17" s="57"/>
      <c r="D17" s="57"/>
      <c r="E17" s="59"/>
      <c r="F17" s="59"/>
      <c r="G17" s="58"/>
      <c r="H17" s="207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5"/>
      <c r="U17" s="204">
        <f t="shared" si="0"/>
        <v>0</v>
      </c>
      <c r="V17" s="316" t="e">
        <f t="shared" si="2"/>
        <v>#DIV/0!</v>
      </c>
      <c r="W17" s="249">
        <f>D2</f>
        <v>0</v>
      </c>
      <c r="X17" s="203" t="s">
        <v>28</v>
      </c>
      <c r="Y17" s="191">
        <f>U17</f>
        <v>0</v>
      </c>
      <c r="Z17" s="132"/>
    </row>
    <row r="18" spans="1:26" x14ac:dyDescent="0.25">
      <c r="A18" s="56"/>
      <c r="B18" s="57"/>
      <c r="C18" s="57"/>
      <c r="D18" s="57"/>
      <c r="E18" s="59"/>
      <c r="F18" s="59"/>
      <c r="G18" s="58"/>
      <c r="H18" s="62"/>
      <c r="I18" s="180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66"/>
      <c r="U18" s="71">
        <f t="shared" si="0"/>
        <v>0</v>
      </c>
      <c r="V18" s="214" t="e">
        <f t="shared" si="2"/>
        <v>#DIV/0!</v>
      </c>
      <c r="W18" s="250">
        <f>D2</f>
        <v>0</v>
      </c>
      <c r="X18" s="202" t="s">
        <v>11</v>
      </c>
      <c r="Y18" s="191"/>
      <c r="Z18" s="132"/>
    </row>
    <row r="19" spans="1:26" x14ac:dyDescent="0.25">
      <c r="A19" s="56"/>
      <c r="B19" s="57"/>
      <c r="C19" s="57"/>
      <c r="D19" s="57"/>
      <c r="E19" s="59"/>
      <c r="F19" s="59"/>
      <c r="G19" s="58"/>
      <c r="H19" s="64"/>
      <c r="I19" s="38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65"/>
      <c r="U19" s="71">
        <f t="shared" si="0"/>
        <v>0</v>
      </c>
      <c r="V19" s="214" t="e">
        <f t="shared" si="2"/>
        <v>#DIV/0!</v>
      </c>
      <c r="W19" s="248">
        <f>D2</f>
        <v>0</v>
      </c>
      <c r="X19" s="195" t="s">
        <v>29</v>
      </c>
      <c r="Y19" s="191">
        <f t="shared" ref="Y19:Y39" si="3">U19</f>
        <v>0</v>
      </c>
      <c r="Z19" s="83"/>
    </row>
    <row r="20" spans="1:26" x14ac:dyDescent="0.25">
      <c r="A20" s="56"/>
      <c r="B20" s="57"/>
      <c r="C20" s="57"/>
      <c r="D20" s="57"/>
      <c r="E20" s="59"/>
      <c r="F20" s="59"/>
      <c r="G20" s="58"/>
      <c r="H20" s="64"/>
      <c r="I20" s="38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65"/>
      <c r="U20" s="71">
        <f t="shared" si="0"/>
        <v>0</v>
      </c>
      <c r="V20" s="214" t="e">
        <f t="shared" si="2"/>
        <v>#DIV/0!</v>
      </c>
      <c r="W20" s="248">
        <f>D2</f>
        <v>0</v>
      </c>
      <c r="X20" s="195" t="s">
        <v>3</v>
      </c>
      <c r="Y20" s="191">
        <f t="shared" si="3"/>
        <v>0</v>
      </c>
      <c r="Z20" s="83"/>
    </row>
    <row r="21" spans="1:26" x14ac:dyDescent="0.25">
      <c r="A21" s="56"/>
      <c r="B21" s="57"/>
      <c r="C21" s="57"/>
      <c r="D21" s="57"/>
      <c r="E21" s="59"/>
      <c r="F21" s="59"/>
      <c r="G21" s="58"/>
      <c r="H21" s="64"/>
      <c r="I21" s="38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65"/>
      <c r="U21" s="71">
        <f t="shared" si="0"/>
        <v>0</v>
      </c>
      <c r="V21" s="214" t="e">
        <f t="shared" si="2"/>
        <v>#DIV/0!</v>
      </c>
      <c r="W21" s="248">
        <f>D2</f>
        <v>0</v>
      </c>
      <c r="X21" s="195" t="s">
        <v>8</v>
      </c>
      <c r="Y21" s="191">
        <f t="shared" si="3"/>
        <v>0</v>
      </c>
      <c r="Z21" s="111"/>
    </row>
    <row r="22" spans="1:26" x14ac:dyDescent="0.25">
      <c r="A22" s="56"/>
      <c r="B22" s="57"/>
      <c r="C22" s="57"/>
      <c r="D22" s="57"/>
      <c r="E22" s="59"/>
      <c r="F22" s="59"/>
      <c r="G22" s="58"/>
      <c r="H22" s="64"/>
      <c r="I22" s="38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65"/>
      <c r="U22" s="71">
        <f t="shared" si="0"/>
        <v>0</v>
      </c>
      <c r="V22" s="214" t="e">
        <f t="shared" si="2"/>
        <v>#DIV/0!</v>
      </c>
      <c r="W22" s="248">
        <f>D2</f>
        <v>0</v>
      </c>
      <c r="X22" s="195" t="s">
        <v>9</v>
      </c>
      <c r="Y22" s="191">
        <f t="shared" si="3"/>
        <v>0</v>
      </c>
      <c r="Z22" s="111"/>
    </row>
    <row r="23" spans="1:26" x14ac:dyDescent="0.25">
      <c r="A23" s="56"/>
      <c r="B23" s="57"/>
      <c r="C23" s="57"/>
      <c r="D23" s="57"/>
      <c r="E23" s="59"/>
      <c r="F23" s="59"/>
      <c r="G23" s="58"/>
      <c r="H23" s="64"/>
      <c r="I23" s="38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65"/>
      <c r="U23" s="71">
        <f t="shared" si="0"/>
        <v>0</v>
      </c>
      <c r="V23" s="214" t="e">
        <f>($U23)/$D$2</f>
        <v>#DIV/0!</v>
      </c>
      <c r="W23" s="248">
        <f>D2</f>
        <v>0</v>
      </c>
      <c r="X23" s="195" t="s">
        <v>80</v>
      </c>
      <c r="Y23" s="191">
        <f t="shared" si="3"/>
        <v>0</v>
      </c>
      <c r="Z23" s="132"/>
    </row>
    <row r="24" spans="1:26" x14ac:dyDescent="0.25">
      <c r="A24" s="56"/>
      <c r="B24" s="57"/>
      <c r="C24" s="57"/>
      <c r="D24" s="57"/>
      <c r="E24" s="59"/>
      <c r="F24" s="59"/>
      <c r="G24" s="58"/>
      <c r="H24" s="130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65"/>
      <c r="U24" s="71">
        <f t="shared" si="0"/>
        <v>0</v>
      </c>
      <c r="V24" s="214" t="e">
        <f t="shared" si="2"/>
        <v>#DIV/0!</v>
      </c>
      <c r="W24" s="248">
        <f>D2</f>
        <v>0</v>
      </c>
      <c r="X24" s="195" t="s">
        <v>20</v>
      </c>
      <c r="Y24" s="191">
        <f t="shared" si="3"/>
        <v>0</v>
      </c>
      <c r="Z24" s="132" t="s">
        <v>212</v>
      </c>
    </row>
    <row r="25" spans="1:26" x14ac:dyDescent="0.25">
      <c r="A25" s="56"/>
      <c r="B25" s="57"/>
      <c r="C25" s="57"/>
      <c r="D25" s="57"/>
      <c r="E25" s="59"/>
      <c r="F25" s="59"/>
      <c r="G25" s="58"/>
      <c r="H25" s="6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65"/>
      <c r="U25" s="71">
        <f t="shared" si="0"/>
        <v>0</v>
      </c>
      <c r="V25" s="214" t="e">
        <f t="shared" si="2"/>
        <v>#DIV/0!</v>
      </c>
      <c r="W25" s="248">
        <f>D2</f>
        <v>0</v>
      </c>
      <c r="X25" s="195" t="s">
        <v>81</v>
      </c>
      <c r="Y25" s="191">
        <f t="shared" si="3"/>
        <v>0</v>
      </c>
      <c r="Z25" s="132" t="s">
        <v>217</v>
      </c>
    </row>
    <row r="26" spans="1:26" x14ac:dyDescent="0.25">
      <c r="A26" s="56"/>
      <c r="B26" s="57"/>
      <c r="C26" s="57"/>
      <c r="D26" s="57"/>
      <c r="E26" s="59"/>
      <c r="F26" s="59"/>
      <c r="G26" s="58"/>
      <c r="H26" s="6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65"/>
      <c r="U26" s="71">
        <f t="shared" si="0"/>
        <v>0</v>
      </c>
      <c r="V26" s="214" t="e">
        <f t="shared" si="2"/>
        <v>#DIV/0!</v>
      </c>
      <c r="W26" s="248">
        <f>D2</f>
        <v>0</v>
      </c>
      <c r="X26" s="195" t="s">
        <v>10</v>
      </c>
      <c r="Y26" s="191">
        <f t="shared" si="3"/>
        <v>0</v>
      </c>
      <c r="Z26" s="132"/>
    </row>
    <row r="27" spans="1:26" x14ac:dyDescent="0.25">
      <c r="A27" s="56"/>
      <c r="B27" s="57"/>
      <c r="C27" s="57"/>
      <c r="D27" s="57"/>
      <c r="E27" s="59"/>
      <c r="F27" s="59"/>
      <c r="G27" s="58"/>
      <c r="H27" s="6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65"/>
      <c r="U27" s="71">
        <f t="shared" si="0"/>
        <v>0</v>
      </c>
      <c r="V27" s="214" t="e">
        <f t="shared" si="2"/>
        <v>#DIV/0!</v>
      </c>
      <c r="W27" s="248">
        <f>D2</f>
        <v>0</v>
      </c>
      <c r="X27" s="195" t="s">
        <v>13</v>
      </c>
      <c r="Y27" s="191">
        <f t="shared" si="3"/>
        <v>0</v>
      </c>
      <c r="Z27" s="132"/>
    </row>
    <row r="28" spans="1:26" x14ac:dyDescent="0.25">
      <c r="A28" s="56"/>
      <c r="B28" s="57"/>
      <c r="C28" s="57"/>
      <c r="D28" s="57"/>
      <c r="E28" s="59"/>
      <c r="F28" s="59"/>
      <c r="G28" s="58"/>
      <c r="H28" s="6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65"/>
      <c r="U28" s="71">
        <f t="shared" si="0"/>
        <v>0</v>
      </c>
      <c r="V28" s="214" t="e">
        <f t="shared" si="2"/>
        <v>#DIV/0!</v>
      </c>
      <c r="W28" s="248">
        <f>D2</f>
        <v>0</v>
      </c>
      <c r="X28" s="195" t="s">
        <v>99</v>
      </c>
      <c r="Y28" s="191">
        <f t="shared" si="3"/>
        <v>0</v>
      </c>
      <c r="Z28" s="83"/>
    </row>
    <row r="29" spans="1:26" x14ac:dyDescent="0.25">
      <c r="A29" s="56"/>
      <c r="B29" s="57"/>
      <c r="C29" s="57"/>
      <c r="D29" s="57"/>
      <c r="E29" s="59"/>
      <c r="F29" s="59"/>
      <c r="G29" s="58"/>
      <c r="H29" s="64"/>
      <c r="I29" s="73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5"/>
      <c r="U29" s="71">
        <f t="shared" si="0"/>
        <v>0</v>
      </c>
      <c r="V29" s="214" t="e">
        <f t="shared" si="2"/>
        <v>#DIV/0!</v>
      </c>
      <c r="W29" s="248">
        <f>D2</f>
        <v>0</v>
      </c>
      <c r="X29" s="195" t="s">
        <v>74</v>
      </c>
      <c r="Y29" s="191">
        <f t="shared" si="3"/>
        <v>0</v>
      </c>
      <c r="Z29" s="83"/>
    </row>
    <row r="30" spans="1:26" ht="15.75" thickBot="1" x14ac:dyDescent="0.3">
      <c r="A30" s="56"/>
      <c r="B30" s="57"/>
      <c r="C30" s="57"/>
      <c r="D30" s="57"/>
      <c r="E30" s="59"/>
      <c r="F30" s="59"/>
      <c r="G30" s="58"/>
      <c r="H30" s="68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70"/>
      <c r="U30" s="71">
        <f t="shared" si="0"/>
        <v>0</v>
      </c>
      <c r="V30" s="214" t="e">
        <f t="shared" si="2"/>
        <v>#DIV/0!</v>
      </c>
      <c r="W30" s="249">
        <f>D2</f>
        <v>0</v>
      </c>
      <c r="X30" s="201" t="s">
        <v>28</v>
      </c>
      <c r="Y30" s="191">
        <f t="shared" si="3"/>
        <v>0</v>
      </c>
      <c r="Z30" s="83"/>
    </row>
    <row r="31" spans="1:26" ht="15.75" thickBot="1" x14ac:dyDescent="0.3">
      <c r="A31" s="56"/>
      <c r="B31" s="57"/>
      <c r="C31" s="57"/>
      <c r="D31" s="57"/>
      <c r="E31" s="59"/>
      <c r="F31" s="59"/>
      <c r="G31" s="58"/>
      <c r="H31" s="200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8"/>
      <c r="U31" s="197"/>
      <c r="V31" s="197" t="e">
        <f t="shared" si="2"/>
        <v>#DIV/0!</v>
      </c>
      <c r="W31" s="301"/>
      <c r="X31" s="122" t="s">
        <v>84</v>
      </c>
      <c r="Y31" s="191">
        <f t="shared" si="3"/>
        <v>0</v>
      </c>
      <c r="Z31" s="83"/>
    </row>
    <row r="32" spans="1:26" x14ac:dyDescent="0.25">
      <c r="A32" s="56"/>
      <c r="B32" s="57"/>
      <c r="C32" s="57"/>
      <c r="D32" s="57"/>
      <c r="E32" s="59"/>
      <c r="F32" s="59"/>
      <c r="G32" s="60"/>
      <c r="H32" s="6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63"/>
      <c r="U32" s="76">
        <f>SUM(H32,J32,L32,N32,P32,R32,T32)</f>
        <v>0</v>
      </c>
      <c r="V32" s="214" t="e">
        <f t="shared" si="2"/>
        <v>#DIV/0!</v>
      </c>
      <c r="W32" s="248">
        <f>D2</f>
        <v>0</v>
      </c>
      <c r="X32" s="196" t="s">
        <v>85</v>
      </c>
      <c r="Y32" s="191">
        <f t="shared" si="3"/>
        <v>0</v>
      </c>
      <c r="Z32" s="132"/>
    </row>
    <row r="33" spans="1:26" x14ac:dyDescent="0.25">
      <c r="A33" s="56"/>
      <c r="B33" s="57"/>
      <c r="C33" s="57"/>
      <c r="D33" s="57"/>
      <c r="E33" s="59"/>
      <c r="F33" s="59"/>
      <c r="G33" s="60"/>
      <c r="H33" s="6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65"/>
      <c r="U33" s="71">
        <f t="shared" ref="U33:U38" si="4">SUM(H33,J33,L33,N33,P33,R33,T33)</f>
        <v>0</v>
      </c>
      <c r="V33" s="214" t="e">
        <f t="shared" si="2"/>
        <v>#DIV/0!</v>
      </c>
      <c r="W33" s="248">
        <f>D2</f>
        <v>0</v>
      </c>
      <c r="X33" s="195" t="s">
        <v>173</v>
      </c>
      <c r="Y33" s="191">
        <f t="shared" si="3"/>
        <v>0</v>
      </c>
      <c r="Z33" s="101"/>
    </row>
    <row r="34" spans="1:26" x14ac:dyDescent="0.25">
      <c r="A34" s="56"/>
      <c r="B34" s="57"/>
      <c r="C34" s="57"/>
      <c r="D34" s="57"/>
      <c r="E34" s="59"/>
      <c r="F34" s="59"/>
      <c r="G34" s="60"/>
      <c r="H34" s="6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65"/>
      <c r="U34" s="71">
        <f t="shared" si="4"/>
        <v>0</v>
      </c>
      <c r="V34" s="214" t="e">
        <f t="shared" si="2"/>
        <v>#DIV/0!</v>
      </c>
      <c r="W34" s="248">
        <f>D2</f>
        <v>0</v>
      </c>
      <c r="X34" s="195" t="s">
        <v>87</v>
      </c>
      <c r="Y34" s="191">
        <f t="shared" si="3"/>
        <v>0</v>
      </c>
      <c r="Z34" s="101" t="s">
        <v>209</v>
      </c>
    </row>
    <row r="35" spans="1:26" x14ac:dyDescent="0.25">
      <c r="A35" s="56"/>
      <c r="B35" s="57"/>
      <c r="C35" s="57"/>
      <c r="D35" s="57"/>
      <c r="E35" s="59"/>
      <c r="F35" s="59"/>
      <c r="G35" s="60"/>
      <c r="H35" s="6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65"/>
      <c r="U35" s="71">
        <f t="shared" si="4"/>
        <v>0</v>
      </c>
      <c r="V35" s="214" t="e">
        <f t="shared" si="2"/>
        <v>#DIV/0!</v>
      </c>
      <c r="W35" s="248">
        <f>D2</f>
        <v>0</v>
      </c>
      <c r="X35" s="195" t="s">
        <v>38</v>
      </c>
      <c r="Y35" s="191">
        <f t="shared" si="3"/>
        <v>0</v>
      </c>
      <c r="Z35" s="417" t="s">
        <v>218</v>
      </c>
    </row>
    <row r="36" spans="1:26" x14ac:dyDescent="0.25">
      <c r="A36" s="56"/>
      <c r="B36" s="57"/>
      <c r="C36" s="57"/>
      <c r="D36" s="57"/>
      <c r="E36" s="59"/>
      <c r="F36" s="59"/>
      <c r="G36" s="60"/>
      <c r="H36" s="6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65"/>
      <c r="U36" s="71">
        <f t="shared" si="4"/>
        <v>0</v>
      </c>
      <c r="V36" s="214" t="e">
        <f t="shared" si="2"/>
        <v>#DIV/0!</v>
      </c>
      <c r="W36" s="248">
        <f>D2</f>
        <v>0</v>
      </c>
      <c r="X36" s="195" t="s">
        <v>159</v>
      </c>
      <c r="Y36" s="191">
        <f t="shared" si="3"/>
        <v>0</v>
      </c>
      <c r="Z36" s="132" t="s">
        <v>221</v>
      </c>
    </row>
    <row r="37" spans="1:26" ht="15.75" x14ac:dyDescent="0.25">
      <c r="A37" s="56"/>
      <c r="B37" s="57"/>
      <c r="C37" s="57"/>
      <c r="D37" s="57"/>
      <c r="E37" s="59"/>
      <c r="F37" s="59"/>
      <c r="G37" s="60"/>
      <c r="H37" s="6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65"/>
      <c r="U37" s="71">
        <f t="shared" si="4"/>
        <v>0</v>
      </c>
      <c r="V37" s="214" t="e">
        <f t="shared" si="2"/>
        <v>#DIV/0!</v>
      </c>
      <c r="W37" s="248">
        <f>D2</f>
        <v>0</v>
      </c>
      <c r="X37" s="268" t="s">
        <v>36</v>
      </c>
      <c r="Y37" s="191">
        <f t="shared" si="3"/>
        <v>0</v>
      </c>
      <c r="Z37" s="83"/>
    </row>
    <row r="38" spans="1:26" ht="15.75" thickBot="1" x14ac:dyDescent="0.3">
      <c r="A38" s="186"/>
      <c r="B38" s="187"/>
      <c r="C38" s="187"/>
      <c r="D38" s="187"/>
      <c r="E38" s="188"/>
      <c r="F38" s="188"/>
      <c r="G38" s="194"/>
      <c r="H38" s="68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70"/>
      <c r="U38" s="190">
        <f t="shared" si="4"/>
        <v>0</v>
      </c>
      <c r="V38" s="316" t="e">
        <f t="shared" si="2"/>
        <v>#DIV/0!</v>
      </c>
      <c r="W38" s="249">
        <f>D2</f>
        <v>0</v>
      </c>
      <c r="X38" s="300" t="s">
        <v>74</v>
      </c>
      <c r="Y38" s="191">
        <f t="shared" si="3"/>
        <v>0</v>
      </c>
      <c r="Z38" s="193"/>
    </row>
    <row r="39" spans="1:26" ht="15.75" thickBot="1" x14ac:dyDescent="0.3">
      <c r="G39" s="51" t="s">
        <v>5</v>
      </c>
      <c r="H39" s="61">
        <f>SUM(H3:H38)</f>
        <v>0</v>
      </c>
      <c r="I39" s="61">
        <f t="shared" ref="I39:T39" si="5">SUM(I3:I38)</f>
        <v>0</v>
      </c>
      <c r="J39" s="61">
        <f t="shared" si="5"/>
        <v>0</v>
      </c>
      <c r="K39" s="61">
        <f t="shared" si="5"/>
        <v>0</v>
      </c>
      <c r="L39" s="61">
        <f t="shared" si="5"/>
        <v>0</v>
      </c>
      <c r="M39" s="61">
        <f t="shared" si="5"/>
        <v>0</v>
      </c>
      <c r="N39" s="61">
        <f t="shared" si="5"/>
        <v>0</v>
      </c>
      <c r="O39" s="61">
        <f t="shared" si="5"/>
        <v>0</v>
      </c>
      <c r="P39" s="61">
        <f t="shared" si="5"/>
        <v>0</v>
      </c>
      <c r="Q39" s="61">
        <f t="shared" si="5"/>
        <v>0</v>
      </c>
      <c r="R39" s="61">
        <f t="shared" si="5"/>
        <v>0</v>
      </c>
      <c r="S39" s="61">
        <f t="shared" si="5"/>
        <v>0</v>
      </c>
      <c r="T39" s="61">
        <f t="shared" si="5"/>
        <v>0</v>
      </c>
      <c r="U39" s="77">
        <f>SUM(H39,J39,L39,N39,P39,R39,T39)</f>
        <v>0</v>
      </c>
      <c r="V39" s="214" t="e">
        <f t="shared" si="2"/>
        <v>#DIV/0!</v>
      </c>
      <c r="W39" s="249">
        <f>D2</f>
        <v>0</v>
      </c>
      <c r="X39" s="192"/>
      <c r="Y39" s="191">
        <f t="shared" si="3"/>
        <v>0</v>
      </c>
      <c r="Z39" s="14" t="s">
        <v>108</v>
      </c>
    </row>
  </sheetData>
  <conditionalFormatting sqref="M40:M1048576">
    <cfRule type="cellIs" dxfId="221" priority="45" operator="greaterThan">
      <formula>0.2</formula>
    </cfRule>
  </conditionalFormatting>
  <conditionalFormatting sqref="V3:V30">
    <cfRule type="cellIs" dxfId="220" priority="7" operator="greaterThan">
      <formula>0.2</formula>
    </cfRule>
  </conditionalFormatting>
  <conditionalFormatting sqref="V2:W2">
    <cfRule type="cellIs" dxfId="219" priority="6" operator="greaterThan">
      <formula>0.2</formula>
    </cfRule>
  </conditionalFormatting>
  <conditionalFormatting sqref="V1">
    <cfRule type="cellIs" dxfId="218" priority="5" operator="greaterThan">
      <formula>0.2</formula>
    </cfRule>
  </conditionalFormatting>
  <conditionalFormatting sqref="W1">
    <cfRule type="cellIs" dxfId="217" priority="4" operator="greaterThan">
      <formula>0.2</formula>
    </cfRule>
  </conditionalFormatting>
  <conditionalFormatting sqref="V39">
    <cfRule type="cellIs" dxfId="216" priority="2" operator="greaterThan">
      <formula>0.2</formula>
    </cfRule>
  </conditionalFormatting>
  <conditionalFormatting sqref="V32:V39">
    <cfRule type="cellIs" dxfId="215" priority="1" operator="greaterThan">
      <formula>0.2</formula>
    </cfRule>
  </conditionalFormatting>
  <conditionalFormatting sqref="V32:V39">
    <cfRule type="colorScale" priority="3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34"/>
  <sheetViews>
    <sheetView showGridLines="0" zoomScaleNormal="100" workbookViewId="0">
      <selection activeCell="T15" sqref="T15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510" t="s">
        <v>179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</row>
    <row r="3" spans="1:21" ht="26.25" customHeight="1" x14ac:dyDescent="0.25">
      <c r="O3" s="511" t="s">
        <v>52</v>
      </c>
      <c r="P3" s="512"/>
      <c r="Q3" s="512"/>
      <c r="R3" s="512"/>
    </row>
    <row r="4" spans="1:21" x14ac:dyDescent="0.25">
      <c r="O4" s="513" t="s">
        <v>21</v>
      </c>
      <c r="P4" s="514"/>
      <c r="Q4" s="515"/>
      <c r="R4" s="32" t="s">
        <v>25</v>
      </c>
    </row>
    <row r="5" spans="1:21" x14ac:dyDescent="0.25">
      <c r="O5" s="21" t="s">
        <v>14</v>
      </c>
      <c r="P5" s="22"/>
      <c r="Q5" s="23"/>
      <c r="R5" s="327">
        <f ca="1">SUMIF('EB014-EB214'!$V$1:$W$100,O5,'EB014-EB214'!W$1:$W$100)</f>
        <v>0</v>
      </c>
    </row>
    <row r="6" spans="1:21" x14ac:dyDescent="0.25">
      <c r="O6" s="21" t="s">
        <v>16</v>
      </c>
      <c r="P6" s="22"/>
      <c r="Q6" s="23"/>
      <c r="R6" s="327">
        <f ca="1">SUMIF('EB014-EB214'!$V$1:$W$100,O6,'EB014-EB214'!W$1:$W$100)</f>
        <v>0</v>
      </c>
    </row>
    <row r="7" spans="1:21" x14ac:dyDescent="0.25">
      <c r="O7" s="21" t="s">
        <v>28</v>
      </c>
      <c r="P7" s="22"/>
      <c r="Q7" s="23"/>
      <c r="R7" s="327">
        <f ca="1">SUMIF('EB014-EB214'!$V$1:$W$100,O7,'EB014-EB214'!W$1:$W$100)</f>
        <v>0</v>
      </c>
    </row>
    <row r="8" spans="1:21" x14ac:dyDescent="0.25">
      <c r="O8" s="21" t="s">
        <v>20</v>
      </c>
      <c r="P8" s="22"/>
      <c r="Q8" s="23"/>
      <c r="R8" s="327">
        <f ca="1">SUMIF('EB014-EB214'!$V$1:$W$100,O8,'EB014-EB214'!W$1:$W$100)</f>
        <v>0</v>
      </c>
    </row>
    <row r="9" spans="1:21" x14ac:dyDescent="0.25">
      <c r="O9" s="21" t="s">
        <v>0</v>
      </c>
      <c r="P9" s="22"/>
      <c r="Q9" s="23"/>
      <c r="R9" s="327">
        <f ca="1">SUMIF('EB014-EB214'!$V$1:$W$100,O9,'EB014-EB214'!W$1:$W$100)</f>
        <v>0</v>
      </c>
    </row>
    <row r="10" spans="1:21" ht="15.75" x14ac:dyDescent="0.25">
      <c r="O10" s="21" t="s">
        <v>6</v>
      </c>
      <c r="P10" s="22"/>
      <c r="Q10" s="23"/>
      <c r="R10" s="327">
        <f ca="1">SUMIF('EB014-EB214'!$V$1:$W$100,O10,'EB014-EB214'!W$1:$W$100)</f>
        <v>0</v>
      </c>
      <c r="U10" s="131"/>
    </row>
    <row r="11" spans="1:21" x14ac:dyDescent="0.25">
      <c r="O11" s="21" t="s">
        <v>9</v>
      </c>
      <c r="P11" s="22"/>
      <c r="Q11" s="23"/>
      <c r="R11" s="327">
        <f ca="1">SUMIF('EB014-EB214'!$V$1:$W$100,O11,'EB014-EB214'!W$1:$W$100)</f>
        <v>0</v>
      </c>
    </row>
    <row r="12" spans="1:21" x14ac:dyDescent="0.25">
      <c r="O12" s="21" t="s">
        <v>31</v>
      </c>
      <c r="P12" s="22"/>
      <c r="Q12" s="23"/>
      <c r="R12" s="327">
        <f ca="1">SUMIF('EB014-EB214'!$V$1:$W$100,O12,'EB014-EB214'!W$1:$W$100)</f>
        <v>0</v>
      </c>
    </row>
    <row r="13" spans="1:21" x14ac:dyDescent="0.25">
      <c r="O13" s="21" t="s">
        <v>34</v>
      </c>
      <c r="P13" s="22"/>
      <c r="Q13" s="23"/>
      <c r="R13" s="327">
        <f ca="1">SUMIF('EB014-EB214'!$V$1:$W$100,O13,'EB014-EB214'!W$1:$W$100)</f>
        <v>0</v>
      </c>
    </row>
    <row r="14" spans="1:21" x14ac:dyDescent="0.25">
      <c r="O14" s="21" t="s">
        <v>12</v>
      </c>
      <c r="P14" s="22"/>
      <c r="Q14" s="23"/>
      <c r="R14" s="327">
        <f ca="1">SUMIF('EB014-EB214'!$V$1:$W$100,O14,'EB014-EB214'!W$1:$W$100)</f>
        <v>0</v>
      </c>
    </row>
    <row r="15" spans="1:21" x14ac:dyDescent="0.25">
      <c r="O15" s="21" t="s">
        <v>3</v>
      </c>
      <c r="P15" s="22"/>
      <c r="Q15" s="23"/>
      <c r="R15" s="327">
        <f ca="1">SUMIF('EB014-EB214'!$V$1:$W$100,O15,'EB014-EB214'!W$1:$W$100)</f>
        <v>0</v>
      </c>
    </row>
    <row r="16" spans="1:21" x14ac:dyDescent="0.25">
      <c r="O16" s="21" t="s">
        <v>8</v>
      </c>
      <c r="P16" s="22"/>
      <c r="Q16" s="23"/>
      <c r="R16" s="327">
        <f ca="1">SUMIF('EB014-EB214'!$V$1:$W$100,O16,'EB014-EB214'!W$1:$W$100)</f>
        <v>0</v>
      </c>
    </row>
    <row r="17" spans="1:18" x14ac:dyDescent="0.25">
      <c r="O17" s="21" t="s">
        <v>13</v>
      </c>
      <c r="P17" s="22"/>
      <c r="Q17" s="23"/>
      <c r="R17" s="327">
        <f ca="1">SUMIF('EB014-EB214'!$V$1:$W$100,O17,'EB014-EB214'!W$1:$W$100)</f>
        <v>0</v>
      </c>
    </row>
    <row r="18" spans="1:18" x14ac:dyDescent="0.25">
      <c r="O18" s="21" t="s">
        <v>36</v>
      </c>
      <c r="P18" s="22"/>
      <c r="Q18" s="23"/>
      <c r="R18" s="327">
        <f ca="1">SUMIF('EB014-EB214'!$V$1:$W$100,O18,'EB014-EB214'!W$1:$W$100)</f>
        <v>0</v>
      </c>
    </row>
    <row r="19" spans="1:18" x14ac:dyDescent="0.25">
      <c r="O19" s="21" t="s">
        <v>46</v>
      </c>
      <c r="P19" s="22"/>
      <c r="Q19" s="23"/>
      <c r="R19" s="327">
        <f ca="1">SUMIF('EB014-EB214'!$V$1:$W$100,O19,'EB014-EB214'!W$1:$W$100)</f>
        <v>0</v>
      </c>
    </row>
    <row r="20" spans="1:18" ht="15.75" customHeight="1" x14ac:dyDescent="0.25">
      <c r="O20" s="21" t="s">
        <v>11</v>
      </c>
      <c r="P20" s="22"/>
      <c r="Q20" s="23"/>
      <c r="R20" s="327">
        <f ca="1">SUMIF('EB014-EB214'!$V$1:$W$100,O20,'EB014-EB214'!W$1:$W$100)</f>
        <v>0</v>
      </c>
    </row>
    <row r="21" spans="1:18" ht="23.25" x14ac:dyDescent="0.25">
      <c r="A21" s="517" t="s">
        <v>65</v>
      </c>
      <c r="B21" s="518"/>
      <c r="C21" s="518"/>
      <c r="D21" s="518"/>
      <c r="E21" s="519"/>
      <c r="O21" s="21" t="s">
        <v>44</v>
      </c>
      <c r="P21" s="22"/>
      <c r="Q21" s="23"/>
      <c r="R21" s="327">
        <f ca="1">SUMIF('EB014-EB214'!$V$1:$W$100,O21,'EB014-EB214'!W$1:$W$100)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29</v>
      </c>
      <c r="P22" s="22"/>
      <c r="Q22" s="23"/>
      <c r="R22" s="327">
        <f ca="1">SUMIF('EB014-EB214'!$V$1:$W$100,O22,'EB014-EB214'!W$1:$W$100)</f>
        <v>0</v>
      </c>
    </row>
    <row r="23" spans="1:18" x14ac:dyDescent="0.25">
      <c r="A23" s="418"/>
      <c r="B23" s="136" t="e">
        <f>VLOOKUP(Table1411234[[#This Row],[Shop Order]],'EB014-EB214'!A:Z,4,FALSE)</f>
        <v>#N/A</v>
      </c>
      <c r="C23" s="136" t="e">
        <f>VLOOKUP(Table1411234[[#This Row],[Shop Order]],'EB014-EB214'!A:Z,5,FALSE)</f>
        <v>#N/A</v>
      </c>
      <c r="D23" s="137" t="e">
        <f>VLOOKUP(Table1411234[[#This Row],[Shop Order]],'EB014-EB214'!A:Z,6,FALSE)</f>
        <v>#N/A</v>
      </c>
      <c r="E23" s="456" t="e">
        <f>VLOOKUP(Table1411234[[#This Row],[Shop Order]],'EB014-EB214'!A:Z,7,FALSE)</f>
        <v>#N/A</v>
      </c>
      <c r="O23" s="21" t="s">
        <v>45</v>
      </c>
      <c r="P23" s="22"/>
      <c r="Q23" s="23"/>
      <c r="R23" s="327">
        <f ca="1">SUMIF('EB014-EB214'!$V$1:$W$100,O23,'EB014-EB214'!W$1:$W$100)</f>
        <v>0</v>
      </c>
    </row>
    <row r="24" spans="1:18" x14ac:dyDescent="0.25">
      <c r="A24" s="420"/>
      <c r="B24" s="136" t="e">
        <f>VLOOKUP(Table1411234[[#This Row],[Shop Order]],'EB014-EB214'!A:Z,4,FALSE)</f>
        <v>#N/A</v>
      </c>
      <c r="C24" s="136" t="e">
        <f>VLOOKUP(Table1411234[[#This Row],[Shop Order]],'EB014-EB214'!A:Z,5,FALSE)</f>
        <v>#N/A</v>
      </c>
      <c r="D24" s="137" t="e">
        <f>VLOOKUP(Table1411234[[#This Row],[Shop Order]],'EB014-EB214'!A:Z,6,FALSE)</f>
        <v>#N/A</v>
      </c>
      <c r="E24" s="138" t="e">
        <f>VLOOKUP(Table1411234[[#This Row],[Shop Order]],'EB014-EB214'!A:Z,7,FALSE)</f>
        <v>#N/A</v>
      </c>
      <c r="G24" s="26"/>
      <c r="O24" s="21" t="s">
        <v>32</v>
      </c>
      <c r="P24" s="22"/>
      <c r="Q24" s="23"/>
      <c r="R24" s="327">
        <f ca="1">SUMIF('EB014-EB214'!$V$1:$W$100,O24,'EB014-EB214'!W$1:$W$100)</f>
        <v>0</v>
      </c>
    </row>
    <row r="25" spans="1:18" x14ac:dyDescent="0.25">
      <c r="A25" s="418"/>
      <c r="B25" s="136" t="e">
        <f>VLOOKUP(Table1411234[[#This Row],[Shop Order]],'EB014-EB214'!A:Z,4,FALSE)</f>
        <v>#N/A</v>
      </c>
      <c r="C25" s="136" t="e">
        <f>VLOOKUP(Table1411234[[#This Row],[Shop Order]],'EB014-EB214'!A:Z,5,FALSE)</f>
        <v>#N/A</v>
      </c>
      <c r="D25" s="137" t="e">
        <f>VLOOKUP(Table1411234[[#This Row],[Shop Order]],'EB014-EB214'!A:Z,6,FALSE)</f>
        <v>#N/A</v>
      </c>
      <c r="E25" s="138" t="e">
        <f>VLOOKUP(Table1411234[[#This Row],[Shop Order]],'EB014-EB214'!A:Z,7,FALSE)</f>
        <v>#N/A</v>
      </c>
      <c r="O25" s="21" t="s">
        <v>123</v>
      </c>
      <c r="P25" s="22"/>
      <c r="Q25" s="23"/>
      <c r="R25" s="327">
        <f ca="1">SUMIF('EB014-EB214'!$V$1:$W$100,O25,'EB014-EB214'!W$1:$W$100)</f>
        <v>0</v>
      </c>
    </row>
    <row r="26" spans="1:18" x14ac:dyDescent="0.25">
      <c r="A26" s="418"/>
      <c r="B26" s="136" t="e">
        <f>VLOOKUP(Table1411234[[#This Row],[Shop Order]],'EB014-EB214'!A:Z,4,FALSE)</f>
        <v>#N/A</v>
      </c>
      <c r="C26" s="136" t="e">
        <f>VLOOKUP(Table1411234[[#This Row],[Shop Order]],'EB014-EB214'!A:Z,5,FALSE)</f>
        <v>#N/A</v>
      </c>
      <c r="D26" s="137" t="e">
        <f>VLOOKUP(Table1411234[[#This Row],[Shop Order]],'EB014-EB214'!A:Z,6,FALSE)</f>
        <v>#N/A</v>
      </c>
      <c r="E26" s="138" t="e">
        <f>VLOOKUP(Table1411234[[#This Row],[Shop Order]],'EB014-EB214'!A:Z,7,FALSE)</f>
        <v>#N/A</v>
      </c>
      <c r="O26" s="21" t="s">
        <v>33</v>
      </c>
      <c r="P26" s="22"/>
      <c r="Q26" s="23"/>
      <c r="R26" s="327">
        <f ca="1">SUMIF('EB014-EB214'!$V$1:$W$100,O26,'EB014-EB214'!W$1:$W$100)</f>
        <v>0</v>
      </c>
    </row>
    <row r="27" spans="1:18" x14ac:dyDescent="0.25">
      <c r="A27" s="418"/>
      <c r="B27" s="136" t="e">
        <f>VLOOKUP(Table1411234[[#This Row],[Shop Order]],'EB014-EB214'!A:Z,4,FALSE)</f>
        <v>#N/A</v>
      </c>
      <c r="C27" s="136" t="e">
        <f>VLOOKUP(Table1411234[[#This Row],[Shop Order]],'EB014-EB214'!A:Z,5,FALSE)</f>
        <v>#N/A</v>
      </c>
      <c r="D27" s="137" t="e">
        <f>VLOOKUP(Table1411234[[#This Row],[Shop Order]],'EB014-EB214'!A:Z,6,FALSE)</f>
        <v>#N/A</v>
      </c>
      <c r="E27" s="138" t="e">
        <f>VLOOKUP(Table1411234[[#This Row],[Shop Order]],'EB014-EB214'!A:Z,7,FALSE)</f>
        <v>#N/A</v>
      </c>
      <c r="O27" s="21" t="s">
        <v>110</v>
      </c>
      <c r="P27" s="22"/>
      <c r="Q27" s="23"/>
      <c r="R27" s="327">
        <f ca="1">SUMIF('EB014-EB214'!$V$1:$W$100,O27,'EB014-EB214'!W$1:$W$100)</f>
        <v>0</v>
      </c>
    </row>
    <row r="28" spans="1:18" ht="15.75" thickBot="1" x14ac:dyDescent="0.3">
      <c r="A28" s="418"/>
      <c r="B28" s="136" t="e">
        <f>VLOOKUP(Table1411234[[#This Row],[Shop Order]],'EB014-EB214'!A:Z,4,FALSE)</f>
        <v>#N/A</v>
      </c>
      <c r="C28" s="136" t="e">
        <f>VLOOKUP(Table1411234[[#This Row],[Shop Order]],'EB014-EB214'!A:Z,5,FALSE)</f>
        <v>#N/A</v>
      </c>
      <c r="D28" s="137" t="e">
        <f>VLOOKUP(Table1411234[[#This Row],[Shop Order]],'EB014-EB214'!A:Z,6,FALSE)</f>
        <v>#N/A</v>
      </c>
      <c r="E28" s="138" t="e">
        <f>VLOOKUP(Table1411234[[#This Row],[Shop Order]],'EB014-EB214'!A:Z,7,FALSE)</f>
        <v>#N/A</v>
      </c>
      <c r="O28" s="21" t="s">
        <v>104</v>
      </c>
      <c r="P28" s="22"/>
      <c r="Q28" s="23"/>
      <c r="R28" s="327">
        <f ca="1">SUMIF('EB014-EB214'!$V$1:$W$100,O28,'EB014-EB214'!W$1:$W$100)</f>
        <v>0</v>
      </c>
    </row>
    <row r="29" spans="1:18" ht="15.75" thickBot="1" x14ac:dyDescent="0.3">
      <c r="A29" s="520" t="s">
        <v>51</v>
      </c>
      <c r="B29" s="521"/>
      <c r="C29" s="522"/>
      <c r="D29" s="80" t="e">
        <f>AVERAGE(D23:D24)</f>
        <v>#N/A</v>
      </c>
      <c r="E29" s="28"/>
      <c r="O29" s="21" t="s">
        <v>43</v>
      </c>
      <c r="P29" s="22"/>
      <c r="Q29" s="23"/>
      <c r="R29" s="327">
        <f ca="1">SUMIF('EB014-EB214'!$V$1:$W$100,O29,'EB014-EB214'!W$1:$W$100)</f>
        <v>0</v>
      </c>
    </row>
    <row r="30" spans="1:18" x14ac:dyDescent="0.25">
      <c r="O30" s="21" t="s">
        <v>37</v>
      </c>
      <c r="P30" s="22"/>
      <c r="Q30" s="23"/>
      <c r="R30" s="327">
        <f ca="1">SUMIF('EB014-EB214'!$V$1:$W$100,O30,'EB014-EB214'!W$1:$W$100)</f>
        <v>0</v>
      </c>
    </row>
    <row r="32" spans="1:18" x14ac:dyDescent="0.25">
      <c r="E32" s="25"/>
    </row>
    <row r="33" spans="5:5" ht="15" customHeight="1" x14ac:dyDescent="0.25">
      <c r="E33" s="25"/>
    </row>
    <row r="34" spans="5:5" ht="1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EB010-EB210 Graph</vt:lpstr>
      <vt:lpstr>EB010-EB210</vt:lpstr>
      <vt:lpstr>EB011-EB211 Graphs</vt:lpstr>
      <vt:lpstr>EB011-EB211</vt:lpstr>
      <vt:lpstr>EB012-EB212 Graphs</vt:lpstr>
      <vt:lpstr>EB012-EB212</vt:lpstr>
      <vt:lpstr>EB013-EB213 Graphs</vt:lpstr>
      <vt:lpstr>EB013-EB213</vt:lpstr>
      <vt:lpstr>EB014-EB214 Graphs</vt:lpstr>
      <vt:lpstr>EB014-EB214</vt:lpstr>
      <vt:lpstr>EB030-EB230 Graphs</vt:lpstr>
      <vt:lpstr>EB030-EB230</vt:lpstr>
      <vt:lpstr>EB040-EB240 Graphs</vt:lpstr>
      <vt:lpstr>EB040-EB240</vt:lpstr>
      <vt:lpstr>EB015-EB215 Graphs</vt:lpstr>
      <vt:lpstr>EB015-EB215</vt:lpstr>
      <vt:lpstr>EB016-EB216 Graphs</vt:lpstr>
      <vt:lpstr>EB016-EB216</vt:lpstr>
      <vt:lpstr>EB017-EB217 Graphs</vt:lpstr>
      <vt:lpstr>EB017-EB217</vt:lpstr>
      <vt:lpstr>Sheet1</vt:lpstr>
      <vt:lpstr>'EB010-EB210 Graph'!Print_Area</vt:lpstr>
      <vt:lpstr>'EB011-EB211 Graphs'!Print_Area</vt:lpstr>
      <vt:lpstr>'EB012-EB212 Graphs'!Print_Area</vt:lpstr>
      <vt:lpstr>'EB013-EB213 Graphs'!Print_Area</vt:lpstr>
      <vt:lpstr>'EB014-EB214 Graphs'!Print_Area</vt:lpstr>
      <vt:lpstr>'EB015-EB215 Graphs'!Print_Area</vt:lpstr>
      <vt:lpstr>'EB016-EB216 Graphs'!Print_Area</vt:lpstr>
      <vt:lpstr>'EB017-EB217 Graphs'!Print_Area</vt:lpstr>
      <vt:lpstr>'EB030-EB230 Graphs'!Print_Area</vt:lpstr>
      <vt:lpstr>'EB040-EB240 Graphs'!Print_Area</vt:lpstr>
    </vt:vector>
  </TitlesOfParts>
  <Company>Applied Medical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Chris</dc:creator>
  <cp:lastModifiedBy>Ahmadzai, Helay</cp:lastModifiedBy>
  <cp:lastPrinted>2024-01-15T17:50:50Z</cp:lastPrinted>
  <dcterms:created xsi:type="dcterms:W3CDTF">2015-02-11T19:14:46Z</dcterms:created>
  <dcterms:modified xsi:type="dcterms:W3CDTF">2024-02-10T02:29:54Z</dcterms:modified>
</cp:coreProperties>
</file>