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updateLinks="never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data1\Manufacturing\DMP1\Production Work Centers\Energy\Yield\Energy Yield Report - 2024\"/>
    </mc:Choice>
  </mc:AlternateContent>
  <xr:revisionPtr revIDLastSave="0" documentId="13_ncr:1_{17BC93BB-B3F4-4AE1-97E8-D1F2A6CC1AC9}" xr6:coauthVersionLast="47" xr6:coauthVersionMax="47" xr10:uidLastSave="{00000000-0000-0000-0000-000000000000}"/>
  <bookViews>
    <workbookView xWindow="28680" yWindow="-120" windowWidth="25440" windowHeight="15390" tabRatio="889" firstSheet="5" activeTab="18" xr2:uid="{00000000-000D-0000-FFFF-FFFF00000000}"/>
  </bookViews>
  <sheets>
    <sheet name="EB210" sheetId="64" r:id="rId1"/>
    <sheet name="EB210 Graph" sheetId="37" r:id="rId2"/>
    <sheet name="EB211" sheetId="66" r:id="rId3"/>
    <sheet name="EB211 Graph" sheetId="63" r:id="rId4"/>
    <sheet name="EB212" sheetId="53" r:id="rId5"/>
    <sheet name="EB212 Graphs" sheetId="59" r:id="rId6"/>
    <sheet name="EB213" sheetId="56" r:id="rId7"/>
    <sheet name="EB213 Graphs" sheetId="60" r:id="rId8"/>
    <sheet name="EB214" sheetId="57" r:id="rId9"/>
    <sheet name="EB214 Graphs" sheetId="61" r:id="rId10"/>
    <sheet name="EB215" sheetId="45" r:id="rId11"/>
    <sheet name="EB215 Graphs" sheetId="48" r:id="rId12"/>
    <sheet name="EB216" sheetId="46" r:id="rId13"/>
    <sheet name="EB216 Graphs" sheetId="49" r:id="rId14"/>
    <sheet name="EB217" sheetId="47" r:id="rId15"/>
    <sheet name="EB217 Graphs" sheetId="50" r:id="rId16"/>
    <sheet name="EB230" sheetId="42" r:id="rId17"/>
    <sheet name="EB230 Graphs" sheetId="41" r:id="rId18"/>
    <sheet name="EB240" sheetId="44" r:id="rId19"/>
    <sheet name="EB240 Graphs" sheetId="43" r:id="rId20"/>
    <sheet name="Sheet1" sheetId="51" state="hidden" r:id="rId21"/>
  </sheets>
  <definedNames>
    <definedName name="_xlnm._FilterDatabase" localSheetId="1" hidden="1">'EB210 Graph'!$O$4:$R$4</definedName>
    <definedName name="_xlnm._FilterDatabase" localSheetId="3" hidden="1">'EB211 Graph'!$O$4:$R$4</definedName>
    <definedName name="_xlnm._FilterDatabase" localSheetId="5" hidden="1">'EB212 Graphs'!$O$4:$R$4</definedName>
    <definedName name="_xlnm._FilterDatabase" localSheetId="7" hidden="1">'EB213 Graphs'!$O$4:$R$4</definedName>
    <definedName name="_xlnm._FilterDatabase" localSheetId="9" hidden="1">'EB214 Graphs'!$O$4:$R$4</definedName>
    <definedName name="_xlnm._FilterDatabase" localSheetId="11" hidden="1">'EB215 Graphs'!$O$4:$R$4</definedName>
    <definedName name="_xlnm._FilterDatabase" localSheetId="13" hidden="1">'EB216 Graphs'!$O$4:$R$4</definedName>
    <definedName name="_xlnm._FilterDatabase" localSheetId="15" hidden="1">'EB217 Graphs'!$O$4:$R$4</definedName>
    <definedName name="_xlnm._FilterDatabase" localSheetId="17" hidden="1">'EB230 Graphs'!$O$4:$R$4</definedName>
    <definedName name="_xlnm._FilterDatabase" localSheetId="19" hidden="1">'EB240 Graphs'!$O$4:$R$4</definedName>
    <definedName name="_xlnm.Print_Area" localSheetId="0">'EB210'!#REF!</definedName>
    <definedName name="_xlnm.Print_Area" localSheetId="1">'EB210 Graph'!$B$1:$R$30</definedName>
    <definedName name="_xlnm.Print_Area" localSheetId="2">'EB211'!#REF!</definedName>
    <definedName name="_xlnm.Print_Area" localSheetId="3">'EB211 Graph'!$B$1:$R$30</definedName>
    <definedName name="_xlnm.Print_Area" localSheetId="5">'EB212 Graphs'!$B$1:$R$30</definedName>
    <definedName name="_xlnm.Print_Area" localSheetId="7">'EB213 Graphs'!$B$1:$R$30</definedName>
    <definedName name="_xlnm.Print_Area" localSheetId="9">'EB214 Graphs'!$B$1:$R$30</definedName>
    <definedName name="_xlnm.Print_Area" localSheetId="10">'EB215'!#REF!</definedName>
    <definedName name="_xlnm.Print_Area" localSheetId="11">'EB215 Graphs'!$B$1:$R$34</definedName>
    <definedName name="_xlnm.Print_Area" localSheetId="12">'EB216'!#REF!</definedName>
    <definedName name="_xlnm.Print_Area" localSheetId="13">'EB216 Graphs'!$B$1:$R$30</definedName>
    <definedName name="_xlnm.Print_Area" localSheetId="15">'EB217 Graphs'!$B$1:$R$30</definedName>
    <definedName name="_xlnm.Print_Area" localSheetId="17">'EB230 Graphs'!$B$1:$R$31</definedName>
    <definedName name="_xlnm.Print_Area" localSheetId="19">'EB240 Graphs'!$B$1:$R$32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38" i="44" l="1"/>
  <c r="W437" i="44"/>
  <c r="W427" i="44"/>
  <c r="W428" i="44"/>
  <c r="W429" i="44"/>
  <c r="W430" i="44"/>
  <c r="W431" i="44"/>
  <c r="W432" i="44"/>
  <c r="W433" i="44"/>
  <c r="W434" i="44"/>
  <c r="W435" i="44"/>
  <c r="W436" i="44"/>
  <c r="W426" i="44"/>
  <c r="W425" i="44"/>
  <c r="W423" i="44"/>
  <c r="W405" i="44"/>
  <c r="W406" i="44"/>
  <c r="W407" i="44"/>
  <c r="W408" i="44"/>
  <c r="W409" i="44"/>
  <c r="W410" i="44"/>
  <c r="W411" i="44"/>
  <c r="W412" i="44"/>
  <c r="W413" i="44"/>
  <c r="W414" i="44"/>
  <c r="W415" i="44"/>
  <c r="W416" i="44"/>
  <c r="W417" i="44"/>
  <c r="W418" i="44"/>
  <c r="W419" i="44"/>
  <c r="W420" i="44"/>
  <c r="W421" i="44"/>
  <c r="W422" i="44"/>
  <c r="W404" i="44"/>
  <c r="W403" i="44"/>
  <c r="W398" i="44"/>
  <c r="W397" i="44"/>
  <c r="W387" i="44"/>
  <c r="W388" i="44"/>
  <c r="W389" i="44"/>
  <c r="W390" i="44"/>
  <c r="W391" i="44"/>
  <c r="W392" i="44"/>
  <c r="W393" i="44"/>
  <c r="W394" i="44"/>
  <c r="W395" i="44"/>
  <c r="W396" i="44"/>
  <c r="W386" i="44"/>
  <c r="W385" i="44"/>
  <c r="W383" i="44"/>
  <c r="W365" i="44"/>
  <c r="W366" i="44"/>
  <c r="W367" i="44"/>
  <c r="W368" i="44"/>
  <c r="W369" i="44"/>
  <c r="W370" i="44"/>
  <c r="W371" i="44"/>
  <c r="W372" i="44"/>
  <c r="W373" i="44"/>
  <c r="W374" i="44"/>
  <c r="W375" i="44"/>
  <c r="W376" i="44"/>
  <c r="W377" i="44"/>
  <c r="W378" i="44"/>
  <c r="W379" i="44"/>
  <c r="W380" i="44"/>
  <c r="W381" i="44"/>
  <c r="W382" i="44"/>
  <c r="W364" i="44"/>
  <c r="W363" i="44"/>
  <c r="W358" i="44"/>
  <c r="W357" i="44"/>
  <c r="W347" i="44"/>
  <c r="W348" i="44"/>
  <c r="W349" i="44"/>
  <c r="W350" i="44"/>
  <c r="W351" i="44"/>
  <c r="W352" i="44"/>
  <c r="W353" i="44"/>
  <c r="W354" i="44"/>
  <c r="W355" i="44"/>
  <c r="W356" i="44"/>
  <c r="W346" i="44"/>
  <c r="W345" i="44"/>
  <c r="W343" i="44"/>
  <c r="W325" i="44"/>
  <c r="W326" i="44"/>
  <c r="W327" i="44"/>
  <c r="W328" i="44"/>
  <c r="W329" i="44"/>
  <c r="W330" i="44"/>
  <c r="W331" i="44"/>
  <c r="W332" i="44"/>
  <c r="W333" i="44"/>
  <c r="W334" i="44"/>
  <c r="W335" i="44"/>
  <c r="W336" i="44"/>
  <c r="W337" i="44"/>
  <c r="W338" i="44"/>
  <c r="W339" i="44"/>
  <c r="W340" i="44"/>
  <c r="W341" i="44"/>
  <c r="W342" i="44"/>
  <c r="W324" i="44"/>
  <c r="W323" i="44"/>
  <c r="W318" i="44"/>
  <c r="W317" i="44"/>
  <c r="W307" i="44"/>
  <c r="W308" i="44"/>
  <c r="W309" i="44"/>
  <c r="W310" i="44"/>
  <c r="W311" i="44"/>
  <c r="W312" i="44"/>
  <c r="W313" i="44"/>
  <c r="W314" i="44"/>
  <c r="W315" i="44"/>
  <c r="W316" i="44"/>
  <c r="W306" i="44"/>
  <c r="W305" i="44"/>
  <c r="W303" i="44"/>
  <c r="W285" i="44"/>
  <c r="W286" i="44"/>
  <c r="W287" i="44"/>
  <c r="W288" i="44"/>
  <c r="W289" i="44"/>
  <c r="W290" i="44"/>
  <c r="W291" i="44"/>
  <c r="W292" i="44"/>
  <c r="W293" i="44"/>
  <c r="W294" i="44"/>
  <c r="W295" i="44"/>
  <c r="W296" i="44"/>
  <c r="W297" i="44"/>
  <c r="W298" i="44"/>
  <c r="W299" i="44"/>
  <c r="W300" i="44"/>
  <c r="W301" i="44"/>
  <c r="W302" i="44"/>
  <c r="W284" i="44"/>
  <c r="W283" i="44"/>
  <c r="W278" i="44"/>
  <c r="W277" i="44"/>
  <c r="W267" i="44"/>
  <c r="W268" i="44"/>
  <c r="W269" i="44"/>
  <c r="W270" i="44"/>
  <c r="W271" i="44"/>
  <c r="W272" i="44"/>
  <c r="W273" i="44"/>
  <c r="W274" i="44"/>
  <c r="W275" i="44"/>
  <c r="W276" i="44"/>
  <c r="W266" i="44"/>
  <c r="W265" i="44"/>
  <c r="W263" i="44"/>
  <c r="W245" i="44"/>
  <c r="W246" i="44"/>
  <c r="W247" i="44"/>
  <c r="W248" i="44"/>
  <c r="W249" i="44"/>
  <c r="W250" i="44"/>
  <c r="W251" i="44"/>
  <c r="W252" i="44"/>
  <c r="W253" i="44"/>
  <c r="W254" i="44"/>
  <c r="W255" i="44"/>
  <c r="W256" i="44"/>
  <c r="W257" i="44"/>
  <c r="W258" i="44"/>
  <c r="W259" i="44"/>
  <c r="W260" i="44"/>
  <c r="W261" i="44"/>
  <c r="W262" i="44"/>
  <c r="W244" i="44"/>
  <c r="W243" i="44"/>
  <c r="W238" i="44"/>
  <c r="W237" i="44"/>
  <c r="W227" i="44"/>
  <c r="W228" i="44"/>
  <c r="W229" i="44"/>
  <c r="W230" i="44"/>
  <c r="W231" i="44"/>
  <c r="W232" i="44"/>
  <c r="W233" i="44"/>
  <c r="W234" i="44"/>
  <c r="W235" i="44"/>
  <c r="W236" i="44"/>
  <c r="W226" i="44"/>
  <c r="W225" i="44"/>
  <c r="W223" i="44"/>
  <c r="W205" i="44"/>
  <c r="W206" i="44"/>
  <c r="W207" i="44"/>
  <c r="W208" i="44"/>
  <c r="W209" i="44"/>
  <c r="W210" i="44"/>
  <c r="W211" i="44"/>
  <c r="W212" i="44"/>
  <c r="W213" i="44"/>
  <c r="W214" i="44"/>
  <c r="W215" i="44"/>
  <c r="W216" i="44"/>
  <c r="W217" i="44"/>
  <c r="W218" i="44"/>
  <c r="W219" i="44"/>
  <c r="W220" i="44"/>
  <c r="W221" i="44"/>
  <c r="W222" i="44"/>
  <c r="W204" i="44"/>
  <c r="W203" i="44"/>
  <c r="W198" i="44"/>
  <c r="W197" i="44"/>
  <c r="W187" i="44"/>
  <c r="W188" i="44"/>
  <c r="W189" i="44"/>
  <c r="W190" i="44"/>
  <c r="W191" i="44"/>
  <c r="W192" i="44"/>
  <c r="W193" i="44"/>
  <c r="W194" i="44"/>
  <c r="W195" i="44"/>
  <c r="W196" i="44"/>
  <c r="W186" i="44"/>
  <c r="W185" i="44"/>
  <c r="W183" i="44"/>
  <c r="W165" i="44"/>
  <c r="W166" i="44"/>
  <c r="W167" i="44"/>
  <c r="W168" i="44"/>
  <c r="W169" i="44"/>
  <c r="W170" i="44"/>
  <c r="W171" i="44"/>
  <c r="W172" i="44"/>
  <c r="W173" i="44"/>
  <c r="W174" i="44"/>
  <c r="W175" i="44"/>
  <c r="W176" i="44"/>
  <c r="W177" i="44"/>
  <c r="W178" i="44"/>
  <c r="W179" i="44"/>
  <c r="W180" i="44"/>
  <c r="W181" i="44"/>
  <c r="W182" i="44"/>
  <c r="W164" i="44"/>
  <c r="W163" i="44"/>
  <c r="W158" i="44"/>
  <c r="W157" i="44"/>
  <c r="W147" i="44"/>
  <c r="W148" i="44"/>
  <c r="W149" i="44"/>
  <c r="W150" i="44"/>
  <c r="W151" i="44"/>
  <c r="W152" i="44"/>
  <c r="W153" i="44"/>
  <c r="W154" i="44"/>
  <c r="W155" i="44"/>
  <c r="W156" i="44"/>
  <c r="W146" i="44"/>
  <c r="W145" i="44"/>
  <c r="W143" i="44"/>
  <c r="W125" i="44"/>
  <c r="W126" i="44"/>
  <c r="W127" i="44"/>
  <c r="W128" i="44"/>
  <c r="W129" i="44"/>
  <c r="W130" i="44"/>
  <c r="W131" i="44"/>
  <c r="W132" i="44"/>
  <c r="W133" i="44"/>
  <c r="W134" i="44"/>
  <c r="W135" i="44"/>
  <c r="W136" i="44"/>
  <c r="W137" i="44"/>
  <c r="W138" i="44"/>
  <c r="W139" i="44"/>
  <c r="W140" i="44"/>
  <c r="W141" i="44"/>
  <c r="W142" i="44"/>
  <c r="W124" i="44"/>
  <c r="W123" i="44"/>
  <c r="W118" i="44"/>
  <c r="W117" i="44"/>
  <c r="W107" i="44"/>
  <c r="W108" i="44"/>
  <c r="W109" i="44"/>
  <c r="W110" i="44"/>
  <c r="W111" i="44"/>
  <c r="W112" i="44"/>
  <c r="W113" i="44"/>
  <c r="W114" i="44"/>
  <c r="W115" i="44"/>
  <c r="W116" i="44"/>
  <c r="W106" i="44"/>
  <c r="W105" i="44"/>
  <c r="W103" i="44"/>
  <c r="W85" i="44"/>
  <c r="W86" i="44"/>
  <c r="W87" i="44"/>
  <c r="W88" i="44"/>
  <c r="W89" i="44"/>
  <c r="W90" i="44"/>
  <c r="W91" i="44"/>
  <c r="W92" i="44"/>
  <c r="W93" i="44"/>
  <c r="W94" i="44"/>
  <c r="W95" i="44"/>
  <c r="W96" i="44"/>
  <c r="W97" i="44"/>
  <c r="W98" i="44"/>
  <c r="W99" i="44"/>
  <c r="W100" i="44"/>
  <c r="W101" i="44"/>
  <c r="W102" i="44"/>
  <c r="W84" i="44"/>
  <c r="W83" i="44"/>
  <c r="W78" i="44"/>
  <c r="W77" i="44"/>
  <c r="W67" i="44"/>
  <c r="W68" i="44"/>
  <c r="W69" i="44"/>
  <c r="W70" i="44"/>
  <c r="W71" i="44"/>
  <c r="W72" i="44"/>
  <c r="W73" i="44"/>
  <c r="W74" i="44"/>
  <c r="W75" i="44"/>
  <c r="W76" i="44"/>
  <c r="W66" i="44"/>
  <c r="W65" i="44"/>
  <c r="W63" i="44"/>
  <c r="W45" i="44"/>
  <c r="W46" i="44"/>
  <c r="W47" i="44"/>
  <c r="W48" i="44"/>
  <c r="W49" i="44"/>
  <c r="W50" i="44"/>
  <c r="W51" i="44"/>
  <c r="W52" i="44"/>
  <c r="W53" i="44"/>
  <c r="W54" i="44"/>
  <c r="W55" i="44"/>
  <c r="W56" i="44"/>
  <c r="W57" i="44"/>
  <c r="W58" i="44"/>
  <c r="W59" i="44"/>
  <c r="W60" i="44"/>
  <c r="W61" i="44"/>
  <c r="W62" i="44"/>
  <c r="W44" i="44"/>
  <c r="W43" i="44"/>
  <c r="W3" i="44"/>
  <c r="N598" i="42"/>
  <c r="N597" i="42"/>
  <c r="N580" i="42"/>
  <c r="N581" i="42"/>
  <c r="N582" i="42"/>
  <c r="N583" i="42"/>
  <c r="N584" i="42"/>
  <c r="N585" i="42"/>
  <c r="N586" i="42"/>
  <c r="N587" i="42"/>
  <c r="N588" i="42"/>
  <c r="N589" i="42"/>
  <c r="N590" i="42"/>
  <c r="N591" i="42"/>
  <c r="N592" i="42"/>
  <c r="N593" i="42"/>
  <c r="N594" i="42"/>
  <c r="N595" i="42"/>
  <c r="N596" i="42"/>
  <c r="N579" i="42" l="1"/>
  <c r="N578" i="42"/>
  <c r="N576" i="42"/>
  <c r="N565" i="42"/>
  <c r="N566" i="42"/>
  <c r="N567" i="42"/>
  <c r="N568" i="42"/>
  <c r="N569" i="42"/>
  <c r="N570" i="42"/>
  <c r="N571" i="42"/>
  <c r="N572" i="42"/>
  <c r="N573" i="42"/>
  <c r="N574" i="42"/>
  <c r="N575" i="42"/>
  <c r="N564" i="42"/>
  <c r="N563" i="42"/>
  <c r="N561" i="42"/>
  <c r="N540" i="42"/>
  <c r="N541" i="42"/>
  <c r="N542" i="42"/>
  <c r="N543" i="42"/>
  <c r="N544" i="42"/>
  <c r="N545" i="42"/>
  <c r="N546" i="42"/>
  <c r="N547" i="42"/>
  <c r="N548" i="42"/>
  <c r="N549" i="42"/>
  <c r="N550" i="42"/>
  <c r="N551" i="42"/>
  <c r="N552" i="42"/>
  <c r="N553" i="42"/>
  <c r="N554" i="42"/>
  <c r="N555" i="42"/>
  <c r="N556" i="42"/>
  <c r="N557" i="42"/>
  <c r="N558" i="42"/>
  <c r="N559" i="42"/>
  <c r="N560" i="42"/>
  <c r="N539" i="42"/>
  <c r="N538" i="42"/>
  <c r="N533" i="42"/>
  <c r="N532" i="42"/>
  <c r="N517" i="42"/>
  <c r="N518" i="42"/>
  <c r="N519" i="42"/>
  <c r="N520" i="42"/>
  <c r="N521" i="42"/>
  <c r="N522" i="42"/>
  <c r="N523" i="42"/>
  <c r="N524" i="42"/>
  <c r="N525" i="42"/>
  <c r="N526" i="42"/>
  <c r="N527" i="42"/>
  <c r="N528" i="42"/>
  <c r="N529" i="42"/>
  <c r="N530" i="42"/>
  <c r="N516" i="42"/>
  <c r="N515" i="42"/>
  <c r="N513" i="42"/>
  <c r="N502" i="42"/>
  <c r="N503" i="42"/>
  <c r="N504" i="42"/>
  <c r="N505" i="42"/>
  <c r="N506" i="42"/>
  <c r="N507" i="42"/>
  <c r="N508" i="42"/>
  <c r="N509" i="42"/>
  <c r="N510" i="42"/>
  <c r="N511" i="42"/>
  <c r="N512" i="42"/>
  <c r="N501" i="42"/>
  <c r="N500" i="42"/>
  <c r="N498" i="42"/>
  <c r="N477" i="42"/>
  <c r="N478" i="42"/>
  <c r="N479" i="42"/>
  <c r="N480" i="42"/>
  <c r="N481" i="42"/>
  <c r="N482" i="42"/>
  <c r="N483" i="42"/>
  <c r="N484" i="42"/>
  <c r="N485" i="42"/>
  <c r="N486" i="42"/>
  <c r="N487" i="42"/>
  <c r="N488" i="42"/>
  <c r="N489" i="42"/>
  <c r="N490" i="42"/>
  <c r="N491" i="42"/>
  <c r="N492" i="42"/>
  <c r="N493" i="42"/>
  <c r="N494" i="42"/>
  <c r="N495" i="42"/>
  <c r="N496" i="42"/>
  <c r="N497" i="42"/>
  <c r="N476" i="42"/>
  <c r="N475" i="42"/>
  <c r="N469" i="42"/>
  <c r="N458" i="42"/>
  <c r="N459" i="42"/>
  <c r="N460" i="42"/>
  <c r="N461" i="42"/>
  <c r="N462" i="42"/>
  <c r="N463" i="42"/>
  <c r="N464" i="42"/>
  <c r="N465" i="42"/>
  <c r="N466" i="42"/>
  <c r="N467" i="42"/>
  <c r="N468" i="42"/>
  <c r="N454" i="42"/>
  <c r="N455" i="42"/>
  <c r="N456" i="42"/>
  <c r="N457" i="42"/>
  <c r="N453" i="42"/>
  <c r="N452" i="42"/>
  <c r="N450" i="42"/>
  <c r="N439" i="42"/>
  <c r="N440" i="42"/>
  <c r="N441" i="42"/>
  <c r="N442" i="42"/>
  <c r="N443" i="42"/>
  <c r="N444" i="42"/>
  <c r="N445" i="42"/>
  <c r="N446" i="42"/>
  <c r="N447" i="42"/>
  <c r="N448" i="42"/>
  <c r="N449" i="42"/>
  <c r="N438" i="42"/>
  <c r="N437" i="42"/>
  <c r="N435" i="42"/>
  <c r="N414" i="42"/>
  <c r="N415" i="42"/>
  <c r="N416" i="42"/>
  <c r="N417" i="42"/>
  <c r="N418" i="42"/>
  <c r="N419" i="42"/>
  <c r="N420" i="42"/>
  <c r="N421" i="42"/>
  <c r="N422" i="42"/>
  <c r="N423" i="42"/>
  <c r="N424" i="42"/>
  <c r="N425" i="42"/>
  <c r="N426" i="42"/>
  <c r="N427" i="42"/>
  <c r="N428" i="42"/>
  <c r="N429" i="42"/>
  <c r="N430" i="42"/>
  <c r="N431" i="42"/>
  <c r="N432" i="42"/>
  <c r="N433" i="42"/>
  <c r="N434" i="42"/>
  <c r="N413" i="42"/>
  <c r="N412" i="42"/>
  <c r="N407" i="42"/>
  <c r="N406" i="42"/>
  <c r="N386" i="42"/>
  <c r="N387" i="42"/>
  <c r="N388" i="42"/>
  <c r="N389" i="42"/>
  <c r="N390" i="42"/>
  <c r="N391" i="42"/>
  <c r="N392" i="42"/>
  <c r="N393" i="42"/>
  <c r="N394" i="42"/>
  <c r="N395" i="42"/>
  <c r="N396" i="42"/>
  <c r="N397" i="42"/>
  <c r="N398" i="42"/>
  <c r="N399" i="42"/>
  <c r="N400" i="42"/>
  <c r="N401" i="42"/>
  <c r="N402" i="42"/>
  <c r="N403" i="42"/>
  <c r="N404" i="42"/>
  <c r="N405" i="42"/>
  <c r="N385" i="42"/>
  <c r="N384" i="42"/>
  <c r="N382" i="42"/>
  <c r="N371" i="42"/>
  <c r="N372" i="42"/>
  <c r="N373" i="42"/>
  <c r="N374" i="42"/>
  <c r="N375" i="42"/>
  <c r="N376" i="42"/>
  <c r="N377" i="42"/>
  <c r="N378" i="42"/>
  <c r="N379" i="42"/>
  <c r="N380" i="42"/>
  <c r="N381" i="42"/>
  <c r="N370" i="42"/>
  <c r="N369" i="42"/>
  <c r="N367" i="42"/>
  <c r="N346" i="42"/>
  <c r="N347" i="42"/>
  <c r="N348" i="42"/>
  <c r="N349" i="42"/>
  <c r="N350" i="42"/>
  <c r="N351" i="42"/>
  <c r="N352" i="42"/>
  <c r="N353" i="42"/>
  <c r="N354" i="42"/>
  <c r="N355" i="42"/>
  <c r="N356" i="42"/>
  <c r="N357" i="42"/>
  <c r="N358" i="42"/>
  <c r="N359" i="42"/>
  <c r="N360" i="42"/>
  <c r="N361" i="42"/>
  <c r="N362" i="42"/>
  <c r="N363" i="42"/>
  <c r="N364" i="42"/>
  <c r="N365" i="42"/>
  <c r="N366" i="42"/>
  <c r="N345" i="42"/>
  <c r="N344" i="42"/>
  <c r="N339" i="42"/>
  <c r="N338" i="42"/>
  <c r="N318" i="42"/>
  <c r="N319" i="42"/>
  <c r="N320" i="42"/>
  <c r="N321" i="42"/>
  <c r="N322" i="42"/>
  <c r="N323" i="42"/>
  <c r="N324" i="42"/>
  <c r="N325" i="42"/>
  <c r="N326" i="42"/>
  <c r="N327" i="42"/>
  <c r="N328" i="42"/>
  <c r="N329" i="42"/>
  <c r="N330" i="42"/>
  <c r="N331" i="42"/>
  <c r="N332" i="42"/>
  <c r="N333" i="42"/>
  <c r="N334" i="42"/>
  <c r="N335" i="42"/>
  <c r="N336" i="42"/>
  <c r="N337" i="42"/>
  <c r="N317" i="42"/>
  <c r="N316" i="42"/>
  <c r="N314" i="42"/>
  <c r="N303" i="42"/>
  <c r="N304" i="42"/>
  <c r="N305" i="42"/>
  <c r="N306" i="42"/>
  <c r="N307" i="42"/>
  <c r="N308" i="42"/>
  <c r="N309" i="42"/>
  <c r="N310" i="42"/>
  <c r="N311" i="42"/>
  <c r="N312" i="42"/>
  <c r="N313" i="42"/>
  <c r="N302" i="42"/>
  <c r="N301" i="42"/>
  <c r="N299" i="42"/>
  <c r="N278" i="42"/>
  <c r="N279" i="42"/>
  <c r="N280" i="42"/>
  <c r="N281" i="42"/>
  <c r="N282" i="42"/>
  <c r="N283" i="42"/>
  <c r="N284" i="42"/>
  <c r="N285" i="42"/>
  <c r="N286" i="42"/>
  <c r="N287" i="42"/>
  <c r="N288" i="42"/>
  <c r="N289" i="42"/>
  <c r="N290" i="42"/>
  <c r="N291" i="42"/>
  <c r="N292" i="42"/>
  <c r="N293" i="42"/>
  <c r="N294" i="42"/>
  <c r="N295" i="42"/>
  <c r="N296" i="42"/>
  <c r="N297" i="42"/>
  <c r="N298" i="42"/>
  <c r="N277" i="42"/>
  <c r="N276" i="42"/>
  <c r="N271" i="42"/>
  <c r="N270" i="42"/>
  <c r="N250" i="42"/>
  <c r="N251" i="42"/>
  <c r="N252" i="42"/>
  <c r="N253" i="42"/>
  <c r="N254" i="42"/>
  <c r="N255" i="42"/>
  <c r="N256" i="42"/>
  <c r="N257" i="42"/>
  <c r="N258" i="42"/>
  <c r="N259" i="42"/>
  <c r="N260" i="42"/>
  <c r="N261" i="42"/>
  <c r="N262" i="42"/>
  <c r="N263" i="42"/>
  <c r="N264" i="42"/>
  <c r="N265" i="42"/>
  <c r="N266" i="42"/>
  <c r="N267" i="42"/>
  <c r="N268" i="42"/>
  <c r="N269" i="42"/>
  <c r="N249" i="42"/>
  <c r="N248" i="42"/>
  <c r="N246" i="42"/>
  <c r="N235" i="42"/>
  <c r="N236" i="42"/>
  <c r="N237" i="42"/>
  <c r="N238" i="42"/>
  <c r="N239" i="42"/>
  <c r="N240" i="42"/>
  <c r="N241" i="42"/>
  <c r="N242" i="42"/>
  <c r="N243" i="42"/>
  <c r="N244" i="42"/>
  <c r="N245" i="42"/>
  <c r="N234" i="42"/>
  <c r="N233" i="42"/>
  <c r="N231" i="42"/>
  <c r="N210" i="42"/>
  <c r="N211" i="42"/>
  <c r="N212" i="42"/>
  <c r="N213" i="42"/>
  <c r="N214" i="42"/>
  <c r="N215" i="42"/>
  <c r="N216" i="42"/>
  <c r="N217" i="42"/>
  <c r="N218" i="42"/>
  <c r="N219" i="42"/>
  <c r="N220" i="42"/>
  <c r="N221" i="42"/>
  <c r="N222" i="42"/>
  <c r="N223" i="42"/>
  <c r="N224" i="42"/>
  <c r="N225" i="42"/>
  <c r="N226" i="42"/>
  <c r="N227" i="42"/>
  <c r="N228" i="42"/>
  <c r="N229" i="42"/>
  <c r="N230" i="42"/>
  <c r="N209" i="42"/>
  <c r="N208" i="42"/>
  <c r="N202" i="42"/>
  <c r="N182" i="42"/>
  <c r="N183" i="42"/>
  <c r="N184" i="42"/>
  <c r="N185" i="42"/>
  <c r="N186" i="42"/>
  <c r="N187" i="42"/>
  <c r="N188" i="42"/>
  <c r="N189" i="42"/>
  <c r="N190" i="42"/>
  <c r="N191" i="42"/>
  <c r="N192" i="42"/>
  <c r="N193" i="42"/>
  <c r="N194" i="42"/>
  <c r="N195" i="42"/>
  <c r="N196" i="42"/>
  <c r="N197" i="42"/>
  <c r="N198" i="42"/>
  <c r="N199" i="42"/>
  <c r="N200" i="42"/>
  <c r="N201" i="42"/>
  <c r="N181" i="42"/>
  <c r="N180" i="42"/>
  <c r="N178" i="42"/>
  <c r="N167" i="42"/>
  <c r="N168" i="42"/>
  <c r="N169" i="42"/>
  <c r="N170" i="42"/>
  <c r="N171" i="42"/>
  <c r="N172" i="42"/>
  <c r="N173" i="42"/>
  <c r="N174" i="42"/>
  <c r="N175" i="42"/>
  <c r="N176" i="42"/>
  <c r="N177" i="42"/>
  <c r="N166" i="42"/>
  <c r="N165" i="42"/>
  <c r="N163" i="42"/>
  <c r="N142" i="42"/>
  <c r="N143" i="42"/>
  <c r="N144" i="42"/>
  <c r="N145" i="42"/>
  <c r="N146" i="42"/>
  <c r="N147" i="42"/>
  <c r="N148" i="42"/>
  <c r="N149" i="42"/>
  <c r="N150" i="42"/>
  <c r="N151" i="42"/>
  <c r="N152" i="42"/>
  <c r="N153" i="42"/>
  <c r="N154" i="42"/>
  <c r="N155" i="42"/>
  <c r="N156" i="42"/>
  <c r="N157" i="42"/>
  <c r="N158" i="42"/>
  <c r="N159" i="42"/>
  <c r="N160" i="42"/>
  <c r="N161" i="42"/>
  <c r="N162" i="42"/>
  <c r="N141" i="42"/>
  <c r="N140" i="42"/>
  <c r="N135" i="42"/>
  <c r="N134" i="42"/>
  <c r="N114" i="42"/>
  <c r="N115" i="42"/>
  <c r="N116" i="42"/>
  <c r="N117" i="42"/>
  <c r="N118" i="42"/>
  <c r="N119" i="42"/>
  <c r="N120" i="42"/>
  <c r="N121" i="42"/>
  <c r="N122" i="42"/>
  <c r="N123" i="42"/>
  <c r="N124" i="42"/>
  <c r="N125" i="42"/>
  <c r="N126" i="42"/>
  <c r="N127" i="42"/>
  <c r="N128" i="42"/>
  <c r="N129" i="42"/>
  <c r="N130" i="42"/>
  <c r="N131" i="42"/>
  <c r="N132" i="42"/>
  <c r="N133" i="42"/>
  <c r="N113" i="42"/>
  <c r="N112" i="42"/>
  <c r="N110" i="42"/>
  <c r="N95" i="42"/>
  <c r="N99" i="42"/>
  <c r="N100" i="42"/>
  <c r="N101" i="42"/>
  <c r="N102" i="42"/>
  <c r="N103" i="42"/>
  <c r="N104" i="42"/>
  <c r="N105" i="42"/>
  <c r="N106" i="42"/>
  <c r="N107" i="42"/>
  <c r="N108" i="42"/>
  <c r="N109" i="42"/>
  <c r="N98" i="42"/>
  <c r="N97" i="42"/>
  <c r="N74" i="42"/>
  <c r="N75" i="42"/>
  <c r="N76" i="42"/>
  <c r="N77" i="42"/>
  <c r="N78" i="42"/>
  <c r="N79" i="42"/>
  <c r="N80" i="42"/>
  <c r="N81" i="42"/>
  <c r="N82" i="42"/>
  <c r="N83" i="42"/>
  <c r="N84" i="42"/>
  <c r="N85" i="42"/>
  <c r="N86" i="42"/>
  <c r="N87" i="42"/>
  <c r="N88" i="42"/>
  <c r="N89" i="42"/>
  <c r="N90" i="42"/>
  <c r="N91" i="42"/>
  <c r="N92" i="42"/>
  <c r="N93" i="42"/>
  <c r="N94" i="42"/>
  <c r="N73" i="42"/>
  <c r="N72" i="42"/>
  <c r="U223" i="47"/>
  <c r="U222" i="47"/>
  <c r="U217" i="47"/>
  <c r="U218" i="47"/>
  <c r="U219" i="47"/>
  <c r="U220" i="47"/>
  <c r="U221" i="47"/>
  <c r="U216" i="47"/>
  <c r="U215" i="47"/>
  <c r="U213" i="47"/>
  <c r="U202" i="47"/>
  <c r="U203" i="47"/>
  <c r="U204" i="47"/>
  <c r="U205" i="47"/>
  <c r="U206" i="47"/>
  <c r="U207" i="47"/>
  <c r="U208" i="47"/>
  <c r="U209" i="47"/>
  <c r="U210" i="47"/>
  <c r="U211" i="47"/>
  <c r="U212" i="47"/>
  <c r="U201" i="47"/>
  <c r="U200" i="47"/>
  <c r="U199" i="47"/>
  <c r="U185" i="47"/>
  <c r="U186" i="47"/>
  <c r="U187" i="47"/>
  <c r="U188" i="47"/>
  <c r="U189" i="47"/>
  <c r="U190" i="47"/>
  <c r="U191" i="47"/>
  <c r="U192" i="47"/>
  <c r="U193" i="47"/>
  <c r="U194" i="47"/>
  <c r="U195" i="47"/>
  <c r="U196" i="47"/>
  <c r="U197" i="47"/>
  <c r="U198" i="47"/>
  <c r="U184" i="47"/>
  <c r="U183" i="47"/>
  <c r="U178" i="47"/>
  <c r="U177" i="47"/>
  <c r="U172" i="47"/>
  <c r="U173" i="47"/>
  <c r="U174" i="47"/>
  <c r="U175" i="47"/>
  <c r="U176" i="47"/>
  <c r="U171" i="47"/>
  <c r="U170" i="47"/>
  <c r="U168" i="47"/>
  <c r="U157" i="47"/>
  <c r="U158" i="47"/>
  <c r="U159" i="47"/>
  <c r="U160" i="47"/>
  <c r="U161" i="47"/>
  <c r="U162" i="47"/>
  <c r="U163" i="47"/>
  <c r="U164" i="47"/>
  <c r="U165" i="47"/>
  <c r="U166" i="47"/>
  <c r="U167" i="47"/>
  <c r="U156" i="47"/>
  <c r="U155" i="47"/>
  <c r="U154" i="47"/>
  <c r="U140" i="47"/>
  <c r="U141" i="47"/>
  <c r="U142" i="47"/>
  <c r="U143" i="47"/>
  <c r="U144" i="47"/>
  <c r="U145" i="47"/>
  <c r="U146" i="47"/>
  <c r="U147" i="47"/>
  <c r="U148" i="47"/>
  <c r="U149" i="47"/>
  <c r="U150" i="47"/>
  <c r="U151" i="47"/>
  <c r="U152" i="47"/>
  <c r="U153" i="47"/>
  <c r="U139" i="47"/>
  <c r="U138" i="47"/>
  <c r="U133" i="47"/>
  <c r="U132" i="47"/>
  <c r="U127" i="47"/>
  <c r="U128" i="47"/>
  <c r="U129" i="47"/>
  <c r="U130" i="47"/>
  <c r="U131" i="47"/>
  <c r="U126" i="47"/>
  <c r="U125" i="47"/>
  <c r="U123" i="47"/>
  <c r="U112" i="47"/>
  <c r="U113" i="47"/>
  <c r="U114" i="47"/>
  <c r="U115" i="47"/>
  <c r="U116" i="47"/>
  <c r="U117" i="47"/>
  <c r="U118" i="47"/>
  <c r="U119" i="47"/>
  <c r="U120" i="47"/>
  <c r="U121" i="47"/>
  <c r="U122" i="47"/>
  <c r="U111" i="47"/>
  <c r="U110" i="47"/>
  <c r="U109" i="47"/>
  <c r="U95" i="47"/>
  <c r="U96" i="47"/>
  <c r="U97" i="47"/>
  <c r="U98" i="47"/>
  <c r="U99" i="47"/>
  <c r="U100" i="47"/>
  <c r="U101" i="47"/>
  <c r="U102" i="47"/>
  <c r="U103" i="47"/>
  <c r="U104" i="47"/>
  <c r="U105" i="47"/>
  <c r="U106" i="47"/>
  <c r="U107" i="47"/>
  <c r="U108" i="47"/>
  <c r="U94" i="47"/>
  <c r="U93" i="47"/>
  <c r="U88" i="47"/>
  <c r="U87" i="47"/>
  <c r="U82" i="47"/>
  <c r="U83" i="47"/>
  <c r="U84" i="47"/>
  <c r="U85" i="47"/>
  <c r="U86" i="47"/>
  <c r="U81" i="47"/>
  <c r="U80" i="47"/>
  <c r="U78" i="47"/>
  <c r="U67" i="47"/>
  <c r="U68" i="47"/>
  <c r="U69" i="47"/>
  <c r="U70" i="47"/>
  <c r="U71" i="47"/>
  <c r="U72" i="47"/>
  <c r="U73" i="47"/>
  <c r="U74" i="47"/>
  <c r="U75" i="47"/>
  <c r="U76" i="47"/>
  <c r="U77" i="47"/>
  <c r="U66" i="47"/>
  <c r="U65" i="47"/>
  <c r="U64" i="47"/>
  <c r="U50" i="47"/>
  <c r="U51" i="47"/>
  <c r="U52" i="47"/>
  <c r="U53" i="47"/>
  <c r="U54" i="47"/>
  <c r="U55" i="47"/>
  <c r="U56" i="47"/>
  <c r="U57" i="47"/>
  <c r="U58" i="47"/>
  <c r="U59" i="47"/>
  <c r="U60" i="47"/>
  <c r="U61" i="47"/>
  <c r="U62" i="47"/>
  <c r="U63" i="47"/>
  <c r="U49" i="47"/>
  <c r="U48" i="47"/>
  <c r="U4" i="47"/>
  <c r="U130" i="46"/>
  <c r="U129" i="46"/>
  <c r="U124" i="46"/>
  <c r="U125" i="46"/>
  <c r="U126" i="46"/>
  <c r="U127" i="46"/>
  <c r="U128" i="46"/>
  <c r="U123" i="46"/>
  <c r="U122" i="46"/>
  <c r="U120" i="46"/>
  <c r="U110" i="46"/>
  <c r="U111" i="46"/>
  <c r="U112" i="46"/>
  <c r="U113" i="46"/>
  <c r="U114" i="46"/>
  <c r="U115" i="46"/>
  <c r="U116" i="46"/>
  <c r="U117" i="46"/>
  <c r="U118" i="46"/>
  <c r="U119" i="46"/>
  <c r="U109" i="46"/>
  <c r="U108" i="46"/>
  <c r="U107" i="46"/>
  <c r="U93" i="46"/>
  <c r="U94" i="46"/>
  <c r="U95" i="46"/>
  <c r="U96" i="46"/>
  <c r="U97" i="46"/>
  <c r="U98" i="46"/>
  <c r="U99" i="46"/>
  <c r="U100" i="46"/>
  <c r="U101" i="46"/>
  <c r="U102" i="46"/>
  <c r="U103" i="46"/>
  <c r="U104" i="46"/>
  <c r="U105" i="46"/>
  <c r="U106" i="46"/>
  <c r="U92" i="46"/>
  <c r="U91" i="46"/>
  <c r="U86" i="46"/>
  <c r="U85" i="46"/>
  <c r="U80" i="46"/>
  <c r="U81" i="46"/>
  <c r="U82" i="46"/>
  <c r="U83" i="46"/>
  <c r="U84" i="46"/>
  <c r="U79" i="46"/>
  <c r="U78" i="46"/>
  <c r="U76" i="46"/>
  <c r="U66" i="46"/>
  <c r="U67" i="46"/>
  <c r="U68" i="46"/>
  <c r="U69" i="46"/>
  <c r="U70" i="46"/>
  <c r="U71" i="46"/>
  <c r="U72" i="46"/>
  <c r="U73" i="46"/>
  <c r="U74" i="46"/>
  <c r="U75" i="46"/>
  <c r="U65" i="46"/>
  <c r="U64" i="46"/>
  <c r="U63" i="46"/>
  <c r="U49" i="46"/>
  <c r="U50" i="46"/>
  <c r="U51" i="46"/>
  <c r="U52" i="46"/>
  <c r="U53" i="46"/>
  <c r="U54" i="46"/>
  <c r="U55" i="46"/>
  <c r="U56" i="46"/>
  <c r="U57" i="46"/>
  <c r="U58" i="46"/>
  <c r="U59" i="46"/>
  <c r="U60" i="46"/>
  <c r="U61" i="46"/>
  <c r="U62" i="46"/>
  <c r="U48" i="46"/>
  <c r="U47" i="46"/>
  <c r="U666" i="45"/>
  <c r="U665" i="45"/>
  <c r="U659" i="45"/>
  <c r="U660" i="45"/>
  <c r="U661" i="45"/>
  <c r="U662" i="45"/>
  <c r="U663" i="45"/>
  <c r="U664" i="45"/>
  <c r="U658" i="45"/>
  <c r="U657" i="45"/>
  <c r="U655" i="45"/>
  <c r="U647" i="45"/>
  <c r="U648" i="45"/>
  <c r="U649" i="45"/>
  <c r="U650" i="45"/>
  <c r="U651" i="45"/>
  <c r="U652" i="45"/>
  <c r="U653" i="45"/>
  <c r="U654" i="45"/>
  <c r="U646" i="45"/>
  <c r="U645" i="45"/>
  <c r="U644" i="45"/>
  <c r="U632" i="45"/>
  <c r="U633" i="45"/>
  <c r="U634" i="45"/>
  <c r="U635" i="45"/>
  <c r="U636" i="45"/>
  <c r="U637" i="45"/>
  <c r="U638" i="45"/>
  <c r="U639" i="45"/>
  <c r="U640" i="45"/>
  <c r="U641" i="45"/>
  <c r="U642" i="45"/>
  <c r="U643" i="45"/>
  <c r="U631" i="45"/>
  <c r="U630" i="45"/>
  <c r="U625" i="45"/>
  <c r="U624" i="45"/>
  <c r="U618" i="45"/>
  <c r="U619" i="45"/>
  <c r="U620" i="45"/>
  <c r="U621" i="45"/>
  <c r="U622" i="45"/>
  <c r="U623" i="45"/>
  <c r="U617" i="45"/>
  <c r="U616" i="45"/>
  <c r="U614" i="45"/>
  <c r="U606" i="45"/>
  <c r="U607" i="45"/>
  <c r="U608" i="45"/>
  <c r="U609" i="45"/>
  <c r="U610" i="45"/>
  <c r="U611" i="45"/>
  <c r="U612" i="45"/>
  <c r="U613" i="45"/>
  <c r="U605" i="45"/>
  <c r="U604" i="45"/>
  <c r="U603" i="45"/>
  <c r="U591" i="45"/>
  <c r="U592" i="45"/>
  <c r="U593" i="45"/>
  <c r="U594" i="45"/>
  <c r="U595" i="45"/>
  <c r="U596" i="45"/>
  <c r="U597" i="45"/>
  <c r="U598" i="45"/>
  <c r="U599" i="45"/>
  <c r="U600" i="45"/>
  <c r="U601" i="45"/>
  <c r="U602" i="45"/>
  <c r="U590" i="45"/>
  <c r="U589" i="45"/>
  <c r="U584" i="45"/>
  <c r="U583" i="45"/>
  <c r="U577" i="45"/>
  <c r="U578" i="45"/>
  <c r="U579" i="45"/>
  <c r="U580" i="45"/>
  <c r="U581" i="45"/>
  <c r="U582" i="45"/>
  <c r="U576" i="45"/>
  <c r="U575" i="45"/>
  <c r="U573" i="45"/>
  <c r="U565" i="45"/>
  <c r="U566" i="45"/>
  <c r="U567" i="45"/>
  <c r="U568" i="45"/>
  <c r="U569" i="45"/>
  <c r="U570" i="45"/>
  <c r="U571" i="45"/>
  <c r="U572" i="45"/>
  <c r="U564" i="45"/>
  <c r="U563" i="45"/>
  <c r="U562" i="45"/>
  <c r="U550" i="45"/>
  <c r="U551" i="45"/>
  <c r="U552" i="45"/>
  <c r="U553" i="45"/>
  <c r="U554" i="45"/>
  <c r="U555" i="45"/>
  <c r="U556" i="45"/>
  <c r="U557" i="45"/>
  <c r="U558" i="45"/>
  <c r="U559" i="45"/>
  <c r="U560" i="45"/>
  <c r="U561" i="45"/>
  <c r="U549" i="45"/>
  <c r="U548" i="45"/>
  <c r="U543" i="45"/>
  <c r="U542" i="45"/>
  <c r="U536" i="45"/>
  <c r="U537" i="45"/>
  <c r="U538" i="45"/>
  <c r="U539" i="45"/>
  <c r="U540" i="45"/>
  <c r="U541" i="45"/>
  <c r="U535" i="45"/>
  <c r="U534" i="45"/>
  <c r="U532" i="45"/>
  <c r="U524" i="45"/>
  <c r="U525" i="45"/>
  <c r="U526" i="45"/>
  <c r="U527" i="45"/>
  <c r="U528" i="45"/>
  <c r="U529" i="45"/>
  <c r="U530" i="45"/>
  <c r="U531" i="45"/>
  <c r="U523" i="45"/>
  <c r="U522" i="45"/>
  <c r="U521" i="45"/>
  <c r="U509" i="45"/>
  <c r="U510" i="45"/>
  <c r="U511" i="45"/>
  <c r="U512" i="45"/>
  <c r="U513" i="45"/>
  <c r="U514" i="45"/>
  <c r="U515" i="45"/>
  <c r="U516" i="45"/>
  <c r="U517" i="45"/>
  <c r="U518" i="45"/>
  <c r="U519" i="45"/>
  <c r="U520" i="45"/>
  <c r="U508" i="45"/>
  <c r="U507" i="45"/>
  <c r="U502" i="45"/>
  <c r="U501" i="45"/>
  <c r="U495" i="45"/>
  <c r="U496" i="45"/>
  <c r="U497" i="45"/>
  <c r="U498" i="45"/>
  <c r="U499" i="45"/>
  <c r="U500" i="45"/>
  <c r="U494" i="45"/>
  <c r="U493" i="45"/>
  <c r="U491" i="45"/>
  <c r="U483" i="45"/>
  <c r="U484" i="45"/>
  <c r="U485" i="45"/>
  <c r="U486" i="45"/>
  <c r="U487" i="45"/>
  <c r="U488" i="45"/>
  <c r="U489" i="45"/>
  <c r="U490" i="45"/>
  <c r="U482" i="45"/>
  <c r="U481" i="45"/>
  <c r="U480" i="45"/>
  <c r="U468" i="45"/>
  <c r="U469" i="45"/>
  <c r="U470" i="45"/>
  <c r="U471" i="45"/>
  <c r="U472" i="45"/>
  <c r="U473" i="45"/>
  <c r="U474" i="45"/>
  <c r="U475" i="45"/>
  <c r="U476" i="45"/>
  <c r="U477" i="45"/>
  <c r="U478" i="45"/>
  <c r="U479" i="45"/>
  <c r="U467" i="45"/>
  <c r="U466" i="45"/>
  <c r="U461" i="45"/>
  <c r="U460" i="45"/>
  <c r="U454" i="45"/>
  <c r="U455" i="45"/>
  <c r="U456" i="45"/>
  <c r="U457" i="45"/>
  <c r="U458" i="45"/>
  <c r="U459" i="45"/>
  <c r="U453" i="45"/>
  <c r="U452" i="45"/>
  <c r="U450" i="45"/>
  <c r="U442" i="45"/>
  <c r="U443" i="45"/>
  <c r="U444" i="45"/>
  <c r="U445" i="45"/>
  <c r="U446" i="45"/>
  <c r="U447" i="45"/>
  <c r="U448" i="45"/>
  <c r="U449" i="45"/>
  <c r="U441" i="45"/>
  <c r="U440" i="45"/>
  <c r="U439" i="45"/>
  <c r="U427" i="45"/>
  <c r="U428" i="45"/>
  <c r="U429" i="45"/>
  <c r="U430" i="45"/>
  <c r="U431" i="45"/>
  <c r="U432" i="45"/>
  <c r="U433" i="45"/>
  <c r="U434" i="45"/>
  <c r="U435" i="45"/>
  <c r="U436" i="45"/>
  <c r="U437" i="45"/>
  <c r="U438" i="45"/>
  <c r="U426" i="45"/>
  <c r="U425" i="45"/>
  <c r="U420" i="45"/>
  <c r="U419" i="45"/>
  <c r="U413" i="45"/>
  <c r="U414" i="45"/>
  <c r="U415" i="45"/>
  <c r="U416" i="45"/>
  <c r="U417" i="45"/>
  <c r="U418" i="45"/>
  <c r="U412" i="45"/>
  <c r="U411" i="45"/>
  <c r="U409" i="45"/>
  <c r="U408" i="45"/>
  <c r="U401" i="45"/>
  <c r="U402" i="45"/>
  <c r="U403" i="45"/>
  <c r="U404" i="45"/>
  <c r="U405" i="45"/>
  <c r="U406" i="45"/>
  <c r="U407" i="45"/>
  <c r="U400" i="45"/>
  <c r="U399" i="45"/>
  <c r="U398" i="45"/>
  <c r="U386" i="45"/>
  <c r="U387" i="45"/>
  <c r="U388" i="45"/>
  <c r="U389" i="45"/>
  <c r="U390" i="45"/>
  <c r="U391" i="45"/>
  <c r="U392" i="45"/>
  <c r="U393" i="45"/>
  <c r="U394" i="45"/>
  <c r="U395" i="45"/>
  <c r="U396" i="45"/>
  <c r="U397" i="45"/>
  <c r="U385" i="45"/>
  <c r="U384" i="45"/>
  <c r="U379" i="45"/>
  <c r="U378" i="45"/>
  <c r="U372" i="45"/>
  <c r="U373" i="45"/>
  <c r="U374" i="45"/>
  <c r="U375" i="45"/>
  <c r="U376" i="45"/>
  <c r="U377" i="45"/>
  <c r="U371" i="45"/>
  <c r="U370" i="45"/>
  <c r="U368" i="45"/>
  <c r="U361" i="45"/>
  <c r="U362" i="45"/>
  <c r="U363" i="45"/>
  <c r="U364" i="45"/>
  <c r="U365" i="45"/>
  <c r="U366" i="45"/>
  <c r="U367" i="45"/>
  <c r="U360" i="45"/>
  <c r="U359" i="45"/>
  <c r="U358" i="45"/>
  <c r="U346" i="45"/>
  <c r="U347" i="45"/>
  <c r="U348" i="45"/>
  <c r="U349" i="45"/>
  <c r="U350" i="45"/>
  <c r="U351" i="45"/>
  <c r="U352" i="45"/>
  <c r="U353" i="45"/>
  <c r="U354" i="45"/>
  <c r="U355" i="45"/>
  <c r="U356" i="45"/>
  <c r="U357" i="45"/>
  <c r="U345" i="45"/>
  <c r="U344" i="45"/>
  <c r="U339" i="45"/>
  <c r="U338" i="45"/>
  <c r="U332" i="45"/>
  <c r="U333" i="45"/>
  <c r="U334" i="45"/>
  <c r="U335" i="45"/>
  <c r="U336" i="45"/>
  <c r="U337" i="45"/>
  <c r="U331" i="45"/>
  <c r="U330" i="45"/>
  <c r="U328" i="45"/>
  <c r="U321" i="45"/>
  <c r="U322" i="45"/>
  <c r="U323" i="45"/>
  <c r="U324" i="45"/>
  <c r="U325" i="45"/>
  <c r="U326" i="45"/>
  <c r="U327" i="45"/>
  <c r="U320" i="45"/>
  <c r="U319" i="45"/>
  <c r="U318" i="45"/>
  <c r="U306" i="45"/>
  <c r="U307" i="45"/>
  <c r="U308" i="45"/>
  <c r="U309" i="45"/>
  <c r="U310" i="45"/>
  <c r="U311" i="45"/>
  <c r="U312" i="45"/>
  <c r="U313" i="45"/>
  <c r="U314" i="45"/>
  <c r="U315" i="45"/>
  <c r="U316" i="45"/>
  <c r="U317" i="45"/>
  <c r="U305" i="45"/>
  <c r="U304" i="45"/>
  <c r="U299" i="45"/>
  <c r="U298" i="45"/>
  <c r="U292" i="45"/>
  <c r="U293" i="45"/>
  <c r="U294" i="45"/>
  <c r="U295" i="45"/>
  <c r="U296" i="45"/>
  <c r="U297" i="45"/>
  <c r="U291" i="45"/>
  <c r="U290" i="45"/>
  <c r="U288" i="45"/>
  <c r="U281" i="45"/>
  <c r="U282" i="45"/>
  <c r="U283" i="45"/>
  <c r="U284" i="45"/>
  <c r="U285" i="45"/>
  <c r="U286" i="45"/>
  <c r="U287" i="45"/>
  <c r="U280" i="45"/>
  <c r="U279" i="45"/>
  <c r="U278" i="45"/>
  <c r="U266" i="45"/>
  <c r="U267" i="45"/>
  <c r="U268" i="45"/>
  <c r="U269" i="45"/>
  <c r="U270" i="45"/>
  <c r="U271" i="45"/>
  <c r="U272" i="45"/>
  <c r="U273" i="45"/>
  <c r="U274" i="45"/>
  <c r="U275" i="45"/>
  <c r="U276" i="45"/>
  <c r="U277" i="45"/>
  <c r="U265" i="45"/>
  <c r="U264" i="45"/>
  <c r="U259" i="45"/>
  <c r="U258" i="45"/>
  <c r="U252" i="45"/>
  <c r="U253" i="45"/>
  <c r="U254" i="45"/>
  <c r="U255" i="45"/>
  <c r="U256" i="45"/>
  <c r="U257" i="45"/>
  <c r="U251" i="45"/>
  <c r="U250" i="45"/>
  <c r="U248" i="45"/>
  <c r="U241" i="45"/>
  <c r="U242" i="45"/>
  <c r="U243" i="45"/>
  <c r="U244" i="45"/>
  <c r="U245" i="45"/>
  <c r="U246" i="45"/>
  <c r="U247" i="45"/>
  <c r="U240" i="45"/>
  <c r="U239" i="45"/>
  <c r="U238" i="45"/>
  <c r="U225" i="45"/>
  <c r="U226" i="45"/>
  <c r="U227" i="45"/>
  <c r="U228" i="45"/>
  <c r="U229" i="45"/>
  <c r="U230" i="45"/>
  <c r="U231" i="45"/>
  <c r="U232" i="45"/>
  <c r="U233" i="45"/>
  <c r="U234" i="45"/>
  <c r="U235" i="45"/>
  <c r="U236" i="45"/>
  <c r="U237" i="45"/>
  <c r="U224" i="45"/>
  <c r="U223" i="45"/>
  <c r="U218" i="45"/>
  <c r="U217" i="45"/>
  <c r="U211" i="45"/>
  <c r="U212" i="45"/>
  <c r="U213" i="45"/>
  <c r="U214" i="45"/>
  <c r="U215" i="45"/>
  <c r="U216" i="45"/>
  <c r="U210" i="45"/>
  <c r="U209" i="45"/>
  <c r="U207" i="45"/>
  <c r="U197" i="45"/>
  <c r="U198" i="45"/>
  <c r="U199" i="45"/>
  <c r="U200" i="45"/>
  <c r="U201" i="45"/>
  <c r="U202" i="45"/>
  <c r="U203" i="45"/>
  <c r="U204" i="45"/>
  <c r="U205" i="45"/>
  <c r="U206" i="45"/>
  <c r="U196" i="45"/>
  <c r="U195" i="45"/>
  <c r="U194" i="45"/>
  <c r="U181" i="45"/>
  <c r="U182" i="45"/>
  <c r="U183" i="45"/>
  <c r="U184" i="45"/>
  <c r="U185" i="45"/>
  <c r="U186" i="45"/>
  <c r="U187" i="45"/>
  <c r="U188" i="45"/>
  <c r="U189" i="45"/>
  <c r="U190" i="45"/>
  <c r="U191" i="45"/>
  <c r="U192" i="45"/>
  <c r="U193" i="45"/>
  <c r="U180" i="45"/>
  <c r="U179" i="45"/>
  <c r="U167" i="45"/>
  <c r="U168" i="45"/>
  <c r="U169" i="45"/>
  <c r="U170" i="45"/>
  <c r="U171" i="45"/>
  <c r="U172" i="45"/>
  <c r="U173" i="45"/>
  <c r="U174" i="45"/>
  <c r="U135" i="45"/>
  <c r="U166" i="45"/>
  <c r="U165" i="45"/>
  <c r="U163" i="45"/>
  <c r="U153" i="45"/>
  <c r="U154" i="45"/>
  <c r="U155" i="45"/>
  <c r="U156" i="45"/>
  <c r="U157" i="45"/>
  <c r="U158" i="45"/>
  <c r="U159" i="45"/>
  <c r="U160" i="45"/>
  <c r="U161" i="45"/>
  <c r="U162" i="45"/>
  <c r="U152" i="45"/>
  <c r="U151" i="45"/>
  <c r="U150" i="45"/>
  <c r="U137" i="45"/>
  <c r="U138" i="45"/>
  <c r="U139" i="45"/>
  <c r="U140" i="45"/>
  <c r="U141" i="45"/>
  <c r="U142" i="45"/>
  <c r="U143" i="45"/>
  <c r="U144" i="45"/>
  <c r="U145" i="45"/>
  <c r="U146" i="45"/>
  <c r="U147" i="45"/>
  <c r="U148" i="45"/>
  <c r="U149" i="45"/>
  <c r="U136" i="45"/>
  <c r="U130" i="45"/>
  <c r="U129" i="45"/>
  <c r="U123" i="45"/>
  <c r="U124" i="45"/>
  <c r="U125" i="45"/>
  <c r="U126" i="45"/>
  <c r="U127" i="45"/>
  <c r="U128" i="45"/>
  <c r="U122" i="45"/>
  <c r="U121" i="45"/>
  <c r="U119" i="45"/>
  <c r="U109" i="45"/>
  <c r="U110" i="45"/>
  <c r="U111" i="45"/>
  <c r="U112" i="45"/>
  <c r="U113" i="45"/>
  <c r="U114" i="45"/>
  <c r="U115" i="45"/>
  <c r="U116" i="45"/>
  <c r="U117" i="45"/>
  <c r="U118" i="45"/>
  <c r="U108" i="45"/>
  <c r="U107" i="45"/>
  <c r="U106" i="45"/>
  <c r="U93" i="45"/>
  <c r="U94" i="45"/>
  <c r="U95" i="45"/>
  <c r="U96" i="45"/>
  <c r="U97" i="45"/>
  <c r="U98" i="45"/>
  <c r="U99" i="45"/>
  <c r="U100" i="45"/>
  <c r="U101" i="45"/>
  <c r="U102" i="45"/>
  <c r="U103" i="45"/>
  <c r="U104" i="45"/>
  <c r="U105" i="45"/>
  <c r="U92" i="45"/>
  <c r="U91" i="45"/>
  <c r="U47" i="45"/>
  <c r="U3" i="45"/>
  <c r="V121" i="56"/>
  <c r="V120" i="56"/>
  <c r="V116" i="56"/>
  <c r="V117" i="56"/>
  <c r="V118" i="56"/>
  <c r="V119" i="56"/>
  <c r="V115" i="56"/>
  <c r="V114" i="56"/>
  <c r="V112" i="56"/>
  <c r="V102" i="56"/>
  <c r="V103" i="56"/>
  <c r="V104" i="56"/>
  <c r="V105" i="56"/>
  <c r="V106" i="56"/>
  <c r="V107" i="56"/>
  <c r="V108" i="56"/>
  <c r="V109" i="56"/>
  <c r="V110" i="56"/>
  <c r="V111" i="56"/>
  <c r="V101" i="56"/>
  <c r="V100" i="56"/>
  <c r="V99" i="56"/>
  <c r="V87" i="56"/>
  <c r="V88" i="56"/>
  <c r="V89" i="56"/>
  <c r="V90" i="56"/>
  <c r="V91" i="56"/>
  <c r="V92" i="56"/>
  <c r="V93" i="56"/>
  <c r="V94" i="56"/>
  <c r="V95" i="56"/>
  <c r="V96" i="56"/>
  <c r="V97" i="56"/>
  <c r="V98" i="56"/>
  <c r="V86" i="56"/>
  <c r="V85" i="56"/>
  <c r="V80" i="56"/>
  <c r="V79" i="56"/>
  <c r="V75" i="56"/>
  <c r="V76" i="56"/>
  <c r="V77" i="56"/>
  <c r="V78" i="56"/>
  <c r="V74" i="56"/>
  <c r="V73" i="56"/>
  <c r="V71" i="56"/>
  <c r="V61" i="56"/>
  <c r="V62" i="56"/>
  <c r="V63" i="56"/>
  <c r="V64" i="56"/>
  <c r="V65" i="56"/>
  <c r="V66" i="56"/>
  <c r="V67" i="56"/>
  <c r="V68" i="56"/>
  <c r="V69" i="56"/>
  <c r="V70" i="56"/>
  <c r="V60" i="56"/>
  <c r="V59" i="56"/>
  <c r="V58" i="56"/>
  <c r="V46" i="56"/>
  <c r="V47" i="56"/>
  <c r="V48" i="56"/>
  <c r="V49" i="56"/>
  <c r="V50" i="56"/>
  <c r="V51" i="56"/>
  <c r="V52" i="56"/>
  <c r="V53" i="56"/>
  <c r="V54" i="56"/>
  <c r="V55" i="56"/>
  <c r="V56" i="56"/>
  <c r="V57" i="56"/>
  <c r="V45" i="56"/>
  <c r="V44" i="56"/>
  <c r="V5" i="56"/>
  <c r="V124" i="53"/>
  <c r="V123" i="53"/>
  <c r="V119" i="53"/>
  <c r="V120" i="53"/>
  <c r="V121" i="53"/>
  <c r="V122" i="53"/>
  <c r="V118" i="53"/>
  <c r="V117" i="53"/>
  <c r="V115" i="53"/>
  <c r="V105" i="53"/>
  <c r="V106" i="53"/>
  <c r="V107" i="53"/>
  <c r="V108" i="53"/>
  <c r="V109" i="53"/>
  <c r="V110" i="53"/>
  <c r="V111" i="53"/>
  <c r="V112" i="53"/>
  <c r="V113" i="53"/>
  <c r="V114" i="53"/>
  <c r="V104" i="53"/>
  <c r="V103" i="53"/>
  <c r="V102" i="53"/>
  <c r="V89" i="53"/>
  <c r="V90" i="53"/>
  <c r="V91" i="53"/>
  <c r="V92" i="53"/>
  <c r="V93" i="53"/>
  <c r="V94" i="53"/>
  <c r="V95" i="53"/>
  <c r="V96" i="53"/>
  <c r="V97" i="53"/>
  <c r="V98" i="53"/>
  <c r="V99" i="53"/>
  <c r="V100" i="53"/>
  <c r="V101" i="53"/>
  <c r="V88" i="53"/>
  <c r="V87" i="53"/>
  <c r="V82" i="53"/>
  <c r="V81" i="53"/>
  <c r="V77" i="53"/>
  <c r="V78" i="53"/>
  <c r="V79" i="53"/>
  <c r="V80" i="53"/>
  <c r="V76" i="53"/>
  <c r="V75" i="53"/>
  <c r="V73" i="53"/>
  <c r="V63" i="53"/>
  <c r="V64" i="53"/>
  <c r="V65" i="53"/>
  <c r="V66" i="53"/>
  <c r="V67" i="53"/>
  <c r="V68" i="53"/>
  <c r="V69" i="53"/>
  <c r="V70" i="53"/>
  <c r="V71" i="53"/>
  <c r="V72" i="53"/>
  <c r="V62" i="53"/>
  <c r="V61" i="53"/>
  <c r="V60" i="53"/>
  <c r="V47" i="53"/>
  <c r="V48" i="53"/>
  <c r="V49" i="53"/>
  <c r="V50" i="53"/>
  <c r="V51" i="53"/>
  <c r="V52" i="53"/>
  <c r="V53" i="53"/>
  <c r="V54" i="53"/>
  <c r="V55" i="53"/>
  <c r="V56" i="53"/>
  <c r="V57" i="53"/>
  <c r="V58" i="53"/>
  <c r="V59" i="53"/>
  <c r="V46" i="53"/>
  <c r="V45" i="53"/>
  <c r="U130" i="66"/>
  <c r="U129" i="66"/>
  <c r="U123" i="66"/>
  <c r="U124" i="66"/>
  <c r="U125" i="66"/>
  <c r="U126" i="66"/>
  <c r="U127" i="66"/>
  <c r="U128" i="66"/>
  <c r="U122" i="66"/>
  <c r="U121" i="66"/>
  <c r="U119" i="66"/>
  <c r="U109" i="66"/>
  <c r="U110" i="66"/>
  <c r="U111" i="66"/>
  <c r="U112" i="66"/>
  <c r="U113" i="66"/>
  <c r="U114" i="66"/>
  <c r="U115" i="66"/>
  <c r="U116" i="66"/>
  <c r="U117" i="66"/>
  <c r="U118" i="66"/>
  <c r="U108" i="66"/>
  <c r="U107" i="66"/>
  <c r="U106" i="66"/>
  <c r="U93" i="66"/>
  <c r="U94" i="66"/>
  <c r="U95" i="66"/>
  <c r="U96" i="66"/>
  <c r="U97" i="66"/>
  <c r="U98" i="66"/>
  <c r="U99" i="66"/>
  <c r="U100" i="66"/>
  <c r="U101" i="66"/>
  <c r="U102" i="66"/>
  <c r="U103" i="66"/>
  <c r="U104" i="66"/>
  <c r="U105" i="66"/>
  <c r="U92" i="66"/>
  <c r="U91" i="66"/>
  <c r="U86" i="66"/>
  <c r="U85" i="66"/>
  <c r="U84" i="66"/>
  <c r="U79" i="66"/>
  <c r="U80" i="66"/>
  <c r="U81" i="66"/>
  <c r="U82" i="66"/>
  <c r="U83" i="66"/>
  <c r="U78" i="66"/>
  <c r="U77" i="66"/>
  <c r="U75" i="66"/>
  <c r="U65" i="66"/>
  <c r="U66" i="66"/>
  <c r="U67" i="66"/>
  <c r="U68" i="66"/>
  <c r="U69" i="66"/>
  <c r="U70" i="66"/>
  <c r="U71" i="66"/>
  <c r="U72" i="66"/>
  <c r="U73" i="66"/>
  <c r="U74" i="66"/>
  <c r="U64" i="66"/>
  <c r="U63" i="66"/>
  <c r="U62" i="66"/>
  <c r="U49" i="66"/>
  <c r="U50" i="66"/>
  <c r="U51" i="66"/>
  <c r="U52" i="66"/>
  <c r="U53" i="66"/>
  <c r="U54" i="66"/>
  <c r="U55" i="66"/>
  <c r="U56" i="66"/>
  <c r="U57" i="66"/>
  <c r="U58" i="66"/>
  <c r="U59" i="66"/>
  <c r="U60" i="66"/>
  <c r="U61" i="66"/>
  <c r="U48" i="66"/>
  <c r="U47" i="66"/>
  <c r="U86" i="64"/>
  <c r="U85" i="64"/>
  <c r="U79" i="64"/>
  <c r="U80" i="64"/>
  <c r="U81" i="64"/>
  <c r="U82" i="64"/>
  <c r="U83" i="64"/>
  <c r="U84" i="64"/>
  <c r="U78" i="64"/>
  <c r="U77" i="64"/>
  <c r="U75" i="64"/>
  <c r="U65" i="64"/>
  <c r="U66" i="64"/>
  <c r="U67" i="64"/>
  <c r="U68" i="64"/>
  <c r="U69" i="64"/>
  <c r="U70" i="64"/>
  <c r="U71" i="64"/>
  <c r="U72" i="64"/>
  <c r="U73" i="64"/>
  <c r="U74" i="64"/>
  <c r="U64" i="64"/>
  <c r="U63" i="64"/>
  <c r="U62" i="64"/>
  <c r="U49" i="64"/>
  <c r="U50" i="64"/>
  <c r="U51" i="64"/>
  <c r="U52" i="64"/>
  <c r="U53" i="64"/>
  <c r="U54" i="64"/>
  <c r="U55" i="64"/>
  <c r="U56" i="64"/>
  <c r="U57" i="64"/>
  <c r="U58" i="64"/>
  <c r="U59" i="64"/>
  <c r="U60" i="64"/>
  <c r="U61" i="64"/>
  <c r="U48" i="64"/>
  <c r="U47" i="64"/>
  <c r="R19" i="43"/>
  <c r="R20" i="43"/>
  <c r="R21" i="43"/>
  <c r="R22" i="43"/>
  <c r="R23" i="43"/>
  <c r="R24" i="43"/>
  <c r="R25" i="43"/>
  <c r="U438" i="44"/>
  <c r="T438" i="44"/>
  <c r="S438" i="44"/>
  <c r="R438" i="44"/>
  <c r="Q438" i="44"/>
  <c r="P438" i="44"/>
  <c r="O438" i="44"/>
  <c r="N438" i="44"/>
  <c r="M438" i="44"/>
  <c r="L438" i="44"/>
  <c r="K438" i="44"/>
  <c r="J438" i="44"/>
  <c r="I438" i="44"/>
  <c r="H438" i="44"/>
  <c r="V437" i="44"/>
  <c r="V436" i="44"/>
  <c r="V435" i="44"/>
  <c r="V434" i="44"/>
  <c r="V433" i="44"/>
  <c r="V432" i="44"/>
  <c r="V431" i="44"/>
  <c r="V430" i="44"/>
  <c r="V429" i="44"/>
  <c r="V428" i="44"/>
  <c r="V427" i="44"/>
  <c r="V426" i="44"/>
  <c r="V425" i="44"/>
  <c r="V423" i="44"/>
  <c r="V422" i="44"/>
  <c r="V421" i="44"/>
  <c r="V420" i="44"/>
  <c r="V419" i="44"/>
  <c r="V418" i="44"/>
  <c r="V417" i="44"/>
  <c r="V416" i="44"/>
  <c r="V415" i="44"/>
  <c r="V414" i="44"/>
  <c r="V413" i="44"/>
  <c r="V412" i="44"/>
  <c r="V411" i="44"/>
  <c r="V410" i="44"/>
  <c r="V409" i="44"/>
  <c r="V408" i="44"/>
  <c r="V407" i="44"/>
  <c r="V406" i="44"/>
  <c r="V405" i="44"/>
  <c r="V404" i="44"/>
  <c r="V403" i="44"/>
  <c r="F402" i="44"/>
  <c r="V438" i="44" l="1"/>
  <c r="R19" i="48" l="1"/>
  <c r="R21" i="48"/>
  <c r="R23" i="48"/>
  <c r="R24" i="48"/>
  <c r="R25" i="48"/>
  <c r="R26" i="48"/>
  <c r="R27" i="48"/>
  <c r="R28" i="48"/>
  <c r="R29" i="48"/>
  <c r="S666" i="45"/>
  <c r="R666" i="45"/>
  <c r="Q666" i="45"/>
  <c r="P666" i="45"/>
  <c r="O666" i="45"/>
  <c r="N666" i="45"/>
  <c r="M666" i="45"/>
  <c r="L666" i="45"/>
  <c r="K666" i="45"/>
  <c r="J666" i="45"/>
  <c r="I666" i="45"/>
  <c r="H666" i="45"/>
  <c r="T665" i="45"/>
  <c r="T664" i="45"/>
  <c r="T663" i="45"/>
  <c r="T662" i="45"/>
  <c r="T661" i="45"/>
  <c r="T660" i="45"/>
  <c r="T659" i="45"/>
  <c r="T658" i="45"/>
  <c r="T657" i="45"/>
  <c r="T655" i="45"/>
  <c r="T654" i="45"/>
  <c r="T653" i="45"/>
  <c r="T652" i="45"/>
  <c r="T651" i="45"/>
  <c r="T650" i="45"/>
  <c r="T649" i="45"/>
  <c r="T648" i="45"/>
  <c r="T647" i="45"/>
  <c r="T646" i="45"/>
  <c r="T645" i="45"/>
  <c r="T644" i="45"/>
  <c r="T643" i="45"/>
  <c r="T642" i="45"/>
  <c r="T641" i="45"/>
  <c r="T640" i="45"/>
  <c r="T639" i="45"/>
  <c r="T638" i="45"/>
  <c r="T637" i="45"/>
  <c r="T636" i="45"/>
  <c r="T635" i="45"/>
  <c r="T634" i="45"/>
  <c r="G634" i="45"/>
  <c r="G635" i="45" s="1"/>
  <c r="T633" i="45"/>
  <c r="T632" i="45"/>
  <c r="T631" i="45"/>
  <c r="T630" i="45"/>
  <c r="F629" i="45"/>
  <c r="R18" i="41"/>
  <c r="R19" i="41"/>
  <c r="R20" i="41"/>
  <c r="R21" i="41"/>
  <c r="T666" i="45" l="1"/>
  <c r="M587" i="42"/>
  <c r="M593" i="42"/>
  <c r="L598" i="42"/>
  <c r="K598" i="42"/>
  <c r="J598" i="42"/>
  <c r="M597" i="42"/>
  <c r="M594" i="42"/>
  <c r="M591" i="42"/>
  <c r="M590" i="42"/>
  <c r="M588" i="42"/>
  <c r="M586" i="42"/>
  <c r="M585" i="42"/>
  <c r="M584" i="42"/>
  <c r="M583" i="42"/>
  <c r="M582" i="42"/>
  <c r="M578" i="42"/>
  <c r="M576" i="42"/>
  <c r="M575" i="42"/>
  <c r="M574" i="42"/>
  <c r="M573" i="42"/>
  <c r="M572" i="42"/>
  <c r="M571" i="42"/>
  <c r="M570" i="42"/>
  <c r="M569" i="42"/>
  <c r="M568" i="42"/>
  <c r="M567" i="42"/>
  <c r="M566" i="42"/>
  <c r="M565" i="42"/>
  <c r="M564" i="42"/>
  <c r="M563" i="42"/>
  <c r="M561" i="42"/>
  <c r="M560" i="42"/>
  <c r="M559" i="42"/>
  <c r="M558" i="42"/>
  <c r="M557" i="42"/>
  <c r="M556" i="42"/>
  <c r="M555" i="42"/>
  <c r="M554" i="42"/>
  <c r="M553" i="42"/>
  <c r="M552" i="42"/>
  <c r="M551" i="42"/>
  <c r="M550" i="42"/>
  <c r="M549" i="42"/>
  <c r="M548" i="42"/>
  <c r="M547" i="42"/>
  <c r="M546" i="42"/>
  <c r="M545" i="42"/>
  <c r="M544" i="42"/>
  <c r="M543" i="42"/>
  <c r="M542" i="42"/>
  <c r="M541" i="42"/>
  <c r="M540" i="42"/>
  <c r="M539" i="42"/>
  <c r="M538" i="42"/>
  <c r="H537" i="42"/>
  <c r="G537" i="42"/>
  <c r="M598" i="42" l="1"/>
  <c r="W99" i="53"/>
  <c r="W88" i="53"/>
  <c r="W57" i="53"/>
  <c r="W46" i="53"/>
  <c r="W15" i="53"/>
  <c r="W4" i="53"/>
  <c r="R17" i="60" l="1"/>
  <c r="R18" i="60"/>
  <c r="R20" i="60"/>
  <c r="R21" i="60"/>
  <c r="R22" i="60"/>
  <c r="R24" i="60"/>
  <c r="R25" i="60"/>
  <c r="R29" i="60"/>
  <c r="W121" i="56" l="1"/>
  <c r="T121" i="56"/>
  <c r="S121" i="56"/>
  <c r="R121" i="56"/>
  <c r="Q121" i="56"/>
  <c r="P121" i="56"/>
  <c r="O121" i="56"/>
  <c r="N121" i="56"/>
  <c r="M121" i="56"/>
  <c r="L121" i="56"/>
  <c r="K121" i="56"/>
  <c r="J121" i="56"/>
  <c r="I121" i="56"/>
  <c r="H121" i="56"/>
  <c r="W120" i="56"/>
  <c r="U120" i="56"/>
  <c r="W119" i="56"/>
  <c r="U119" i="56"/>
  <c r="Y119" i="56" s="1"/>
  <c r="W118" i="56"/>
  <c r="U118" i="56"/>
  <c r="Y118" i="56" s="1"/>
  <c r="W117" i="56"/>
  <c r="U117" i="56"/>
  <c r="W116" i="56"/>
  <c r="U116" i="56"/>
  <c r="Y116" i="56" s="1"/>
  <c r="W115" i="56"/>
  <c r="U115" i="56"/>
  <c r="Y115" i="56" s="1"/>
  <c r="W114" i="56"/>
  <c r="U114" i="56"/>
  <c r="Y113" i="56"/>
  <c r="W112" i="56"/>
  <c r="U112" i="56"/>
  <c r="W111" i="56"/>
  <c r="U111" i="56"/>
  <c r="Y111" i="56" s="1"/>
  <c r="W110" i="56"/>
  <c r="U110" i="56"/>
  <c r="Y110" i="56" s="1"/>
  <c r="W109" i="56"/>
  <c r="U109" i="56"/>
  <c r="W108" i="56"/>
  <c r="U108" i="56"/>
  <c r="Y108" i="56" s="1"/>
  <c r="W107" i="56"/>
  <c r="U107" i="56"/>
  <c r="Y107" i="56" s="1"/>
  <c r="W106" i="56"/>
  <c r="U106" i="56"/>
  <c r="W105" i="56"/>
  <c r="U105" i="56"/>
  <c r="Y105" i="56" s="1"/>
  <c r="W104" i="56"/>
  <c r="U104" i="56"/>
  <c r="Y104" i="56" s="1"/>
  <c r="W103" i="56"/>
  <c r="U103" i="56"/>
  <c r="W102" i="56"/>
  <c r="U102" i="56"/>
  <c r="W101" i="56"/>
  <c r="U101" i="56"/>
  <c r="Y101" i="56" s="1"/>
  <c r="W100" i="56"/>
  <c r="U100" i="56"/>
  <c r="W99" i="56"/>
  <c r="U99" i="56"/>
  <c r="W98" i="56"/>
  <c r="U98" i="56"/>
  <c r="W97" i="56"/>
  <c r="U97" i="56"/>
  <c r="Y97" i="56" s="1"/>
  <c r="W96" i="56"/>
  <c r="U96" i="56"/>
  <c r="Y96" i="56" s="1"/>
  <c r="W95" i="56"/>
  <c r="U95" i="56"/>
  <c r="W94" i="56"/>
  <c r="U94" i="56"/>
  <c r="Y94" i="56" s="1"/>
  <c r="W93" i="56"/>
  <c r="U93" i="56"/>
  <c r="Y93" i="56" s="1"/>
  <c r="W92" i="56"/>
  <c r="U92" i="56"/>
  <c r="W91" i="56"/>
  <c r="U91" i="56"/>
  <c r="Y91" i="56" s="1"/>
  <c r="W90" i="56"/>
  <c r="U90" i="56"/>
  <c r="Y90" i="56" s="1"/>
  <c r="W89" i="56"/>
  <c r="U89" i="56"/>
  <c r="W88" i="56"/>
  <c r="U88" i="56"/>
  <c r="W87" i="56"/>
  <c r="U87" i="56"/>
  <c r="Y87" i="56" s="1"/>
  <c r="U86" i="56"/>
  <c r="W85" i="56"/>
  <c r="U85" i="56"/>
  <c r="Y85" i="56" s="1"/>
  <c r="F84" i="56"/>
  <c r="U398" i="44"/>
  <c r="T398" i="44"/>
  <c r="S398" i="44"/>
  <c r="R398" i="44"/>
  <c r="Q398" i="44"/>
  <c r="P398" i="44"/>
  <c r="O398" i="44"/>
  <c r="N398" i="44"/>
  <c r="M398" i="44"/>
  <c r="L398" i="44"/>
  <c r="K398" i="44"/>
  <c r="J398" i="44"/>
  <c r="I398" i="44"/>
  <c r="H398" i="44"/>
  <c r="V397" i="44"/>
  <c r="V396" i="44"/>
  <c r="V395" i="44"/>
  <c r="V394" i="44"/>
  <c r="V393" i="44"/>
  <c r="V392" i="44"/>
  <c r="V391" i="44"/>
  <c r="V390" i="44"/>
  <c r="V389" i="44"/>
  <c r="V388" i="44"/>
  <c r="V387" i="44"/>
  <c r="V386" i="44"/>
  <c r="V385" i="44"/>
  <c r="V383" i="44"/>
  <c r="V382" i="44"/>
  <c r="V381" i="44"/>
  <c r="V380" i="44"/>
  <c r="V379" i="44"/>
  <c r="V378" i="44"/>
  <c r="V377" i="44"/>
  <c r="V376" i="44"/>
  <c r="V375" i="44"/>
  <c r="V374" i="44"/>
  <c r="V373" i="44"/>
  <c r="V372" i="44"/>
  <c r="V371" i="44"/>
  <c r="V370" i="44"/>
  <c r="V369" i="44"/>
  <c r="V368" i="44"/>
  <c r="V367" i="44"/>
  <c r="V366" i="44"/>
  <c r="V365" i="44"/>
  <c r="V364" i="44"/>
  <c r="V363" i="44"/>
  <c r="F362" i="44"/>
  <c r="L533" i="42"/>
  <c r="K533" i="42"/>
  <c r="J533" i="42"/>
  <c r="M532" i="42"/>
  <c r="N531" i="42"/>
  <c r="M529" i="42"/>
  <c r="M528" i="42"/>
  <c r="M527" i="42"/>
  <c r="M526" i="42"/>
  <c r="M525" i="42"/>
  <c r="M523" i="42"/>
  <c r="M522" i="42"/>
  <c r="M521" i="42"/>
  <c r="M520" i="42"/>
  <c r="M519" i="42"/>
  <c r="M515" i="42"/>
  <c r="M513" i="42"/>
  <c r="M512" i="42"/>
  <c r="M511" i="42"/>
  <c r="M510" i="42"/>
  <c r="M509" i="42"/>
  <c r="M508" i="42"/>
  <c r="M507" i="42"/>
  <c r="M506" i="42"/>
  <c r="M505" i="42"/>
  <c r="M504" i="42"/>
  <c r="M503" i="42"/>
  <c r="M502" i="42"/>
  <c r="M501" i="42"/>
  <c r="M500" i="42"/>
  <c r="M498" i="42"/>
  <c r="M497" i="42"/>
  <c r="M496" i="42"/>
  <c r="M495" i="42"/>
  <c r="M494" i="42"/>
  <c r="M493" i="42"/>
  <c r="M492" i="42"/>
  <c r="M491" i="42"/>
  <c r="M490" i="42"/>
  <c r="M489" i="42"/>
  <c r="M488" i="42"/>
  <c r="M487" i="42"/>
  <c r="M486" i="42"/>
  <c r="M485" i="42"/>
  <c r="M484" i="42"/>
  <c r="M483" i="42"/>
  <c r="M482" i="42"/>
  <c r="M481" i="42"/>
  <c r="M480" i="42"/>
  <c r="M479" i="42"/>
  <c r="M478" i="42"/>
  <c r="M477" i="42"/>
  <c r="M476" i="42"/>
  <c r="M475" i="42"/>
  <c r="H474" i="42"/>
  <c r="G474" i="42"/>
  <c r="Y102" i="56" l="1"/>
  <c r="Y99" i="56"/>
  <c r="Y89" i="56"/>
  <c r="U121" i="56"/>
  <c r="Y121" i="56" s="1"/>
  <c r="Y88" i="56"/>
  <c r="Y92" i="56"/>
  <c r="Y95" i="56"/>
  <c r="Y103" i="56"/>
  <c r="Y106" i="56"/>
  <c r="Y109" i="56"/>
  <c r="Y112" i="56"/>
  <c r="Y114" i="56"/>
  <c r="Y117" i="56"/>
  <c r="Y120" i="56"/>
  <c r="V398" i="44"/>
  <c r="M533" i="42"/>
  <c r="R26" i="37"/>
  <c r="R27" i="37"/>
  <c r="R28" i="37"/>
  <c r="R29" i="37"/>
  <c r="T66" i="64"/>
  <c r="S86" i="64" l="1"/>
  <c r="R86" i="64"/>
  <c r="Q86" i="64"/>
  <c r="P86" i="64"/>
  <c r="O86" i="64"/>
  <c r="N86" i="64"/>
  <c r="M86" i="64"/>
  <c r="L86" i="64"/>
  <c r="K86" i="64"/>
  <c r="J86" i="64"/>
  <c r="I86" i="64"/>
  <c r="H86" i="64"/>
  <c r="T85" i="64"/>
  <c r="T84" i="64"/>
  <c r="T83" i="64"/>
  <c r="T82" i="64"/>
  <c r="T81" i="64"/>
  <c r="T80" i="64"/>
  <c r="T78" i="64"/>
  <c r="T77" i="64"/>
  <c r="T75" i="64"/>
  <c r="T74" i="64"/>
  <c r="T73" i="64"/>
  <c r="T72" i="64"/>
  <c r="T71" i="64"/>
  <c r="T70" i="64"/>
  <c r="T69" i="64"/>
  <c r="T68" i="64"/>
  <c r="T67" i="64"/>
  <c r="T65" i="64"/>
  <c r="T64" i="64"/>
  <c r="T63" i="64"/>
  <c r="T62" i="64"/>
  <c r="T61" i="64"/>
  <c r="T60" i="64"/>
  <c r="T59" i="64"/>
  <c r="T58" i="64"/>
  <c r="T57" i="64"/>
  <c r="T56" i="64"/>
  <c r="T55" i="64"/>
  <c r="T54" i="64"/>
  <c r="T53" i="64"/>
  <c r="T52" i="64"/>
  <c r="T51" i="64"/>
  <c r="G51" i="64"/>
  <c r="G52" i="64" s="1"/>
  <c r="T50" i="64"/>
  <c r="T49" i="64"/>
  <c r="T48" i="64"/>
  <c r="T47" i="64"/>
  <c r="F46" i="64"/>
  <c r="T86" i="64" l="1"/>
  <c r="S625" i="45"/>
  <c r="R625" i="45"/>
  <c r="Q625" i="45"/>
  <c r="P625" i="45"/>
  <c r="O625" i="45"/>
  <c r="N625" i="45"/>
  <c r="M625" i="45"/>
  <c r="L625" i="45"/>
  <c r="K625" i="45"/>
  <c r="J625" i="45"/>
  <c r="I625" i="45"/>
  <c r="H625" i="45"/>
  <c r="T624" i="45"/>
  <c r="T623" i="45"/>
  <c r="T622" i="45"/>
  <c r="T621" i="45"/>
  <c r="T620" i="45"/>
  <c r="T619" i="45"/>
  <c r="T618" i="45"/>
  <c r="T617" i="45"/>
  <c r="T616" i="45"/>
  <c r="T614" i="45"/>
  <c r="T613" i="45"/>
  <c r="T612" i="45"/>
  <c r="T611" i="45"/>
  <c r="T610" i="45"/>
  <c r="T609" i="45"/>
  <c r="T608" i="45"/>
  <c r="T607" i="45"/>
  <c r="T606" i="45"/>
  <c r="T605" i="45"/>
  <c r="T604" i="45"/>
  <c r="T603" i="45"/>
  <c r="T602" i="45"/>
  <c r="T601" i="45"/>
  <c r="T600" i="45"/>
  <c r="T599" i="45"/>
  <c r="T598" i="45"/>
  <c r="T597" i="45"/>
  <c r="T596" i="45"/>
  <c r="T595" i="45"/>
  <c r="T594" i="45"/>
  <c r="T593" i="45"/>
  <c r="G593" i="45"/>
  <c r="G594" i="45" s="1"/>
  <c r="T592" i="45"/>
  <c r="T591" i="45"/>
  <c r="T590" i="45"/>
  <c r="T589" i="45"/>
  <c r="F588" i="45"/>
  <c r="T625" i="45" l="1"/>
  <c r="S584" i="45"/>
  <c r="R584" i="45"/>
  <c r="Q584" i="45"/>
  <c r="P584" i="45"/>
  <c r="O584" i="45"/>
  <c r="N584" i="45"/>
  <c r="M584" i="45"/>
  <c r="L584" i="45"/>
  <c r="K584" i="45"/>
  <c r="J584" i="45"/>
  <c r="I584" i="45"/>
  <c r="H584" i="45"/>
  <c r="T583" i="45"/>
  <c r="T582" i="45"/>
  <c r="T581" i="45"/>
  <c r="T580" i="45"/>
  <c r="T579" i="45"/>
  <c r="T578" i="45"/>
  <c r="T577" i="45"/>
  <c r="T576" i="45"/>
  <c r="T575" i="45"/>
  <c r="T573" i="45"/>
  <c r="T572" i="45"/>
  <c r="T571" i="45"/>
  <c r="T570" i="45"/>
  <c r="T569" i="45"/>
  <c r="T568" i="45"/>
  <c r="T567" i="45"/>
  <c r="R11" i="48" s="1"/>
  <c r="T566" i="45"/>
  <c r="T565" i="45"/>
  <c r="T564" i="45"/>
  <c r="T563" i="45"/>
  <c r="T562" i="45"/>
  <c r="T561" i="45"/>
  <c r="T560" i="45"/>
  <c r="T559" i="45"/>
  <c r="T558" i="45"/>
  <c r="T557" i="45"/>
  <c r="R15" i="48" s="1"/>
  <c r="T556" i="45"/>
  <c r="T555" i="45"/>
  <c r="T554" i="45"/>
  <c r="T553" i="45"/>
  <c r="T552" i="45"/>
  <c r="G552" i="45"/>
  <c r="G553" i="45" s="1"/>
  <c r="T551" i="45"/>
  <c r="T550" i="45"/>
  <c r="T549" i="45"/>
  <c r="T548" i="45"/>
  <c r="F547" i="45"/>
  <c r="U358" i="44"/>
  <c r="T358" i="44"/>
  <c r="S358" i="44"/>
  <c r="R358" i="44"/>
  <c r="Q358" i="44"/>
  <c r="P358" i="44"/>
  <c r="O358" i="44"/>
  <c r="N358" i="44"/>
  <c r="M358" i="44"/>
  <c r="L358" i="44"/>
  <c r="K358" i="44"/>
  <c r="J358" i="44"/>
  <c r="I358" i="44"/>
  <c r="H358" i="44"/>
  <c r="V357" i="44"/>
  <c r="V356" i="44"/>
  <c r="V355" i="44"/>
  <c r="V354" i="44"/>
  <c r="V353" i="44"/>
  <c r="V352" i="44"/>
  <c r="V351" i="44"/>
  <c r="V350" i="44"/>
  <c r="V349" i="44"/>
  <c r="V348" i="44"/>
  <c r="V347" i="44"/>
  <c r="V346" i="44"/>
  <c r="V345" i="44"/>
  <c r="V343" i="44"/>
  <c r="V342" i="44"/>
  <c r="V341" i="44"/>
  <c r="V340" i="44"/>
  <c r="V339" i="44"/>
  <c r="V338" i="44"/>
  <c r="V337" i="44"/>
  <c r="V336" i="44"/>
  <c r="V335" i="44"/>
  <c r="V334" i="44"/>
  <c r="V333" i="44"/>
  <c r="V332" i="44"/>
  <c r="V331" i="44"/>
  <c r="V330" i="44"/>
  <c r="V329" i="44"/>
  <c r="V328" i="44"/>
  <c r="V327" i="44"/>
  <c r="V326" i="44"/>
  <c r="V325" i="44"/>
  <c r="V324" i="44"/>
  <c r="V323" i="44"/>
  <c r="F322" i="44"/>
  <c r="R17" i="43" l="1"/>
  <c r="R6" i="43"/>
  <c r="R11" i="43"/>
  <c r="R15" i="43"/>
  <c r="R14" i="43"/>
  <c r="R18" i="43"/>
  <c r="R9" i="43"/>
  <c r="R16" i="43"/>
  <c r="R13" i="43"/>
  <c r="R10" i="43"/>
  <c r="R5" i="43"/>
  <c r="R7" i="43"/>
  <c r="R8" i="43"/>
  <c r="R12" i="43"/>
  <c r="R17" i="48"/>
  <c r="R12" i="48"/>
  <c r="R6" i="48"/>
  <c r="R5" i="48"/>
  <c r="R9" i="48"/>
  <c r="R8" i="48"/>
  <c r="R7" i="48"/>
  <c r="R13" i="48"/>
  <c r="R10" i="48"/>
  <c r="R16" i="48"/>
  <c r="R20" i="48"/>
  <c r="R14" i="48"/>
  <c r="R22" i="48"/>
  <c r="R18" i="48"/>
  <c r="T584" i="45"/>
  <c r="V358" i="44"/>
  <c r="L470" i="42" l="1"/>
  <c r="K470" i="42"/>
  <c r="J470" i="42"/>
  <c r="M469" i="42"/>
  <c r="M466" i="42"/>
  <c r="M465" i="42"/>
  <c r="M464" i="42"/>
  <c r="M463" i="42"/>
  <c r="M462" i="42"/>
  <c r="M460" i="42"/>
  <c r="M459" i="42"/>
  <c r="M458" i="42"/>
  <c r="M457" i="42"/>
  <c r="M456" i="42"/>
  <c r="M452" i="42"/>
  <c r="M450" i="42"/>
  <c r="M449" i="42"/>
  <c r="M448" i="42"/>
  <c r="M447" i="42"/>
  <c r="M446" i="42"/>
  <c r="M445" i="42"/>
  <c r="M444" i="42"/>
  <c r="M443" i="42"/>
  <c r="M442" i="42"/>
  <c r="M441" i="42"/>
  <c r="M440" i="42"/>
  <c r="M439" i="42"/>
  <c r="M438" i="42"/>
  <c r="M437" i="42"/>
  <c r="M435" i="42"/>
  <c r="M434" i="42"/>
  <c r="M433" i="42"/>
  <c r="M432" i="42"/>
  <c r="M431" i="42"/>
  <c r="M430" i="42"/>
  <c r="M429" i="42"/>
  <c r="M428" i="42"/>
  <c r="M427" i="42"/>
  <c r="M426" i="42"/>
  <c r="M425" i="42"/>
  <c r="M424" i="42"/>
  <c r="M423" i="42"/>
  <c r="M422" i="42"/>
  <c r="M421" i="42"/>
  <c r="M420" i="42"/>
  <c r="M419" i="42"/>
  <c r="M418" i="42"/>
  <c r="M417" i="42"/>
  <c r="M416" i="42"/>
  <c r="M415" i="42"/>
  <c r="M414" i="42"/>
  <c r="M413" i="42"/>
  <c r="M412" i="42"/>
  <c r="H411" i="42"/>
  <c r="G411" i="42"/>
  <c r="R22" i="49"/>
  <c r="R23" i="49"/>
  <c r="R24" i="49"/>
  <c r="R25" i="49"/>
  <c r="R26" i="49"/>
  <c r="R27" i="49"/>
  <c r="R28" i="49"/>
  <c r="R16" i="61"/>
  <c r="R19" i="61"/>
  <c r="R22" i="61"/>
  <c r="R25" i="61"/>
  <c r="R26" i="61"/>
  <c r="R27" i="61"/>
  <c r="R28" i="61"/>
  <c r="R29" i="61"/>
  <c r="R30" i="61"/>
  <c r="R7" i="41" l="1"/>
  <c r="R12" i="41"/>
  <c r="R15" i="41"/>
  <c r="R13" i="41"/>
  <c r="R8" i="41"/>
  <c r="R10" i="41"/>
  <c r="R11" i="41"/>
  <c r="R14" i="41"/>
  <c r="R16" i="41"/>
  <c r="R9" i="41"/>
  <c r="R17" i="41"/>
  <c r="R6" i="41"/>
  <c r="R5" i="41"/>
  <c r="M470" i="42"/>
  <c r="N470" i="42" s="1"/>
  <c r="S543" i="45"/>
  <c r="R543" i="45"/>
  <c r="Q543" i="45"/>
  <c r="P543" i="45"/>
  <c r="O543" i="45"/>
  <c r="N543" i="45"/>
  <c r="M543" i="45"/>
  <c r="L543" i="45"/>
  <c r="K543" i="45"/>
  <c r="J543" i="45"/>
  <c r="I543" i="45"/>
  <c r="H543" i="45"/>
  <c r="T542" i="45"/>
  <c r="T541" i="45"/>
  <c r="T540" i="45"/>
  <c r="T539" i="45"/>
  <c r="T538" i="45"/>
  <c r="T537" i="45"/>
  <c r="T536" i="45"/>
  <c r="T535" i="45"/>
  <c r="T534" i="45"/>
  <c r="T532" i="45"/>
  <c r="T531" i="45"/>
  <c r="T530" i="45"/>
  <c r="T529" i="45"/>
  <c r="T528" i="45"/>
  <c r="T527" i="45"/>
  <c r="T526" i="45"/>
  <c r="T525" i="45"/>
  <c r="T524" i="45"/>
  <c r="T523" i="45"/>
  <c r="T522" i="45"/>
  <c r="T521" i="45"/>
  <c r="T520" i="45"/>
  <c r="T519" i="45"/>
  <c r="T518" i="45"/>
  <c r="T517" i="45"/>
  <c r="T516" i="45"/>
  <c r="T515" i="45"/>
  <c r="T514" i="45"/>
  <c r="T513" i="45"/>
  <c r="T512" i="45"/>
  <c r="T511" i="45"/>
  <c r="G511" i="45"/>
  <c r="G512" i="45" s="1"/>
  <c r="T510" i="45"/>
  <c r="T509" i="45"/>
  <c r="T508" i="45"/>
  <c r="T507" i="45"/>
  <c r="F506" i="45"/>
  <c r="R22" i="50"/>
  <c r="R24" i="50"/>
  <c r="R25" i="50"/>
  <c r="R26" i="50"/>
  <c r="R27" i="50"/>
  <c r="R28" i="50"/>
  <c r="R29" i="50"/>
  <c r="L407" i="42"/>
  <c r="K407" i="42"/>
  <c r="J407" i="42"/>
  <c r="M406" i="42"/>
  <c r="M403" i="42"/>
  <c r="M402" i="42"/>
  <c r="M401" i="42"/>
  <c r="M400" i="42"/>
  <c r="M399" i="42"/>
  <c r="M398" i="42"/>
  <c r="M397" i="42"/>
  <c r="M395" i="42"/>
  <c r="M392" i="42"/>
  <c r="M391" i="42"/>
  <c r="M390" i="42"/>
  <c r="M389" i="42"/>
  <c r="M388" i="42"/>
  <c r="M387" i="42"/>
  <c r="M384" i="42"/>
  <c r="M382" i="42"/>
  <c r="M381" i="42"/>
  <c r="M380" i="42"/>
  <c r="M379" i="42"/>
  <c r="M378" i="42"/>
  <c r="M377" i="42"/>
  <c r="M376" i="42"/>
  <c r="M375" i="42"/>
  <c r="M374" i="42"/>
  <c r="M373" i="42"/>
  <c r="M372" i="42"/>
  <c r="M371" i="42"/>
  <c r="M370" i="42"/>
  <c r="M369" i="42"/>
  <c r="M367" i="42"/>
  <c r="M366" i="42"/>
  <c r="M365" i="42"/>
  <c r="M364" i="42"/>
  <c r="M363" i="42"/>
  <c r="M362" i="42"/>
  <c r="M361" i="42"/>
  <c r="M360" i="42"/>
  <c r="M359" i="42"/>
  <c r="M358" i="42"/>
  <c r="M357" i="42"/>
  <c r="M356" i="42"/>
  <c r="M355" i="42"/>
  <c r="M354" i="42"/>
  <c r="M353" i="42"/>
  <c r="M352" i="42"/>
  <c r="M351" i="42"/>
  <c r="M350" i="42"/>
  <c r="M349" i="42"/>
  <c r="M348" i="42"/>
  <c r="M347" i="42"/>
  <c r="M346" i="42"/>
  <c r="M345" i="42"/>
  <c r="M344" i="42"/>
  <c r="H343" i="42"/>
  <c r="G343" i="42"/>
  <c r="T543" i="45" l="1"/>
  <c r="M407" i="42"/>
  <c r="S223" i="47"/>
  <c r="R223" i="47"/>
  <c r="Q223" i="47"/>
  <c r="P223" i="47"/>
  <c r="O223" i="47"/>
  <c r="N223" i="47"/>
  <c r="M223" i="47"/>
  <c r="L223" i="47"/>
  <c r="K223" i="47"/>
  <c r="J223" i="47"/>
  <c r="I223" i="47"/>
  <c r="H223" i="47"/>
  <c r="T222" i="47"/>
  <c r="T221" i="47"/>
  <c r="T220" i="47"/>
  <c r="T219" i="47"/>
  <c r="T218" i="47"/>
  <c r="T217" i="47"/>
  <c r="T216" i="47"/>
  <c r="T215" i="47"/>
  <c r="T213" i="47"/>
  <c r="T212" i="47"/>
  <c r="T211" i="47"/>
  <c r="T210" i="47"/>
  <c r="T209" i="47"/>
  <c r="T208" i="47"/>
  <c r="T207" i="47"/>
  <c r="T206" i="47"/>
  <c r="T205" i="47"/>
  <c r="T204" i="47"/>
  <c r="T203" i="47"/>
  <c r="T202" i="47"/>
  <c r="T201" i="47"/>
  <c r="T200" i="47"/>
  <c r="T199" i="47"/>
  <c r="T198" i="47"/>
  <c r="T197" i="47"/>
  <c r="T196" i="47"/>
  <c r="T195" i="47"/>
  <c r="T194" i="47"/>
  <c r="T193" i="47"/>
  <c r="T192" i="47"/>
  <c r="T191" i="47"/>
  <c r="T190" i="47"/>
  <c r="R15" i="50" s="1"/>
  <c r="T189" i="47"/>
  <c r="T188" i="47"/>
  <c r="T187" i="47"/>
  <c r="G187" i="47"/>
  <c r="G188" i="47" s="1"/>
  <c r="T186" i="47"/>
  <c r="T185" i="47"/>
  <c r="T184" i="47"/>
  <c r="T183" i="47"/>
  <c r="F182" i="47"/>
  <c r="U318" i="44"/>
  <c r="T318" i="44"/>
  <c r="S318" i="44"/>
  <c r="R318" i="44"/>
  <c r="Q318" i="44"/>
  <c r="P318" i="44"/>
  <c r="O318" i="44"/>
  <c r="N318" i="44"/>
  <c r="M318" i="44"/>
  <c r="L318" i="44"/>
  <c r="K318" i="44"/>
  <c r="J318" i="44"/>
  <c r="I318" i="44"/>
  <c r="H318" i="44"/>
  <c r="V317" i="44"/>
  <c r="V316" i="44"/>
  <c r="V315" i="44"/>
  <c r="V314" i="44"/>
  <c r="V313" i="44"/>
  <c r="V312" i="44"/>
  <c r="V311" i="44"/>
  <c r="V310" i="44"/>
  <c r="V309" i="44"/>
  <c r="V308" i="44"/>
  <c r="V307" i="44"/>
  <c r="V306" i="44"/>
  <c r="V305" i="44"/>
  <c r="V303" i="44"/>
  <c r="V302" i="44"/>
  <c r="V301" i="44"/>
  <c r="V300" i="44"/>
  <c r="V299" i="44"/>
  <c r="V298" i="44"/>
  <c r="V297" i="44"/>
  <c r="V296" i="44"/>
  <c r="V295" i="44"/>
  <c r="V294" i="44"/>
  <c r="V293" i="44"/>
  <c r="V292" i="44"/>
  <c r="V291" i="44"/>
  <c r="V290" i="44"/>
  <c r="V289" i="44"/>
  <c r="V288" i="44"/>
  <c r="V287" i="44"/>
  <c r="V286" i="44"/>
  <c r="V285" i="44"/>
  <c r="V284" i="44"/>
  <c r="V283" i="44"/>
  <c r="F282" i="44"/>
  <c r="T223" i="47" l="1"/>
  <c r="V318" i="44"/>
  <c r="S130" i="46"/>
  <c r="R130" i="46"/>
  <c r="Q130" i="46"/>
  <c r="P130" i="46"/>
  <c r="O130" i="46"/>
  <c r="N130" i="46"/>
  <c r="M130" i="46"/>
  <c r="L130" i="46"/>
  <c r="K130" i="46"/>
  <c r="J130" i="46"/>
  <c r="I130" i="46"/>
  <c r="H130" i="46"/>
  <c r="T129" i="46"/>
  <c r="T128" i="46"/>
  <c r="T127" i="46"/>
  <c r="T126" i="46"/>
  <c r="T125" i="46"/>
  <c r="T124" i="46"/>
  <c r="T123" i="46"/>
  <c r="T122" i="46"/>
  <c r="T120" i="46"/>
  <c r="T119" i="46"/>
  <c r="T118" i="46"/>
  <c r="T117" i="46"/>
  <c r="T116" i="46"/>
  <c r="T115" i="46"/>
  <c r="T114" i="46"/>
  <c r="T113" i="46"/>
  <c r="T112" i="46"/>
  <c r="T111" i="46"/>
  <c r="T110" i="46"/>
  <c r="T109" i="46"/>
  <c r="T108" i="46"/>
  <c r="T107" i="46"/>
  <c r="T106" i="46"/>
  <c r="T105" i="46"/>
  <c r="T104" i="46"/>
  <c r="T103" i="46"/>
  <c r="T102" i="46"/>
  <c r="T101" i="46"/>
  <c r="T100" i="46"/>
  <c r="T99" i="46"/>
  <c r="T98" i="46"/>
  <c r="T97" i="46"/>
  <c r="T96" i="46"/>
  <c r="T95" i="46"/>
  <c r="G95" i="46"/>
  <c r="G96" i="46" s="1"/>
  <c r="T94" i="46"/>
  <c r="T93" i="46"/>
  <c r="T92" i="46"/>
  <c r="T91" i="46"/>
  <c r="F90" i="46"/>
  <c r="L339" i="42"/>
  <c r="K339" i="42"/>
  <c r="J339" i="42"/>
  <c r="M338" i="42"/>
  <c r="M335" i="42"/>
  <c r="M334" i="42"/>
  <c r="M333" i="42"/>
  <c r="M332" i="42"/>
  <c r="M331" i="42"/>
  <c r="M330" i="42"/>
  <c r="M329" i="42"/>
  <c r="M327" i="42"/>
  <c r="M324" i="42"/>
  <c r="M323" i="42"/>
  <c r="M322" i="42"/>
  <c r="M321" i="42"/>
  <c r="M320" i="42"/>
  <c r="M319" i="42"/>
  <c r="M316" i="42"/>
  <c r="M314" i="42"/>
  <c r="M313" i="42"/>
  <c r="M312" i="42"/>
  <c r="M311" i="42"/>
  <c r="M310" i="42"/>
  <c r="M309" i="42"/>
  <c r="M308" i="42"/>
  <c r="M307" i="42"/>
  <c r="M306" i="42"/>
  <c r="M305" i="42"/>
  <c r="M304" i="42"/>
  <c r="M303" i="42"/>
  <c r="M302" i="42"/>
  <c r="M301" i="42"/>
  <c r="M299" i="42"/>
  <c r="M298" i="42"/>
  <c r="M297" i="42"/>
  <c r="M296" i="42"/>
  <c r="M295" i="42"/>
  <c r="M294" i="42"/>
  <c r="M293" i="42"/>
  <c r="M292" i="42"/>
  <c r="M291" i="42"/>
  <c r="M290" i="42"/>
  <c r="M289" i="42"/>
  <c r="M288" i="42"/>
  <c r="M287" i="42"/>
  <c r="M286" i="42"/>
  <c r="M285" i="42"/>
  <c r="M284" i="42"/>
  <c r="M283" i="42"/>
  <c r="M282" i="42"/>
  <c r="M281" i="42"/>
  <c r="M280" i="42"/>
  <c r="M279" i="42"/>
  <c r="M278" i="42"/>
  <c r="M277" i="42"/>
  <c r="M276" i="42"/>
  <c r="H275" i="42"/>
  <c r="G275" i="42"/>
  <c r="T130" i="46" l="1"/>
  <c r="M339" i="42"/>
  <c r="G207" i="42"/>
  <c r="L271" i="42"/>
  <c r="K271" i="42"/>
  <c r="J271" i="42"/>
  <c r="M270" i="42"/>
  <c r="M267" i="42"/>
  <c r="M266" i="42"/>
  <c r="M265" i="42"/>
  <c r="M264" i="42"/>
  <c r="M263" i="42"/>
  <c r="M262" i="42"/>
  <c r="M261" i="42"/>
  <c r="M259" i="42"/>
  <c r="M256" i="42"/>
  <c r="M255" i="42"/>
  <c r="M254" i="42"/>
  <c r="M253" i="42"/>
  <c r="M252" i="42"/>
  <c r="M251" i="42"/>
  <c r="M248" i="42"/>
  <c r="M246" i="42"/>
  <c r="M245" i="42"/>
  <c r="M244" i="42"/>
  <c r="M243" i="42"/>
  <c r="M242" i="42"/>
  <c r="M241" i="42"/>
  <c r="M240" i="42"/>
  <c r="M239" i="42"/>
  <c r="M238" i="42"/>
  <c r="M237" i="42"/>
  <c r="M236" i="42"/>
  <c r="M235" i="42"/>
  <c r="M234" i="42"/>
  <c r="M233" i="42"/>
  <c r="M231" i="42"/>
  <c r="M230" i="42"/>
  <c r="M229" i="42"/>
  <c r="M228" i="42"/>
  <c r="M227" i="42"/>
  <c r="M226" i="42"/>
  <c r="M225" i="42"/>
  <c r="M224" i="42"/>
  <c r="M223" i="42"/>
  <c r="M222" i="42"/>
  <c r="M221" i="42"/>
  <c r="M220" i="42"/>
  <c r="M219" i="42"/>
  <c r="M218" i="42"/>
  <c r="M217" i="42"/>
  <c r="M216" i="42"/>
  <c r="M215" i="42"/>
  <c r="M214" i="42"/>
  <c r="M213" i="42"/>
  <c r="M212" i="42"/>
  <c r="M211" i="42"/>
  <c r="M210" i="42"/>
  <c r="M209" i="42"/>
  <c r="M208" i="42"/>
  <c r="H207" i="42"/>
  <c r="R21" i="63"/>
  <c r="R27" i="63"/>
  <c r="R28" i="63"/>
  <c r="R29" i="63"/>
  <c r="S130" i="66"/>
  <c r="R130" i="66"/>
  <c r="Q130" i="66"/>
  <c r="P130" i="66"/>
  <c r="O130" i="66"/>
  <c r="N130" i="66"/>
  <c r="M130" i="66"/>
  <c r="L130" i="66"/>
  <c r="K130" i="66"/>
  <c r="J130" i="66"/>
  <c r="I130" i="66"/>
  <c r="H130" i="66"/>
  <c r="T129" i="66"/>
  <c r="T128" i="66"/>
  <c r="T127" i="66"/>
  <c r="T126" i="66"/>
  <c r="T125" i="66"/>
  <c r="T124" i="66"/>
  <c r="T122" i="66"/>
  <c r="T121" i="66"/>
  <c r="T119" i="66"/>
  <c r="T118" i="66"/>
  <c r="T117" i="66"/>
  <c r="T116" i="66"/>
  <c r="T115" i="66"/>
  <c r="T114" i="66"/>
  <c r="T113" i="66"/>
  <c r="T112" i="66"/>
  <c r="T111" i="66"/>
  <c r="T110" i="66"/>
  <c r="T109" i="66"/>
  <c r="T108" i="66"/>
  <c r="T107" i="66"/>
  <c r="T106" i="66"/>
  <c r="T105" i="66"/>
  <c r="T104" i="66"/>
  <c r="T103" i="66"/>
  <c r="T102" i="66"/>
  <c r="T101" i="66"/>
  <c r="T100" i="66"/>
  <c r="T99" i="66"/>
  <c r="T98" i="66"/>
  <c r="T97" i="66"/>
  <c r="T96" i="66"/>
  <c r="T95" i="66"/>
  <c r="G95" i="66"/>
  <c r="G96" i="66" s="1"/>
  <c r="T94" i="66"/>
  <c r="T93" i="66"/>
  <c r="T92" i="66"/>
  <c r="T91" i="66"/>
  <c r="F90" i="66"/>
  <c r="U278" i="44"/>
  <c r="T278" i="44"/>
  <c r="S278" i="44"/>
  <c r="R278" i="44"/>
  <c r="Q278" i="44"/>
  <c r="P278" i="44"/>
  <c r="O278" i="44"/>
  <c r="N278" i="44"/>
  <c r="M278" i="44"/>
  <c r="L278" i="44"/>
  <c r="K278" i="44"/>
  <c r="J278" i="44"/>
  <c r="I278" i="44"/>
  <c r="H278" i="44"/>
  <c r="V277" i="44"/>
  <c r="V276" i="44"/>
  <c r="V275" i="44"/>
  <c r="V274" i="44"/>
  <c r="V273" i="44"/>
  <c r="V272" i="44"/>
  <c r="V271" i="44"/>
  <c r="V270" i="44"/>
  <c r="V269" i="44"/>
  <c r="V268" i="44"/>
  <c r="V267" i="44"/>
  <c r="V266" i="44"/>
  <c r="V265" i="44"/>
  <c r="V263" i="44"/>
  <c r="V262" i="44"/>
  <c r="V261" i="44"/>
  <c r="V260" i="44"/>
  <c r="V259" i="44"/>
  <c r="V258" i="44"/>
  <c r="V257" i="44"/>
  <c r="V256" i="44"/>
  <c r="V255" i="44"/>
  <c r="V254" i="44"/>
  <c r="V253" i="44"/>
  <c r="V252" i="44"/>
  <c r="V251" i="44"/>
  <c r="V250" i="44"/>
  <c r="V249" i="44"/>
  <c r="V248" i="44"/>
  <c r="V247" i="44"/>
  <c r="V246" i="44"/>
  <c r="V245" i="44"/>
  <c r="V244" i="44"/>
  <c r="V243" i="44"/>
  <c r="F242" i="44"/>
  <c r="M271" i="42" l="1"/>
  <c r="T130" i="66"/>
  <c r="V278" i="44"/>
  <c r="R20" i="59"/>
  <c r="R21" i="59"/>
  <c r="R24" i="59"/>
  <c r="R26" i="59"/>
  <c r="R27" i="59"/>
  <c r="R28" i="59"/>
  <c r="R29" i="59"/>
  <c r="R30" i="59"/>
  <c r="G142" i="47"/>
  <c r="G143" i="47" s="1"/>
  <c r="G51" i="46"/>
  <c r="G52" i="46" s="1"/>
  <c r="G470" i="45"/>
  <c r="G471" i="45" s="1"/>
  <c r="G51" i="66"/>
  <c r="G52" i="66" s="1"/>
  <c r="G7" i="64"/>
  <c r="G8" i="64" s="1"/>
  <c r="W124" i="53" l="1"/>
  <c r="T124" i="53"/>
  <c r="S124" i="53"/>
  <c r="R124" i="53"/>
  <c r="Q124" i="53"/>
  <c r="P124" i="53"/>
  <c r="O124" i="53"/>
  <c r="N124" i="53"/>
  <c r="M124" i="53"/>
  <c r="L124" i="53"/>
  <c r="K124" i="53"/>
  <c r="J124" i="53"/>
  <c r="I124" i="53"/>
  <c r="H124" i="53"/>
  <c r="W123" i="53"/>
  <c r="U123" i="53"/>
  <c r="Y122" i="53"/>
  <c r="W122" i="53"/>
  <c r="U122" i="53"/>
  <c r="W121" i="53"/>
  <c r="U121" i="53"/>
  <c r="Y121" i="53" s="1"/>
  <c r="W120" i="53"/>
  <c r="U120" i="53"/>
  <c r="W119" i="53"/>
  <c r="U119" i="53"/>
  <c r="W118" i="53"/>
  <c r="U118" i="53"/>
  <c r="Y118" i="53" s="1"/>
  <c r="W117" i="53"/>
  <c r="U117" i="53"/>
  <c r="Y116" i="53"/>
  <c r="W115" i="53"/>
  <c r="U115" i="53"/>
  <c r="W114" i="53"/>
  <c r="U114" i="53"/>
  <c r="W113" i="53"/>
  <c r="U113" i="53"/>
  <c r="Y113" i="53" s="1"/>
  <c r="W112" i="53"/>
  <c r="U112" i="53"/>
  <c r="W111" i="53"/>
  <c r="U111" i="53"/>
  <c r="W110" i="53"/>
  <c r="U110" i="53"/>
  <c r="Y110" i="53" s="1"/>
  <c r="W109" i="53"/>
  <c r="U109" i="53"/>
  <c r="W108" i="53"/>
  <c r="U108" i="53"/>
  <c r="Y108" i="53" s="1"/>
  <c r="W107" i="53"/>
  <c r="U107" i="53"/>
  <c r="Y107" i="53" s="1"/>
  <c r="W106" i="53"/>
  <c r="U106" i="53"/>
  <c r="Y106" i="53" s="1"/>
  <c r="W105" i="53"/>
  <c r="U105" i="53"/>
  <c r="W104" i="53"/>
  <c r="U104" i="53"/>
  <c r="Y104" i="53" s="1"/>
  <c r="W103" i="53"/>
  <c r="U103" i="53"/>
  <c r="W102" i="53"/>
  <c r="U102" i="53"/>
  <c r="Y102" i="53" s="1"/>
  <c r="W101" i="53"/>
  <c r="U101" i="53"/>
  <c r="W100" i="53"/>
  <c r="U100" i="53"/>
  <c r="Y100" i="53" s="1"/>
  <c r="U99" i="53"/>
  <c r="W98" i="53"/>
  <c r="U98" i="53"/>
  <c r="W97" i="53"/>
  <c r="U97" i="53"/>
  <c r="Y97" i="53" s="1"/>
  <c r="W96" i="53"/>
  <c r="U96" i="53"/>
  <c r="W95" i="53"/>
  <c r="U95" i="53"/>
  <c r="W94" i="53"/>
  <c r="U94" i="53"/>
  <c r="Y94" i="53" s="1"/>
  <c r="W93" i="53"/>
  <c r="U93" i="53"/>
  <c r="W92" i="53"/>
  <c r="U92" i="53"/>
  <c r="W91" i="53"/>
  <c r="U91" i="53"/>
  <c r="Y91" i="53" s="1"/>
  <c r="W90" i="53"/>
  <c r="U90" i="53"/>
  <c r="W89" i="53"/>
  <c r="U89" i="53"/>
  <c r="U88" i="53"/>
  <c r="W87" i="53"/>
  <c r="U87" i="53"/>
  <c r="F86" i="53"/>
  <c r="Y111" i="53" l="1"/>
  <c r="Y109" i="53"/>
  <c r="Y89" i="53"/>
  <c r="Y115" i="53"/>
  <c r="Y98" i="53"/>
  <c r="Y105" i="53"/>
  <c r="Y112" i="53"/>
  <c r="Y114" i="53"/>
  <c r="Y119" i="53"/>
  <c r="Y92" i="53"/>
  <c r="U124" i="53"/>
  <c r="Y87" i="53"/>
  <c r="Y95" i="53"/>
  <c r="Y99" i="53"/>
  <c r="Y90" i="53"/>
  <c r="Y93" i="53"/>
  <c r="Y96" i="53"/>
  <c r="Y117" i="53"/>
  <c r="Y120" i="53"/>
  <c r="Y123" i="53"/>
  <c r="S502" i="45"/>
  <c r="R502" i="45"/>
  <c r="Q502" i="45"/>
  <c r="P502" i="45"/>
  <c r="O502" i="45"/>
  <c r="N502" i="45"/>
  <c r="M502" i="45"/>
  <c r="L502" i="45"/>
  <c r="K502" i="45"/>
  <c r="J502" i="45"/>
  <c r="I502" i="45"/>
  <c r="H502" i="45"/>
  <c r="T501" i="45"/>
  <c r="T500" i="45"/>
  <c r="T499" i="45"/>
  <c r="T498" i="45"/>
  <c r="T497" i="45"/>
  <c r="T496" i="45"/>
  <c r="T495" i="45"/>
  <c r="T494" i="45"/>
  <c r="T493" i="45"/>
  <c r="T491" i="45"/>
  <c r="T490" i="45"/>
  <c r="T489" i="45"/>
  <c r="T488" i="45"/>
  <c r="T487" i="45"/>
  <c r="T486" i="45"/>
  <c r="T485" i="45"/>
  <c r="T484" i="45"/>
  <c r="T483" i="45"/>
  <c r="T482" i="45"/>
  <c r="T481" i="45"/>
  <c r="T480" i="45"/>
  <c r="T479" i="45"/>
  <c r="T478" i="45"/>
  <c r="T477" i="45"/>
  <c r="T476" i="45"/>
  <c r="T475" i="45"/>
  <c r="T474" i="45"/>
  <c r="T473" i="45"/>
  <c r="T472" i="45"/>
  <c r="T471" i="45"/>
  <c r="T470" i="45"/>
  <c r="T469" i="45"/>
  <c r="T468" i="45"/>
  <c r="T467" i="45"/>
  <c r="T466" i="45"/>
  <c r="F465" i="45"/>
  <c r="U238" i="44"/>
  <c r="T238" i="44"/>
  <c r="S238" i="44"/>
  <c r="R238" i="44"/>
  <c r="Q238" i="44"/>
  <c r="P238" i="44"/>
  <c r="O238" i="44"/>
  <c r="N238" i="44"/>
  <c r="M238" i="44"/>
  <c r="L238" i="44"/>
  <c r="K238" i="44"/>
  <c r="J238" i="44"/>
  <c r="I238" i="44"/>
  <c r="H238" i="44"/>
  <c r="V237" i="44"/>
  <c r="V236" i="44"/>
  <c r="V235" i="44"/>
  <c r="V234" i="44"/>
  <c r="V233" i="44"/>
  <c r="V232" i="44"/>
  <c r="V231" i="44"/>
  <c r="V230" i="44"/>
  <c r="V229" i="44"/>
  <c r="V228" i="44"/>
  <c r="V227" i="44"/>
  <c r="V226" i="44"/>
  <c r="V225" i="44"/>
  <c r="V223" i="44"/>
  <c r="V222" i="44"/>
  <c r="V221" i="44"/>
  <c r="V220" i="44"/>
  <c r="V219" i="44"/>
  <c r="V218" i="44"/>
  <c r="V217" i="44"/>
  <c r="V216" i="44"/>
  <c r="V215" i="44"/>
  <c r="V214" i="44"/>
  <c r="V213" i="44"/>
  <c r="V212" i="44"/>
  <c r="V211" i="44"/>
  <c r="V210" i="44"/>
  <c r="V209" i="44"/>
  <c r="V208" i="44"/>
  <c r="V207" i="44"/>
  <c r="V206" i="44"/>
  <c r="V205" i="44"/>
  <c r="V204" i="44"/>
  <c r="V203" i="44"/>
  <c r="F202" i="44"/>
  <c r="S461" i="45"/>
  <c r="R461" i="45"/>
  <c r="Q461" i="45"/>
  <c r="P461" i="45"/>
  <c r="O461" i="45"/>
  <c r="N461" i="45"/>
  <c r="M461" i="45"/>
  <c r="L461" i="45"/>
  <c r="K461" i="45"/>
  <c r="J461" i="45"/>
  <c r="I461" i="45"/>
  <c r="H461" i="45"/>
  <c r="T460" i="45"/>
  <c r="T459" i="45"/>
  <c r="T458" i="45"/>
  <c r="T457" i="45"/>
  <c r="T456" i="45"/>
  <c r="T455" i="45"/>
  <c r="T454" i="45"/>
  <c r="T453" i="45"/>
  <c r="T452" i="45"/>
  <c r="T450" i="45"/>
  <c r="T449" i="45"/>
  <c r="T448" i="45"/>
  <c r="T447" i="45"/>
  <c r="T446" i="45"/>
  <c r="T445" i="45"/>
  <c r="T444" i="45"/>
  <c r="T443" i="45"/>
  <c r="T442" i="45"/>
  <c r="T441" i="45"/>
  <c r="T440" i="45"/>
  <c r="T439" i="45"/>
  <c r="T438" i="45"/>
  <c r="T437" i="45"/>
  <c r="T436" i="45"/>
  <c r="T435" i="45"/>
  <c r="T434" i="45"/>
  <c r="T433" i="45"/>
  <c r="T432" i="45"/>
  <c r="T431" i="45"/>
  <c r="T430" i="45"/>
  <c r="T429" i="45"/>
  <c r="T428" i="45"/>
  <c r="T427" i="45"/>
  <c r="T426" i="45"/>
  <c r="T425" i="45"/>
  <c r="F424" i="45"/>
  <c r="Y124" i="53" l="1"/>
  <c r="T502" i="45"/>
  <c r="V238" i="44"/>
  <c r="T461" i="45"/>
  <c r="W80" i="56"/>
  <c r="T80" i="56"/>
  <c r="S80" i="56"/>
  <c r="R80" i="56"/>
  <c r="Q80" i="56"/>
  <c r="P80" i="56"/>
  <c r="O80" i="56"/>
  <c r="N80" i="56"/>
  <c r="M80" i="56"/>
  <c r="L80" i="56"/>
  <c r="K80" i="56"/>
  <c r="J80" i="56"/>
  <c r="I80" i="56"/>
  <c r="H80" i="56"/>
  <c r="W79" i="56"/>
  <c r="U79" i="56"/>
  <c r="W78" i="56"/>
  <c r="U78" i="56"/>
  <c r="Y78" i="56" s="1"/>
  <c r="W77" i="56"/>
  <c r="U77" i="56"/>
  <c r="Y77" i="56" s="1"/>
  <c r="W76" i="56"/>
  <c r="U76" i="56"/>
  <c r="W75" i="56"/>
  <c r="U75" i="56"/>
  <c r="W74" i="56"/>
  <c r="U74" i="56"/>
  <c r="Y74" i="56" s="1"/>
  <c r="W73" i="56"/>
  <c r="U73" i="56"/>
  <c r="Y72" i="56"/>
  <c r="V72" i="56"/>
  <c r="W71" i="56"/>
  <c r="U71" i="56"/>
  <c r="W70" i="56"/>
  <c r="U70" i="56"/>
  <c r="W69" i="56"/>
  <c r="U69" i="56"/>
  <c r="Y69" i="56" s="1"/>
  <c r="W68" i="56"/>
  <c r="U68" i="56"/>
  <c r="W67" i="56"/>
  <c r="U67" i="56"/>
  <c r="W66" i="56"/>
  <c r="U66" i="56"/>
  <c r="Y66" i="56" s="1"/>
  <c r="W65" i="56"/>
  <c r="U65" i="56"/>
  <c r="W64" i="56"/>
  <c r="U64" i="56"/>
  <c r="W63" i="56"/>
  <c r="U63" i="56"/>
  <c r="Y63" i="56" s="1"/>
  <c r="W62" i="56"/>
  <c r="U62" i="56"/>
  <c r="W61" i="56"/>
  <c r="U61" i="56"/>
  <c r="W60" i="56"/>
  <c r="U60" i="56"/>
  <c r="Y60" i="56" s="1"/>
  <c r="W59" i="56"/>
  <c r="U59" i="56"/>
  <c r="W58" i="56"/>
  <c r="U58" i="56"/>
  <c r="W57" i="56"/>
  <c r="U57" i="56"/>
  <c r="W56" i="56"/>
  <c r="U56" i="56"/>
  <c r="W55" i="56"/>
  <c r="U55" i="56"/>
  <c r="Y55" i="56" s="1"/>
  <c r="W54" i="56"/>
  <c r="U54" i="56"/>
  <c r="W53" i="56"/>
  <c r="U53" i="56"/>
  <c r="W52" i="56"/>
  <c r="U52" i="56"/>
  <c r="Y52" i="56" s="1"/>
  <c r="W51" i="56"/>
  <c r="U51" i="56"/>
  <c r="W50" i="56"/>
  <c r="U50" i="56"/>
  <c r="W49" i="56"/>
  <c r="U49" i="56"/>
  <c r="Y49" i="56" s="1"/>
  <c r="W48" i="56"/>
  <c r="U48" i="56"/>
  <c r="W47" i="56"/>
  <c r="U47" i="56"/>
  <c r="W46" i="56"/>
  <c r="U46" i="56"/>
  <c r="Y46" i="56" s="1"/>
  <c r="U45" i="56"/>
  <c r="W44" i="56"/>
  <c r="U44" i="56"/>
  <c r="Y44" i="56" s="1"/>
  <c r="F43" i="56"/>
  <c r="Y71" i="56" l="1"/>
  <c r="Y75" i="56"/>
  <c r="Y73" i="56"/>
  <c r="Y64" i="56"/>
  <c r="Y76" i="56"/>
  <c r="Y79" i="56"/>
  <c r="U80" i="56"/>
  <c r="Y80" i="56" s="1"/>
  <c r="Y53" i="56"/>
  <c r="Y58" i="56"/>
  <c r="Y50" i="56"/>
  <c r="Y61" i="56"/>
  <c r="Y68" i="56"/>
  <c r="Y70" i="56"/>
  <c r="Y47" i="56"/>
  <c r="Y67" i="56"/>
  <c r="Y56" i="56"/>
  <c r="Y48" i="56"/>
  <c r="Y51" i="56"/>
  <c r="Y54" i="56"/>
  <c r="Y62" i="56"/>
  <c r="Y65" i="56"/>
  <c r="W82" i="53" l="1"/>
  <c r="T82" i="53"/>
  <c r="S82" i="53"/>
  <c r="R82" i="53"/>
  <c r="Q82" i="53"/>
  <c r="P82" i="53"/>
  <c r="O82" i="53"/>
  <c r="N82" i="53"/>
  <c r="M82" i="53"/>
  <c r="L82" i="53"/>
  <c r="K82" i="53"/>
  <c r="J82" i="53"/>
  <c r="I82" i="53"/>
  <c r="H82" i="53"/>
  <c r="W81" i="53"/>
  <c r="U81" i="53"/>
  <c r="W80" i="53"/>
  <c r="U80" i="53"/>
  <c r="W79" i="53"/>
  <c r="U79" i="53"/>
  <c r="Y79" i="53" s="1"/>
  <c r="W78" i="53"/>
  <c r="U78" i="53"/>
  <c r="W77" i="53"/>
  <c r="U77" i="53"/>
  <c r="W76" i="53"/>
  <c r="U76" i="53"/>
  <c r="Y76" i="53" s="1"/>
  <c r="W75" i="53"/>
  <c r="U75" i="53"/>
  <c r="Y74" i="53"/>
  <c r="Y73" i="53"/>
  <c r="W73" i="53"/>
  <c r="U73" i="53"/>
  <c r="W72" i="53"/>
  <c r="U72" i="53"/>
  <c r="Y72" i="53" s="1"/>
  <c r="W71" i="53"/>
  <c r="U71" i="53"/>
  <c r="Y71" i="53" s="1"/>
  <c r="W70" i="53"/>
  <c r="U70" i="53"/>
  <c r="W69" i="53"/>
  <c r="U69" i="53"/>
  <c r="Y69" i="53" s="1"/>
  <c r="W68" i="53"/>
  <c r="U68" i="53"/>
  <c r="Y68" i="53" s="1"/>
  <c r="W67" i="53"/>
  <c r="U67" i="53"/>
  <c r="W66" i="53"/>
  <c r="U66" i="53"/>
  <c r="Y66" i="53" s="1"/>
  <c r="W65" i="53"/>
  <c r="U65" i="53"/>
  <c r="W64" i="53"/>
  <c r="U64" i="53"/>
  <c r="W63" i="53"/>
  <c r="U63" i="53"/>
  <c r="W62" i="53"/>
  <c r="U62" i="53"/>
  <c r="Y62" i="53" s="1"/>
  <c r="W61" i="53"/>
  <c r="U61" i="53"/>
  <c r="W60" i="53"/>
  <c r="U60" i="53"/>
  <c r="Y60" i="53" s="1"/>
  <c r="W59" i="53"/>
  <c r="U59" i="53"/>
  <c r="W58" i="53"/>
  <c r="U58" i="53"/>
  <c r="Y58" i="53" s="1"/>
  <c r="U57" i="53"/>
  <c r="Y57" i="53" s="1"/>
  <c r="W56" i="53"/>
  <c r="U56" i="53"/>
  <c r="Y56" i="53" s="1"/>
  <c r="W55" i="53"/>
  <c r="U55" i="53"/>
  <c r="W54" i="53"/>
  <c r="U54" i="53"/>
  <c r="W53" i="53"/>
  <c r="U53" i="53"/>
  <c r="Y53" i="53" s="1"/>
  <c r="W52" i="53"/>
  <c r="U52" i="53"/>
  <c r="W51" i="53"/>
  <c r="U51" i="53"/>
  <c r="W50" i="53"/>
  <c r="U50" i="53"/>
  <c r="Y50" i="53" s="1"/>
  <c r="W49" i="53"/>
  <c r="U49" i="53"/>
  <c r="Y49" i="53" s="1"/>
  <c r="W48" i="53"/>
  <c r="U48" i="53"/>
  <c r="W47" i="53"/>
  <c r="U47" i="53"/>
  <c r="Y47" i="53" s="1"/>
  <c r="U46" i="53"/>
  <c r="W45" i="53"/>
  <c r="U45" i="53"/>
  <c r="F44" i="53"/>
  <c r="T404" i="45"/>
  <c r="Y67" i="53" l="1"/>
  <c r="Y65" i="53"/>
  <c r="Y63" i="53"/>
  <c r="Y52" i="53"/>
  <c r="Y55" i="53"/>
  <c r="Y45" i="53"/>
  <c r="Y80" i="53"/>
  <c r="U82" i="53"/>
  <c r="Y64" i="53"/>
  <c r="Y70" i="53"/>
  <c r="Y77" i="53"/>
  <c r="Y48" i="53"/>
  <c r="Y51" i="53"/>
  <c r="Y54" i="53"/>
  <c r="Y75" i="53"/>
  <c r="Y78" i="53"/>
  <c r="Y81" i="53"/>
  <c r="S420" i="45"/>
  <c r="R420" i="45"/>
  <c r="Q420" i="45"/>
  <c r="P420" i="45"/>
  <c r="O420" i="45"/>
  <c r="N420" i="45"/>
  <c r="M420" i="45"/>
  <c r="L420" i="45"/>
  <c r="K420" i="45"/>
  <c r="J420" i="45"/>
  <c r="I420" i="45"/>
  <c r="H420" i="45"/>
  <c r="T419" i="45"/>
  <c r="T418" i="45"/>
  <c r="T417" i="45"/>
  <c r="T416" i="45"/>
  <c r="T415" i="45"/>
  <c r="T414" i="45"/>
  <c r="T413" i="45"/>
  <c r="T412" i="45"/>
  <c r="T411" i="45"/>
  <c r="T409" i="45"/>
  <c r="T408" i="45"/>
  <c r="T407" i="45"/>
  <c r="T406" i="45"/>
  <c r="T405" i="45"/>
  <c r="T403" i="45"/>
  <c r="T402" i="45"/>
  <c r="T401" i="45"/>
  <c r="T400" i="45"/>
  <c r="T399" i="45"/>
  <c r="T398" i="45"/>
  <c r="T397" i="45"/>
  <c r="T396" i="45"/>
  <c r="T395" i="45"/>
  <c r="T394" i="45"/>
  <c r="T393" i="45"/>
  <c r="T392" i="45"/>
  <c r="T391" i="45"/>
  <c r="T390" i="45"/>
  <c r="T389" i="45"/>
  <c r="T388" i="45"/>
  <c r="T387" i="45"/>
  <c r="T386" i="45"/>
  <c r="T385" i="45"/>
  <c r="T384" i="45"/>
  <c r="F383" i="45"/>
  <c r="Y82" i="53" l="1"/>
  <c r="T420" i="45"/>
  <c r="B30" i="48"/>
  <c r="C30" i="48"/>
  <c r="E30" i="48"/>
  <c r="B31" i="48"/>
  <c r="C31" i="48"/>
  <c r="E31" i="48"/>
  <c r="S178" i="47" l="1"/>
  <c r="R178" i="47"/>
  <c r="Q178" i="47"/>
  <c r="P178" i="47"/>
  <c r="O178" i="47"/>
  <c r="N178" i="47"/>
  <c r="M178" i="47"/>
  <c r="L178" i="47"/>
  <c r="K178" i="47"/>
  <c r="J178" i="47"/>
  <c r="I178" i="47"/>
  <c r="H178" i="47"/>
  <c r="T177" i="47"/>
  <c r="T176" i="47"/>
  <c r="T175" i="47"/>
  <c r="T174" i="47"/>
  <c r="T173" i="47"/>
  <c r="T172" i="47"/>
  <c r="T171" i="47"/>
  <c r="T170" i="47"/>
  <c r="T168" i="47"/>
  <c r="T167" i="47"/>
  <c r="T166" i="47"/>
  <c r="T165" i="47"/>
  <c r="T164" i="47"/>
  <c r="T163" i="47"/>
  <c r="T162" i="47"/>
  <c r="T161" i="47"/>
  <c r="T160" i="47"/>
  <c r="T159" i="47"/>
  <c r="T158" i="47"/>
  <c r="T157" i="47"/>
  <c r="T156" i="47"/>
  <c r="T155" i="47"/>
  <c r="T154" i="47"/>
  <c r="T153" i="47"/>
  <c r="T152" i="47"/>
  <c r="T151" i="47"/>
  <c r="T150" i="47"/>
  <c r="T149" i="47"/>
  <c r="T148" i="47"/>
  <c r="T147" i="47"/>
  <c r="T146" i="47"/>
  <c r="T145" i="47"/>
  <c r="T144" i="47"/>
  <c r="T143" i="47"/>
  <c r="T142" i="47"/>
  <c r="T141" i="47"/>
  <c r="T140" i="47"/>
  <c r="T139" i="47"/>
  <c r="T138" i="47"/>
  <c r="F137" i="47"/>
  <c r="T178" i="47" l="1"/>
  <c r="S379" i="45"/>
  <c r="R379" i="45"/>
  <c r="Q379" i="45"/>
  <c r="P379" i="45"/>
  <c r="O379" i="45"/>
  <c r="N379" i="45"/>
  <c r="M379" i="45"/>
  <c r="L379" i="45"/>
  <c r="K379" i="45"/>
  <c r="J379" i="45"/>
  <c r="I379" i="45"/>
  <c r="H379" i="45"/>
  <c r="T378" i="45"/>
  <c r="T377" i="45"/>
  <c r="T376" i="45"/>
  <c r="T375" i="45"/>
  <c r="T374" i="45"/>
  <c r="T373" i="45"/>
  <c r="T372" i="45"/>
  <c r="T371" i="45"/>
  <c r="T370" i="45"/>
  <c r="T368" i="45"/>
  <c r="T367" i="45"/>
  <c r="T366" i="45"/>
  <c r="T365" i="45"/>
  <c r="T364" i="45"/>
  <c r="T363" i="45"/>
  <c r="T362" i="45"/>
  <c r="T361" i="45"/>
  <c r="T360" i="45"/>
  <c r="T359" i="45"/>
  <c r="T358" i="45"/>
  <c r="T357" i="45"/>
  <c r="T356" i="45"/>
  <c r="T355" i="45"/>
  <c r="T354" i="45"/>
  <c r="T353" i="45"/>
  <c r="T352" i="45"/>
  <c r="T351" i="45"/>
  <c r="T350" i="45"/>
  <c r="T349" i="45"/>
  <c r="T348" i="45"/>
  <c r="T347" i="45"/>
  <c r="T346" i="45"/>
  <c r="T345" i="45"/>
  <c r="T344" i="45"/>
  <c r="F343" i="45"/>
  <c r="D31" i="48" s="1"/>
  <c r="T379" i="45" l="1"/>
  <c r="S339" i="45" l="1"/>
  <c r="R339" i="45"/>
  <c r="Q339" i="45"/>
  <c r="P339" i="45"/>
  <c r="O339" i="45"/>
  <c r="N339" i="45"/>
  <c r="M339" i="45"/>
  <c r="L339" i="45"/>
  <c r="K339" i="45"/>
  <c r="J339" i="45"/>
  <c r="I339" i="45"/>
  <c r="H339" i="45"/>
  <c r="T338" i="45"/>
  <c r="T337" i="45"/>
  <c r="T336" i="45"/>
  <c r="T335" i="45"/>
  <c r="T334" i="45"/>
  <c r="T333" i="45"/>
  <c r="T332" i="45"/>
  <c r="T331" i="45"/>
  <c r="T330" i="45"/>
  <c r="T328" i="45"/>
  <c r="T327" i="45"/>
  <c r="T326" i="45"/>
  <c r="T325" i="45"/>
  <c r="T324" i="45"/>
  <c r="T323" i="45"/>
  <c r="T322" i="45"/>
  <c r="T321" i="45"/>
  <c r="T320" i="45"/>
  <c r="T319" i="45"/>
  <c r="T318" i="45"/>
  <c r="T317" i="45"/>
  <c r="T316" i="45"/>
  <c r="T315" i="45"/>
  <c r="T314" i="45"/>
  <c r="T313" i="45"/>
  <c r="T312" i="45"/>
  <c r="T311" i="45"/>
  <c r="T310" i="45"/>
  <c r="T309" i="45"/>
  <c r="T308" i="45"/>
  <c r="T307" i="45"/>
  <c r="T306" i="45"/>
  <c r="T305" i="45"/>
  <c r="T304" i="45"/>
  <c r="F303" i="45"/>
  <c r="D30" i="48" s="1"/>
  <c r="T339" i="45" l="1"/>
  <c r="S299" i="45"/>
  <c r="R299" i="45"/>
  <c r="Q299" i="45"/>
  <c r="P299" i="45"/>
  <c r="O299" i="45"/>
  <c r="N299" i="45"/>
  <c r="M299" i="45"/>
  <c r="L299" i="45"/>
  <c r="K299" i="45"/>
  <c r="J299" i="45"/>
  <c r="I299" i="45"/>
  <c r="H299" i="45"/>
  <c r="T298" i="45"/>
  <c r="T297" i="45"/>
  <c r="T296" i="45"/>
  <c r="T295" i="45"/>
  <c r="T294" i="45"/>
  <c r="T293" i="45"/>
  <c r="T292" i="45"/>
  <c r="T291" i="45"/>
  <c r="T290" i="45"/>
  <c r="T288" i="45"/>
  <c r="T287" i="45"/>
  <c r="T286" i="45"/>
  <c r="T285" i="45"/>
  <c r="T284" i="45"/>
  <c r="T283" i="45"/>
  <c r="T282" i="45"/>
  <c r="T281" i="45"/>
  <c r="T280" i="45"/>
  <c r="T279" i="45"/>
  <c r="T278" i="45"/>
  <c r="T277" i="45"/>
  <c r="T276" i="45"/>
  <c r="T275" i="45"/>
  <c r="T274" i="45"/>
  <c r="T273" i="45"/>
  <c r="T272" i="45"/>
  <c r="T271" i="45"/>
  <c r="T270" i="45"/>
  <c r="T269" i="45"/>
  <c r="T268" i="45"/>
  <c r="T267" i="45"/>
  <c r="T266" i="45"/>
  <c r="T265" i="45"/>
  <c r="T264" i="45"/>
  <c r="F263" i="45"/>
  <c r="T299" i="45" l="1"/>
  <c r="S259" i="45"/>
  <c r="R259" i="45"/>
  <c r="Q259" i="45"/>
  <c r="P259" i="45"/>
  <c r="O259" i="45"/>
  <c r="N259" i="45"/>
  <c r="M259" i="45"/>
  <c r="L259" i="45"/>
  <c r="K259" i="45"/>
  <c r="J259" i="45"/>
  <c r="I259" i="45"/>
  <c r="H259" i="45"/>
  <c r="T258" i="45"/>
  <c r="T257" i="45"/>
  <c r="T256" i="45"/>
  <c r="T255" i="45"/>
  <c r="T254" i="45"/>
  <c r="T253" i="45"/>
  <c r="T252" i="45"/>
  <c r="T251" i="45"/>
  <c r="T250" i="45"/>
  <c r="T248" i="45"/>
  <c r="T247" i="45"/>
  <c r="T246" i="45"/>
  <c r="T245" i="45"/>
  <c r="T244" i="45"/>
  <c r="T243" i="45"/>
  <c r="T242" i="45"/>
  <c r="T241" i="45"/>
  <c r="T240" i="45"/>
  <c r="T239" i="45"/>
  <c r="T238" i="45"/>
  <c r="T237" i="45"/>
  <c r="T236" i="45"/>
  <c r="T235" i="45"/>
  <c r="T234" i="45"/>
  <c r="T233" i="45"/>
  <c r="T232" i="45"/>
  <c r="T231" i="45"/>
  <c r="T230" i="45"/>
  <c r="T229" i="45"/>
  <c r="T228" i="45"/>
  <c r="T227" i="45"/>
  <c r="T226" i="45"/>
  <c r="T225" i="45"/>
  <c r="T223" i="45"/>
  <c r="F222" i="45"/>
  <c r="T259" i="45" l="1"/>
  <c r="U198" i="44" l="1"/>
  <c r="T198" i="44"/>
  <c r="S198" i="44"/>
  <c r="R198" i="44"/>
  <c r="Q198" i="44"/>
  <c r="P198" i="44"/>
  <c r="O198" i="44"/>
  <c r="N198" i="44"/>
  <c r="M198" i="44"/>
  <c r="L198" i="44"/>
  <c r="K198" i="44"/>
  <c r="J198" i="44"/>
  <c r="I198" i="44"/>
  <c r="H198" i="44"/>
  <c r="V197" i="44"/>
  <c r="V196" i="44"/>
  <c r="V195" i="44"/>
  <c r="V194" i="44"/>
  <c r="V193" i="44"/>
  <c r="V192" i="44"/>
  <c r="V191" i="44"/>
  <c r="V190" i="44"/>
  <c r="V189" i="44"/>
  <c r="V188" i="44"/>
  <c r="V187" i="44"/>
  <c r="V186" i="44"/>
  <c r="V185" i="44"/>
  <c r="V183" i="44"/>
  <c r="V182" i="44"/>
  <c r="V181" i="44"/>
  <c r="V180" i="44"/>
  <c r="V179" i="44"/>
  <c r="V178" i="44"/>
  <c r="V177" i="44"/>
  <c r="V176" i="44"/>
  <c r="V175" i="44"/>
  <c r="V174" i="44"/>
  <c r="V173" i="44"/>
  <c r="V172" i="44"/>
  <c r="V171" i="44"/>
  <c r="V170" i="44"/>
  <c r="V169" i="44"/>
  <c r="V168" i="44"/>
  <c r="V167" i="44"/>
  <c r="V166" i="44"/>
  <c r="V165" i="44"/>
  <c r="V164" i="44"/>
  <c r="V163" i="44"/>
  <c r="F162" i="44"/>
  <c r="V198" i="44" l="1"/>
  <c r="U158" i="44"/>
  <c r="T158" i="44"/>
  <c r="S158" i="44"/>
  <c r="R158" i="44"/>
  <c r="Q158" i="44"/>
  <c r="P158" i="44"/>
  <c r="O158" i="44"/>
  <c r="N158" i="44"/>
  <c r="M158" i="44"/>
  <c r="L158" i="44"/>
  <c r="K158" i="44"/>
  <c r="J158" i="44"/>
  <c r="I158" i="44"/>
  <c r="H158" i="44"/>
  <c r="V157" i="44"/>
  <c r="V156" i="44"/>
  <c r="V155" i="44"/>
  <c r="V154" i="44"/>
  <c r="V153" i="44"/>
  <c r="V152" i="44"/>
  <c r="V151" i="44"/>
  <c r="V150" i="44"/>
  <c r="V149" i="44"/>
  <c r="V148" i="44"/>
  <c r="V147" i="44"/>
  <c r="V146" i="44"/>
  <c r="V145" i="44"/>
  <c r="V143" i="44"/>
  <c r="V142" i="44"/>
  <c r="V141" i="44"/>
  <c r="V140" i="44"/>
  <c r="V139" i="44"/>
  <c r="V138" i="44"/>
  <c r="V137" i="44"/>
  <c r="V136" i="44"/>
  <c r="V135" i="44"/>
  <c r="V134" i="44"/>
  <c r="V133" i="44"/>
  <c r="V132" i="44"/>
  <c r="V131" i="44"/>
  <c r="V130" i="44"/>
  <c r="V129" i="44"/>
  <c r="V128" i="44"/>
  <c r="V127" i="44"/>
  <c r="V126" i="44"/>
  <c r="V125" i="44"/>
  <c r="V124" i="44"/>
  <c r="V123" i="44"/>
  <c r="F122" i="44"/>
  <c r="V158" i="44" l="1"/>
  <c r="S86" i="66"/>
  <c r="R86" i="66"/>
  <c r="Q86" i="66"/>
  <c r="P86" i="66"/>
  <c r="O86" i="66"/>
  <c r="N86" i="66"/>
  <c r="M86" i="66"/>
  <c r="L86" i="66"/>
  <c r="K86" i="66"/>
  <c r="J86" i="66"/>
  <c r="I86" i="66"/>
  <c r="H86" i="66"/>
  <c r="T85" i="66"/>
  <c r="T84" i="66"/>
  <c r="T83" i="66"/>
  <c r="T82" i="66"/>
  <c r="T81" i="66"/>
  <c r="T80" i="66"/>
  <c r="T78" i="66"/>
  <c r="T77" i="66"/>
  <c r="T75" i="66"/>
  <c r="T74" i="66"/>
  <c r="T73" i="66"/>
  <c r="T72" i="66"/>
  <c r="T71" i="66"/>
  <c r="T70" i="66"/>
  <c r="T69" i="66"/>
  <c r="T68" i="66"/>
  <c r="T67" i="66"/>
  <c r="T66" i="66"/>
  <c r="T65" i="66"/>
  <c r="T64" i="66"/>
  <c r="T63" i="66"/>
  <c r="T62" i="66"/>
  <c r="T61" i="66"/>
  <c r="T60" i="66"/>
  <c r="T59" i="66"/>
  <c r="T58" i="66"/>
  <c r="T57" i="66"/>
  <c r="T56" i="66"/>
  <c r="T55" i="66"/>
  <c r="T54" i="66"/>
  <c r="T53" i="66"/>
  <c r="T52" i="66"/>
  <c r="T51" i="66"/>
  <c r="T50" i="66"/>
  <c r="T49" i="66"/>
  <c r="T48" i="66"/>
  <c r="T47" i="66"/>
  <c r="F46" i="66"/>
  <c r="T86" i="66" l="1"/>
  <c r="S86" i="46"/>
  <c r="R86" i="46"/>
  <c r="Q86" i="46"/>
  <c r="P86" i="46"/>
  <c r="O86" i="46"/>
  <c r="N86" i="46"/>
  <c r="M86" i="46"/>
  <c r="L86" i="46"/>
  <c r="K86" i="46"/>
  <c r="J86" i="46"/>
  <c r="I86" i="46"/>
  <c r="H86" i="46"/>
  <c r="T85" i="46"/>
  <c r="T84" i="46"/>
  <c r="T83" i="46"/>
  <c r="T82" i="46"/>
  <c r="T81" i="46"/>
  <c r="T80" i="46"/>
  <c r="T79" i="46"/>
  <c r="T78" i="46"/>
  <c r="T76" i="46"/>
  <c r="T75" i="46"/>
  <c r="T74" i="46"/>
  <c r="T73" i="46"/>
  <c r="T72" i="46"/>
  <c r="T71" i="46"/>
  <c r="T70" i="46"/>
  <c r="T69" i="46"/>
  <c r="T68" i="46"/>
  <c r="T67" i="46"/>
  <c r="T66" i="46"/>
  <c r="T65" i="46"/>
  <c r="T64" i="46"/>
  <c r="T63" i="46"/>
  <c r="T62" i="46"/>
  <c r="T61" i="46"/>
  <c r="T60" i="46"/>
  <c r="T59" i="46"/>
  <c r="T58" i="46"/>
  <c r="T57" i="46"/>
  <c r="T56" i="46"/>
  <c r="T55" i="46"/>
  <c r="T54" i="46"/>
  <c r="T53" i="46"/>
  <c r="T52" i="46"/>
  <c r="T51" i="46"/>
  <c r="T50" i="46"/>
  <c r="T49" i="46"/>
  <c r="T48" i="46"/>
  <c r="T47" i="46"/>
  <c r="F46" i="46"/>
  <c r="T86" i="46" l="1"/>
  <c r="S133" i="47" l="1"/>
  <c r="R133" i="47"/>
  <c r="Q133" i="47"/>
  <c r="P133" i="47"/>
  <c r="O133" i="47"/>
  <c r="N133" i="47"/>
  <c r="M133" i="47"/>
  <c r="L133" i="47"/>
  <c r="K133" i="47"/>
  <c r="J133" i="47"/>
  <c r="I133" i="47"/>
  <c r="H133" i="47"/>
  <c r="T132" i="47"/>
  <c r="T131" i="47"/>
  <c r="T130" i="47"/>
  <c r="T129" i="47"/>
  <c r="T128" i="47"/>
  <c r="T127" i="47"/>
  <c r="T126" i="47"/>
  <c r="T125" i="47"/>
  <c r="T123" i="47"/>
  <c r="T122" i="47"/>
  <c r="T121" i="47"/>
  <c r="T120" i="47"/>
  <c r="T119" i="47"/>
  <c r="T118" i="47"/>
  <c r="T117" i="47"/>
  <c r="T116" i="47"/>
  <c r="T115" i="47"/>
  <c r="T114" i="47"/>
  <c r="T113" i="47"/>
  <c r="T112" i="47"/>
  <c r="T111" i="47"/>
  <c r="T110" i="47"/>
  <c r="T109" i="47"/>
  <c r="T108" i="47"/>
  <c r="T107" i="47"/>
  <c r="T106" i="47"/>
  <c r="T105" i="47"/>
  <c r="T104" i="47"/>
  <c r="T103" i="47"/>
  <c r="T102" i="47"/>
  <c r="T101" i="47"/>
  <c r="T100" i="47"/>
  <c r="T99" i="47"/>
  <c r="T98" i="47"/>
  <c r="T97" i="47"/>
  <c r="T96" i="47"/>
  <c r="T95" i="47"/>
  <c r="T94" i="47"/>
  <c r="T93" i="47"/>
  <c r="F92" i="47"/>
  <c r="R6" i="50" l="1"/>
  <c r="R7" i="50"/>
  <c r="R12" i="50"/>
  <c r="R18" i="50"/>
  <c r="R17" i="50"/>
  <c r="R19" i="50"/>
  <c r="R14" i="50"/>
  <c r="R5" i="50"/>
  <c r="R21" i="50"/>
  <c r="R23" i="50"/>
  <c r="R8" i="50"/>
  <c r="R20" i="50"/>
  <c r="R9" i="50"/>
  <c r="R11" i="50"/>
  <c r="R10" i="50"/>
  <c r="R13" i="50"/>
  <c r="R16" i="50"/>
  <c r="T133" i="47"/>
  <c r="S218" i="45" l="1"/>
  <c r="R218" i="45"/>
  <c r="Q218" i="45"/>
  <c r="P218" i="45"/>
  <c r="O218" i="45"/>
  <c r="N218" i="45"/>
  <c r="M218" i="45"/>
  <c r="L218" i="45"/>
  <c r="K218" i="45"/>
  <c r="J218" i="45"/>
  <c r="I218" i="45"/>
  <c r="H218" i="45"/>
  <c r="T217" i="45"/>
  <c r="T216" i="45"/>
  <c r="T215" i="45"/>
  <c r="T214" i="45"/>
  <c r="T213" i="45"/>
  <c r="T212" i="45"/>
  <c r="T211" i="45"/>
  <c r="T210" i="45"/>
  <c r="T209" i="45"/>
  <c r="T207" i="45"/>
  <c r="T206" i="45"/>
  <c r="T205" i="45"/>
  <c r="T204" i="45"/>
  <c r="T203" i="45"/>
  <c r="T202" i="45"/>
  <c r="T201" i="45"/>
  <c r="T200" i="45"/>
  <c r="T199" i="45"/>
  <c r="T198" i="45"/>
  <c r="T197" i="45"/>
  <c r="T196" i="45"/>
  <c r="T195" i="45"/>
  <c r="T194" i="45"/>
  <c r="T193" i="45"/>
  <c r="T192" i="45"/>
  <c r="T191" i="45"/>
  <c r="T190" i="45"/>
  <c r="T189" i="45"/>
  <c r="T188" i="45"/>
  <c r="T187" i="45"/>
  <c r="T186" i="45"/>
  <c r="T185" i="45"/>
  <c r="T184" i="45"/>
  <c r="T183" i="45"/>
  <c r="T182" i="45"/>
  <c r="T181" i="45"/>
  <c r="T180" i="45"/>
  <c r="T179" i="45"/>
  <c r="F178" i="45"/>
  <c r="T218" i="45" l="1"/>
  <c r="S174" i="45"/>
  <c r="R174" i="45"/>
  <c r="O174" i="45"/>
  <c r="N174" i="45"/>
  <c r="M174" i="45"/>
  <c r="L174" i="45"/>
  <c r="K174" i="45"/>
  <c r="J174" i="45"/>
  <c r="I174" i="45"/>
  <c r="H174" i="45"/>
  <c r="T173" i="45"/>
  <c r="T172" i="45"/>
  <c r="T171" i="45"/>
  <c r="T170" i="45"/>
  <c r="T169" i="45"/>
  <c r="T168" i="45"/>
  <c r="T167" i="45"/>
  <c r="T166" i="45"/>
  <c r="T165" i="45"/>
  <c r="T163" i="45"/>
  <c r="T162" i="45"/>
  <c r="T161" i="45"/>
  <c r="T160" i="45"/>
  <c r="T159" i="45"/>
  <c r="T158" i="45"/>
  <c r="T157" i="45"/>
  <c r="T156" i="45"/>
  <c r="T155" i="45"/>
  <c r="T154" i="45"/>
  <c r="T153" i="45"/>
  <c r="T152" i="45"/>
  <c r="Q174" i="45" s="1"/>
  <c r="T151" i="45"/>
  <c r="T150" i="45"/>
  <c r="T149" i="45"/>
  <c r="T148" i="45"/>
  <c r="T147" i="45"/>
  <c r="T146" i="45"/>
  <c r="T145" i="45"/>
  <c r="T144" i="45"/>
  <c r="T143" i="45"/>
  <c r="T142" i="45"/>
  <c r="T141" i="45"/>
  <c r="T140" i="45"/>
  <c r="T139" i="45"/>
  <c r="T138" i="45"/>
  <c r="T137" i="45"/>
  <c r="T136" i="45"/>
  <c r="T135" i="45"/>
  <c r="F134" i="45"/>
  <c r="P174" i="45" l="1"/>
  <c r="T174" i="45" s="1"/>
  <c r="S88" i="47"/>
  <c r="R88" i="47"/>
  <c r="Q88" i="47"/>
  <c r="P88" i="47"/>
  <c r="O88" i="47"/>
  <c r="N88" i="47"/>
  <c r="M88" i="47"/>
  <c r="L88" i="47"/>
  <c r="K88" i="47"/>
  <c r="J88" i="47"/>
  <c r="I88" i="47"/>
  <c r="H88" i="47"/>
  <c r="T87" i="47"/>
  <c r="T86" i="47"/>
  <c r="T85" i="47"/>
  <c r="T84" i="47"/>
  <c r="T83" i="47"/>
  <c r="T82" i="47"/>
  <c r="T81" i="47"/>
  <c r="T80" i="47"/>
  <c r="T78" i="47"/>
  <c r="T77" i="47"/>
  <c r="T76" i="47"/>
  <c r="T75" i="47"/>
  <c r="T74" i="47"/>
  <c r="T73" i="47"/>
  <c r="T72" i="47"/>
  <c r="T71" i="47"/>
  <c r="T70" i="47"/>
  <c r="T69" i="47"/>
  <c r="T68" i="47"/>
  <c r="T67" i="47"/>
  <c r="T66" i="47"/>
  <c r="T65" i="47"/>
  <c r="T64" i="47"/>
  <c r="T63" i="47"/>
  <c r="T62" i="47"/>
  <c r="T61" i="47"/>
  <c r="T60" i="47"/>
  <c r="T59" i="47"/>
  <c r="T58" i="47"/>
  <c r="T57" i="47"/>
  <c r="T56" i="47"/>
  <c r="T55" i="47"/>
  <c r="T54" i="47"/>
  <c r="T53" i="47"/>
  <c r="T52" i="47"/>
  <c r="T51" i="47"/>
  <c r="T50" i="47"/>
  <c r="T49" i="47"/>
  <c r="T48" i="47"/>
  <c r="F47" i="47"/>
  <c r="T88" i="47" l="1"/>
  <c r="S130" i="45"/>
  <c r="R130" i="45"/>
  <c r="Q130" i="45"/>
  <c r="P130" i="45"/>
  <c r="O130" i="45"/>
  <c r="N130" i="45"/>
  <c r="M130" i="45"/>
  <c r="L130" i="45"/>
  <c r="K130" i="45"/>
  <c r="J130" i="45"/>
  <c r="I130" i="45"/>
  <c r="H130" i="45"/>
  <c r="T129" i="45"/>
  <c r="T128" i="45"/>
  <c r="T127" i="45"/>
  <c r="T126" i="45"/>
  <c r="T125" i="45"/>
  <c r="T124" i="45"/>
  <c r="T123" i="45"/>
  <c r="T122" i="45"/>
  <c r="T121" i="45"/>
  <c r="T119" i="45"/>
  <c r="T118" i="45"/>
  <c r="T117" i="45"/>
  <c r="T116" i="45"/>
  <c r="T115" i="45"/>
  <c r="T114" i="45"/>
  <c r="T113" i="45"/>
  <c r="T112" i="45"/>
  <c r="T111" i="45"/>
  <c r="T110" i="45"/>
  <c r="T109" i="45"/>
  <c r="T108" i="45"/>
  <c r="T107" i="45"/>
  <c r="T106" i="45"/>
  <c r="T105" i="45"/>
  <c r="T104" i="45"/>
  <c r="T103" i="45"/>
  <c r="T102" i="45"/>
  <c r="T101" i="45"/>
  <c r="T100" i="45"/>
  <c r="T99" i="45"/>
  <c r="T98" i="45"/>
  <c r="T97" i="45"/>
  <c r="T96" i="45"/>
  <c r="T95" i="45"/>
  <c r="T94" i="45"/>
  <c r="T93" i="45"/>
  <c r="T92" i="45"/>
  <c r="T91" i="45"/>
  <c r="F90" i="45"/>
  <c r="T130" i="45" l="1"/>
  <c r="L203" i="42"/>
  <c r="K203" i="42"/>
  <c r="J203" i="42"/>
  <c r="M202" i="42"/>
  <c r="M201" i="42"/>
  <c r="M199" i="42"/>
  <c r="M198" i="42"/>
  <c r="M197" i="42"/>
  <c r="M196" i="42"/>
  <c r="M195" i="42"/>
  <c r="M194" i="42"/>
  <c r="M193" i="42"/>
  <c r="M191" i="42"/>
  <c r="M190" i="42"/>
  <c r="M189" i="42"/>
  <c r="M188" i="42"/>
  <c r="M187" i="42"/>
  <c r="M186" i="42"/>
  <c r="M185" i="42"/>
  <c r="M184" i="42"/>
  <c r="M183" i="42"/>
  <c r="M182" i="42"/>
  <c r="M181" i="42"/>
  <c r="M180" i="42"/>
  <c r="M178" i="42"/>
  <c r="M177" i="42"/>
  <c r="M176" i="42"/>
  <c r="M175" i="42"/>
  <c r="M174" i="42"/>
  <c r="M173" i="42"/>
  <c r="M172" i="42"/>
  <c r="M171" i="42"/>
  <c r="M170" i="42"/>
  <c r="M169" i="42"/>
  <c r="M168" i="42"/>
  <c r="M167" i="42"/>
  <c r="M166" i="42"/>
  <c r="M165" i="42"/>
  <c r="M163" i="42"/>
  <c r="M162" i="42"/>
  <c r="M161" i="42"/>
  <c r="M160" i="42"/>
  <c r="M159" i="42"/>
  <c r="M158" i="42"/>
  <c r="M157" i="42"/>
  <c r="M156" i="42"/>
  <c r="M155" i="42"/>
  <c r="M154" i="42"/>
  <c r="M153" i="42"/>
  <c r="M152" i="42"/>
  <c r="M151" i="42"/>
  <c r="M150" i="42"/>
  <c r="M149" i="42"/>
  <c r="M148" i="42"/>
  <c r="M147" i="42"/>
  <c r="M146" i="42"/>
  <c r="M145" i="42"/>
  <c r="M144" i="42"/>
  <c r="M143" i="42"/>
  <c r="M142" i="42"/>
  <c r="M141" i="42"/>
  <c r="M140" i="42"/>
  <c r="H139" i="42"/>
  <c r="G139" i="42"/>
  <c r="M203" i="42" l="1"/>
  <c r="N203" i="42" s="1"/>
  <c r="U15" i="53" l="1"/>
  <c r="V15" i="53" s="1"/>
  <c r="Y15" i="53" l="1"/>
  <c r="U118" i="44"/>
  <c r="T118" i="44"/>
  <c r="S118" i="44"/>
  <c r="R118" i="44"/>
  <c r="Q118" i="44"/>
  <c r="P118" i="44"/>
  <c r="O118" i="44"/>
  <c r="N118" i="44"/>
  <c r="M118" i="44"/>
  <c r="L118" i="44"/>
  <c r="K118" i="44"/>
  <c r="J118" i="44"/>
  <c r="I118" i="44"/>
  <c r="H118" i="44"/>
  <c r="V117" i="44"/>
  <c r="V116" i="44"/>
  <c r="V115" i="44"/>
  <c r="V114" i="44"/>
  <c r="V113" i="44"/>
  <c r="V112" i="44"/>
  <c r="V111" i="44"/>
  <c r="V110" i="44"/>
  <c r="V109" i="44"/>
  <c r="V108" i="44"/>
  <c r="V107" i="44"/>
  <c r="V106" i="44"/>
  <c r="V105" i="44"/>
  <c r="V103" i="44"/>
  <c r="V102" i="44"/>
  <c r="V101" i="44"/>
  <c r="V100" i="44"/>
  <c r="V99" i="44"/>
  <c r="V98" i="44"/>
  <c r="V97" i="44"/>
  <c r="V96" i="44"/>
  <c r="V95" i="44"/>
  <c r="V94" i="44"/>
  <c r="V93" i="44"/>
  <c r="V92" i="44"/>
  <c r="V91" i="44"/>
  <c r="V90" i="44"/>
  <c r="V89" i="44"/>
  <c r="V88" i="44"/>
  <c r="V87" i="44"/>
  <c r="V86" i="44"/>
  <c r="V85" i="44"/>
  <c r="V84" i="44"/>
  <c r="V83" i="44"/>
  <c r="F82" i="44"/>
  <c r="V118" i="44" l="1"/>
  <c r="L135" i="42"/>
  <c r="K135" i="42"/>
  <c r="J135" i="42"/>
  <c r="M134" i="42"/>
  <c r="M131" i="42"/>
  <c r="M130" i="42"/>
  <c r="M129" i="42"/>
  <c r="M128" i="42"/>
  <c r="M127" i="42"/>
  <c r="M126" i="42"/>
  <c r="M125" i="42"/>
  <c r="M124" i="42"/>
  <c r="M123" i="42"/>
  <c r="M122" i="42"/>
  <c r="M121" i="42"/>
  <c r="M120" i="42"/>
  <c r="M119" i="42"/>
  <c r="M118" i="42"/>
  <c r="M117" i="42"/>
  <c r="M116" i="42"/>
  <c r="M115" i="42"/>
  <c r="M113" i="42"/>
  <c r="M112" i="42"/>
  <c r="M110" i="42"/>
  <c r="M109" i="42"/>
  <c r="M108" i="42"/>
  <c r="M107" i="42"/>
  <c r="M106" i="42"/>
  <c r="M105" i="42"/>
  <c r="M104" i="42"/>
  <c r="M103" i="42"/>
  <c r="M102" i="42"/>
  <c r="M101" i="42"/>
  <c r="M100" i="42"/>
  <c r="M99" i="42"/>
  <c r="M98" i="42"/>
  <c r="M97" i="42"/>
  <c r="M95" i="42"/>
  <c r="M94" i="42"/>
  <c r="M93" i="42"/>
  <c r="M92" i="42"/>
  <c r="M91" i="42"/>
  <c r="M90" i="42"/>
  <c r="M89" i="42"/>
  <c r="M88" i="42"/>
  <c r="M87" i="42"/>
  <c r="M86" i="42"/>
  <c r="M85" i="42"/>
  <c r="M84" i="42"/>
  <c r="M83" i="42"/>
  <c r="M82" i="42"/>
  <c r="M81" i="42"/>
  <c r="M80" i="42"/>
  <c r="M79" i="42"/>
  <c r="M78" i="42"/>
  <c r="M77" i="42"/>
  <c r="M76" i="42"/>
  <c r="M75" i="42"/>
  <c r="M74" i="42"/>
  <c r="M73" i="42"/>
  <c r="M72" i="42"/>
  <c r="H71" i="42"/>
  <c r="G71" i="42"/>
  <c r="M135" i="42" l="1"/>
  <c r="F2" i="53" l="1"/>
  <c r="M20" i="42"/>
  <c r="N20" i="42" s="1"/>
  <c r="M45" i="42" l="1"/>
  <c r="M46" i="42"/>
  <c r="M47" i="42"/>
  <c r="M48" i="42"/>
  <c r="M49" i="42"/>
  <c r="M50" i="42"/>
  <c r="M51" i="42"/>
  <c r="M52" i="42"/>
  <c r="M53" i="42"/>
  <c r="M54" i="42"/>
  <c r="M55" i="42"/>
  <c r="M56" i="42"/>
  <c r="M57" i="42"/>
  <c r="M58" i="42"/>
  <c r="M59" i="42"/>
  <c r="M60" i="42"/>
  <c r="M61" i="42"/>
  <c r="M62" i="42"/>
  <c r="M63" i="42"/>
  <c r="M64" i="42"/>
  <c r="M65" i="42"/>
  <c r="M66" i="42"/>
  <c r="U78" i="44" l="1"/>
  <c r="T78" i="44"/>
  <c r="S78" i="44"/>
  <c r="R78" i="44"/>
  <c r="Q78" i="44"/>
  <c r="P78" i="44"/>
  <c r="O78" i="44"/>
  <c r="N78" i="44"/>
  <c r="M78" i="44"/>
  <c r="L78" i="44"/>
  <c r="K78" i="44"/>
  <c r="J78" i="44"/>
  <c r="I78" i="44"/>
  <c r="H78" i="44"/>
  <c r="V77" i="44"/>
  <c r="V76" i="44"/>
  <c r="V75" i="44"/>
  <c r="V74" i="44"/>
  <c r="V73" i="44"/>
  <c r="V72" i="44"/>
  <c r="V71" i="44"/>
  <c r="V70" i="44"/>
  <c r="V69" i="44"/>
  <c r="V68" i="44"/>
  <c r="V67" i="44"/>
  <c r="V66" i="44"/>
  <c r="V65" i="44"/>
  <c r="V63" i="44"/>
  <c r="V62" i="44"/>
  <c r="V61" i="44"/>
  <c r="V60" i="44"/>
  <c r="V59" i="44"/>
  <c r="V58" i="44"/>
  <c r="V57" i="44"/>
  <c r="V56" i="44"/>
  <c r="V55" i="44"/>
  <c r="V54" i="44"/>
  <c r="V53" i="44"/>
  <c r="V52" i="44"/>
  <c r="V51" i="44"/>
  <c r="V50" i="44"/>
  <c r="V49" i="44"/>
  <c r="V48" i="44"/>
  <c r="V47" i="44"/>
  <c r="V46" i="44"/>
  <c r="V45" i="44"/>
  <c r="V44" i="44"/>
  <c r="V43" i="44"/>
  <c r="F42" i="44"/>
  <c r="V78" i="44" l="1"/>
  <c r="H38" i="44" l="1"/>
  <c r="V6" i="44" l="1"/>
  <c r="W6" i="44" s="1"/>
  <c r="L67" i="42" l="1"/>
  <c r="K67" i="42"/>
  <c r="J67" i="42"/>
  <c r="N66" i="42"/>
  <c r="N65" i="42"/>
  <c r="N64" i="42"/>
  <c r="N63" i="42"/>
  <c r="N62" i="42"/>
  <c r="N61" i="42"/>
  <c r="N60" i="42"/>
  <c r="N59" i="42"/>
  <c r="N58" i="42"/>
  <c r="N57" i="42"/>
  <c r="N56" i="42"/>
  <c r="N55" i="42"/>
  <c r="N54" i="42"/>
  <c r="N53" i="42"/>
  <c r="N52" i="42"/>
  <c r="N51" i="42"/>
  <c r="N50" i="42"/>
  <c r="N49" i="42"/>
  <c r="N48" i="42"/>
  <c r="N47" i="42"/>
  <c r="N46" i="42"/>
  <c r="N45" i="42"/>
  <c r="M44" i="42"/>
  <c r="N44" i="42" s="1"/>
  <c r="M42" i="42"/>
  <c r="N42" i="42" s="1"/>
  <c r="M41" i="42"/>
  <c r="N41" i="42" s="1"/>
  <c r="M40" i="42"/>
  <c r="N40" i="42" s="1"/>
  <c r="M39" i="42"/>
  <c r="N39" i="42" s="1"/>
  <c r="M38" i="42"/>
  <c r="N38" i="42" s="1"/>
  <c r="M37" i="42"/>
  <c r="N37" i="42" s="1"/>
  <c r="M36" i="42"/>
  <c r="N36" i="42" s="1"/>
  <c r="M35" i="42"/>
  <c r="N35" i="42" s="1"/>
  <c r="M34" i="42"/>
  <c r="N34" i="42" s="1"/>
  <c r="M33" i="42"/>
  <c r="N33" i="42" s="1"/>
  <c r="M32" i="42"/>
  <c r="N32" i="42" s="1"/>
  <c r="M31" i="42"/>
  <c r="N31" i="42" s="1"/>
  <c r="M30" i="42"/>
  <c r="N30" i="42" s="1"/>
  <c r="M29" i="42"/>
  <c r="N29" i="42" s="1"/>
  <c r="M27" i="42"/>
  <c r="N27" i="42" s="1"/>
  <c r="M26" i="42"/>
  <c r="N26" i="42" s="1"/>
  <c r="M25" i="42"/>
  <c r="M24" i="42"/>
  <c r="M23" i="42"/>
  <c r="M22" i="42"/>
  <c r="M21" i="42"/>
  <c r="N21" i="42" s="1"/>
  <c r="M19" i="42"/>
  <c r="N19" i="42" s="1"/>
  <c r="M18" i="42"/>
  <c r="M17" i="42"/>
  <c r="N17" i="42" s="1"/>
  <c r="M16" i="42"/>
  <c r="N16" i="42" s="1"/>
  <c r="M15" i="42"/>
  <c r="M14" i="42"/>
  <c r="N14" i="42" s="1"/>
  <c r="M13" i="42"/>
  <c r="M12" i="42"/>
  <c r="M11" i="42"/>
  <c r="N11" i="42" s="1"/>
  <c r="M10" i="42"/>
  <c r="M9" i="42"/>
  <c r="N9" i="42" s="1"/>
  <c r="M8" i="42"/>
  <c r="M7" i="42"/>
  <c r="M6" i="42"/>
  <c r="M5" i="42"/>
  <c r="M4" i="42"/>
  <c r="H3" i="42"/>
  <c r="G3" i="42"/>
  <c r="N10" i="42" l="1"/>
  <c r="N15" i="42"/>
  <c r="N22" i="42"/>
  <c r="N5" i="42"/>
  <c r="N8" i="42"/>
  <c r="N6" i="42"/>
  <c r="N23" i="42"/>
  <c r="N12" i="42"/>
  <c r="N24" i="42"/>
  <c r="N7" i="42"/>
  <c r="N13" i="42"/>
  <c r="N18" i="42"/>
  <c r="N25" i="42"/>
  <c r="M67" i="42"/>
  <c r="N67" i="42" s="1"/>
  <c r="N4" i="42"/>
  <c r="F2" i="64" l="1"/>
  <c r="B29" i="41" l="1"/>
  <c r="C29" i="41"/>
  <c r="E29" i="41"/>
  <c r="B30" i="43"/>
  <c r="C30" i="43"/>
  <c r="E30" i="43"/>
  <c r="D30" i="43" l="1"/>
  <c r="D29" i="41" l="1"/>
  <c r="B29" i="48" l="1"/>
  <c r="C29" i="48"/>
  <c r="D29" i="48"/>
  <c r="E29" i="48"/>
  <c r="B32" i="48"/>
  <c r="C32" i="48"/>
  <c r="E32" i="48"/>
  <c r="B29" i="43"/>
  <c r="C29" i="43"/>
  <c r="E29" i="43"/>
  <c r="D29" i="43" l="1"/>
  <c r="D32" i="48" l="1"/>
  <c r="E23" i="63" l="1"/>
  <c r="E24" i="63"/>
  <c r="E25" i="63"/>
  <c r="E26" i="63"/>
  <c r="E27" i="63"/>
  <c r="E28" i="63"/>
  <c r="D24" i="63"/>
  <c r="D25" i="63"/>
  <c r="D26" i="63"/>
  <c r="D27" i="63"/>
  <c r="D28" i="63"/>
  <c r="C23" i="63"/>
  <c r="C24" i="63"/>
  <c r="C25" i="63"/>
  <c r="C26" i="63"/>
  <c r="C27" i="63"/>
  <c r="C28" i="63"/>
  <c r="B23" i="63"/>
  <c r="B24" i="63"/>
  <c r="B25" i="63"/>
  <c r="B26" i="63"/>
  <c r="B27" i="63"/>
  <c r="B28" i="63"/>
  <c r="S42" i="66"/>
  <c r="R42" i="66"/>
  <c r="Q42" i="66"/>
  <c r="P42" i="66"/>
  <c r="O42" i="66"/>
  <c r="N42" i="66"/>
  <c r="M42" i="66"/>
  <c r="L42" i="66"/>
  <c r="K42" i="66"/>
  <c r="J42" i="66"/>
  <c r="I42" i="66"/>
  <c r="H42" i="66"/>
  <c r="T41" i="66"/>
  <c r="U41" i="66" s="1"/>
  <c r="T40" i="66"/>
  <c r="U40" i="66" s="1"/>
  <c r="T39" i="66"/>
  <c r="U39" i="66" s="1"/>
  <c r="T38" i="66"/>
  <c r="U38" i="66" s="1"/>
  <c r="T37" i="66"/>
  <c r="U37" i="66" s="1"/>
  <c r="T36" i="66"/>
  <c r="U36" i="66" s="1"/>
  <c r="U35" i="66"/>
  <c r="T34" i="66"/>
  <c r="U34" i="66" s="1"/>
  <c r="T33" i="66"/>
  <c r="U33" i="66" s="1"/>
  <c r="T31" i="66"/>
  <c r="U31" i="66" s="1"/>
  <c r="T30" i="66"/>
  <c r="U30" i="66" s="1"/>
  <c r="T29" i="66"/>
  <c r="U29" i="66" s="1"/>
  <c r="T28" i="66"/>
  <c r="R12" i="63" s="1"/>
  <c r="T27" i="66"/>
  <c r="U27" i="66" s="1"/>
  <c r="T26" i="66"/>
  <c r="R26" i="63" s="1"/>
  <c r="T25" i="66"/>
  <c r="R19" i="63" s="1"/>
  <c r="T24" i="66"/>
  <c r="R22" i="63" s="1"/>
  <c r="T23" i="66"/>
  <c r="R20" i="63" s="1"/>
  <c r="T22" i="66"/>
  <c r="R23" i="63" s="1"/>
  <c r="T21" i="66"/>
  <c r="R9" i="63" s="1"/>
  <c r="T20" i="66"/>
  <c r="U20" i="66" s="1"/>
  <c r="T19" i="66"/>
  <c r="R25" i="63" s="1"/>
  <c r="T18" i="66"/>
  <c r="U18" i="66" s="1"/>
  <c r="T17" i="66"/>
  <c r="U17" i="66" s="1"/>
  <c r="T16" i="66"/>
  <c r="T15" i="66"/>
  <c r="R13" i="63" s="1"/>
  <c r="T14" i="66"/>
  <c r="R16" i="63" s="1"/>
  <c r="T13" i="66"/>
  <c r="R8" i="63" s="1"/>
  <c r="T12" i="66"/>
  <c r="R17" i="63" s="1"/>
  <c r="T11" i="66"/>
  <c r="R24" i="63" s="1"/>
  <c r="T10" i="66"/>
  <c r="U10" i="66" s="1"/>
  <c r="T9" i="66"/>
  <c r="R18" i="63" s="1"/>
  <c r="T8" i="66"/>
  <c r="R15" i="63" s="1"/>
  <c r="T7" i="66"/>
  <c r="R14" i="63" s="1"/>
  <c r="T6" i="66"/>
  <c r="R7" i="63" s="1"/>
  <c r="T5" i="66"/>
  <c r="R5" i="63" s="1"/>
  <c r="T4" i="66"/>
  <c r="R10" i="63" s="1"/>
  <c r="T3" i="66"/>
  <c r="F2" i="66"/>
  <c r="D23" i="63" s="1"/>
  <c r="S42" i="64"/>
  <c r="R42" i="64"/>
  <c r="Q42" i="64"/>
  <c r="P42" i="64"/>
  <c r="O42" i="64"/>
  <c r="N42" i="64"/>
  <c r="M42" i="64"/>
  <c r="L42" i="64"/>
  <c r="K42" i="64"/>
  <c r="J42" i="64"/>
  <c r="I42" i="64"/>
  <c r="H42" i="64"/>
  <c r="T41" i="64"/>
  <c r="U41" i="64" s="1"/>
  <c r="T40" i="64"/>
  <c r="U40" i="64" s="1"/>
  <c r="T39" i="64"/>
  <c r="U39" i="64" s="1"/>
  <c r="T38" i="64"/>
  <c r="U38" i="64" s="1"/>
  <c r="T37" i="64"/>
  <c r="U37" i="64" s="1"/>
  <c r="T36" i="64"/>
  <c r="U36" i="64" s="1"/>
  <c r="U35" i="64"/>
  <c r="T34" i="64"/>
  <c r="U34" i="64" s="1"/>
  <c r="T33" i="64"/>
  <c r="U33" i="64" s="1"/>
  <c r="T31" i="64"/>
  <c r="U31" i="64" s="1"/>
  <c r="T30" i="64"/>
  <c r="U30" i="64" s="1"/>
  <c r="T29" i="64"/>
  <c r="U29" i="64" s="1"/>
  <c r="T28" i="64"/>
  <c r="T27" i="64"/>
  <c r="U27" i="64" s="1"/>
  <c r="T26" i="64"/>
  <c r="T25" i="64"/>
  <c r="T24" i="64"/>
  <c r="T23" i="64"/>
  <c r="T22" i="64"/>
  <c r="T21" i="64"/>
  <c r="T20" i="64"/>
  <c r="U20" i="64" s="1"/>
  <c r="T19" i="64"/>
  <c r="T18" i="64"/>
  <c r="T17" i="64"/>
  <c r="U17" i="64" s="1"/>
  <c r="T16" i="64"/>
  <c r="T15" i="64"/>
  <c r="T14" i="64"/>
  <c r="T13" i="64"/>
  <c r="T12" i="64"/>
  <c r="R12" i="37" s="1"/>
  <c r="T11" i="64"/>
  <c r="T10" i="64"/>
  <c r="U10" i="64" s="1"/>
  <c r="T9" i="64"/>
  <c r="T8" i="64"/>
  <c r="T7" i="64"/>
  <c r="T6" i="64"/>
  <c r="T5" i="64"/>
  <c r="T4" i="64"/>
  <c r="T3" i="64"/>
  <c r="E23" i="37"/>
  <c r="U7" i="64" l="1"/>
  <c r="R16" i="37"/>
  <c r="U19" i="64"/>
  <c r="R23" i="37"/>
  <c r="U25" i="64"/>
  <c r="R20" i="37"/>
  <c r="U22" i="64"/>
  <c r="R19" i="37"/>
  <c r="U5" i="64"/>
  <c r="R5" i="37"/>
  <c r="U13" i="64"/>
  <c r="R6" i="37"/>
  <c r="U8" i="64"/>
  <c r="R13" i="37"/>
  <c r="U14" i="64"/>
  <c r="R9" i="37"/>
  <c r="U26" i="64"/>
  <c r="R24" i="37"/>
  <c r="U3" i="64"/>
  <c r="R7" i="37"/>
  <c r="U9" i="64"/>
  <c r="R25" i="37"/>
  <c r="U15" i="64"/>
  <c r="R15" i="37"/>
  <c r="U21" i="64"/>
  <c r="R10" i="37"/>
  <c r="U4" i="64"/>
  <c r="R11" i="37"/>
  <c r="U16" i="64"/>
  <c r="R17" i="37"/>
  <c r="U28" i="64"/>
  <c r="R18" i="37"/>
  <c r="U11" i="64"/>
  <c r="R22" i="37"/>
  <c r="U23" i="64"/>
  <c r="R21" i="37"/>
  <c r="U6" i="64"/>
  <c r="R8" i="37"/>
  <c r="U18" i="64"/>
  <c r="R14" i="37"/>
  <c r="U24" i="64"/>
  <c r="R30" i="37"/>
  <c r="R6" i="63"/>
  <c r="R11" i="63"/>
  <c r="U11" i="66"/>
  <c r="U9" i="66"/>
  <c r="U26" i="66"/>
  <c r="U21" i="66"/>
  <c r="U5" i="66"/>
  <c r="U16" i="66"/>
  <c r="U22" i="66"/>
  <c r="U28" i="66"/>
  <c r="U3" i="66"/>
  <c r="U14" i="66"/>
  <c r="U4" i="66"/>
  <c r="U15" i="66"/>
  <c r="U6" i="66"/>
  <c r="U23" i="66"/>
  <c r="U7" i="66"/>
  <c r="U12" i="66"/>
  <c r="U24" i="66"/>
  <c r="U8" i="66"/>
  <c r="U13" i="66"/>
  <c r="U19" i="66"/>
  <c r="U25" i="66"/>
  <c r="U12" i="64"/>
  <c r="T42" i="66"/>
  <c r="U42" i="66" s="1"/>
  <c r="T42" i="64"/>
  <c r="U42" i="64" s="1"/>
  <c r="B23" i="37" l="1"/>
  <c r="C23" i="37"/>
  <c r="B24" i="37"/>
  <c r="B25" i="37"/>
  <c r="B26" i="37"/>
  <c r="B27" i="37"/>
  <c r="B28" i="37"/>
  <c r="E25" i="37" l="1"/>
  <c r="E26" i="37"/>
  <c r="E27" i="37"/>
  <c r="E28" i="37"/>
  <c r="D25" i="37"/>
  <c r="D26" i="37"/>
  <c r="D27" i="37"/>
  <c r="D28" i="37"/>
  <c r="C25" i="37"/>
  <c r="C26" i="37"/>
  <c r="C27" i="37"/>
  <c r="C28" i="37"/>
  <c r="E24" i="37"/>
  <c r="D24" i="37"/>
  <c r="C24" i="37"/>
  <c r="D23" i="37" l="1"/>
  <c r="D29" i="37" s="1"/>
  <c r="B24" i="41" l="1"/>
  <c r="B25" i="41"/>
  <c r="B26" i="41"/>
  <c r="B27" i="41"/>
  <c r="B28" i="41"/>
  <c r="B23" i="41"/>
  <c r="C24" i="41"/>
  <c r="C25" i="41"/>
  <c r="C26" i="41"/>
  <c r="C27" i="41"/>
  <c r="C28" i="41"/>
  <c r="C23" i="41"/>
  <c r="E24" i="41"/>
  <c r="E25" i="41"/>
  <c r="E26" i="41"/>
  <c r="E27" i="41"/>
  <c r="E28" i="41"/>
  <c r="E23" i="41"/>
  <c r="D24" i="41"/>
  <c r="D25" i="41"/>
  <c r="D26" i="41"/>
  <c r="D27" i="41"/>
  <c r="D28" i="41"/>
  <c r="D29" i="63" l="1"/>
  <c r="D23" i="41" l="1"/>
  <c r="D30" i="41" s="1"/>
  <c r="U35" i="45" l="1"/>
  <c r="S43" i="47" l="1"/>
  <c r="R43" i="47"/>
  <c r="Q43" i="47"/>
  <c r="P43" i="47"/>
  <c r="O43" i="47"/>
  <c r="N43" i="47"/>
  <c r="M43" i="47"/>
  <c r="L43" i="47"/>
  <c r="K43" i="47"/>
  <c r="J43" i="47"/>
  <c r="I43" i="47"/>
  <c r="H43" i="47"/>
  <c r="T42" i="47"/>
  <c r="U42" i="47" s="1"/>
  <c r="T41" i="47"/>
  <c r="U41" i="47" s="1"/>
  <c r="T40" i="47"/>
  <c r="U40" i="47" s="1"/>
  <c r="T39" i="47"/>
  <c r="T38" i="47"/>
  <c r="U38" i="47" s="1"/>
  <c r="T37" i="47"/>
  <c r="U37" i="47" s="1"/>
  <c r="T36" i="47"/>
  <c r="U36" i="47" s="1"/>
  <c r="T35" i="47"/>
  <c r="U35" i="47" s="1"/>
  <c r="T33" i="47"/>
  <c r="U33" i="47" s="1"/>
  <c r="T32" i="47"/>
  <c r="U32" i="47" s="1"/>
  <c r="T31" i="47"/>
  <c r="U31" i="47" s="1"/>
  <c r="T30" i="47"/>
  <c r="U30" i="47" s="1"/>
  <c r="T29" i="47"/>
  <c r="T28" i="47"/>
  <c r="U28" i="47" s="1"/>
  <c r="T27" i="47"/>
  <c r="U27" i="47" s="1"/>
  <c r="T26" i="47"/>
  <c r="T25" i="47"/>
  <c r="U25" i="47" s="1"/>
  <c r="T24" i="47"/>
  <c r="T23" i="47"/>
  <c r="T22" i="47"/>
  <c r="T21" i="47"/>
  <c r="T20" i="47"/>
  <c r="T19" i="47"/>
  <c r="U19" i="47" s="1"/>
  <c r="T18" i="47"/>
  <c r="U18" i="47" s="1"/>
  <c r="T17" i="47"/>
  <c r="U17" i="47" s="1"/>
  <c r="T16" i="47"/>
  <c r="U16" i="47" s="1"/>
  <c r="T15" i="47"/>
  <c r="U15" i="47" s="1"/>
  <c r="T14" i="47"/>
  <c r="T13" i="47"/>
  <c r="T12" i="47"/>
  <c r="T11" i="47"/>
  <c r="U11" i="47" s="1"/>
  <c r="T10" i="47"/>
  <c r="U10" i="47" s="1"/>
  <c r="T9" i="47"/>
  <c r="T8" i="47"/>
  <c r="T7" i="47"/>
  <c r="U7" i="47" s="1"/>
  <c r="T6" i="47"/>
  <c r="T5" i="47"/>
  <c r="T4" i="47"/>
  <c r="T3" i="47"/>
  <c r="F2" i="47"/>
  <c r="U3" i="47" l="1"/>
  <c r="U24" i="47"/>
  <c r="U8" i="47"/>
  <c r="U14" i="47"/>
  <c r="U20" i="47"/>
  <c r="U26" i="47"/>
  <c r="U39" i="47"/>
  <c r="U9" i="47"/>
  <c r="U21" i="47"/>
  <c r="U6" i="47"/>
  <c r="U5" i="47"/>
  <c r="U23" i="47"/>
  <c r="U29" i="47"/>
  <c r="U22" i="47"/>
  <c r="U12" i="47"/>
  <c r="U13" i="47"/>
  <c r="T43" i="47"/>
  <c r="U43" i="47" s="1"/>
  <c r="U38" i="44" l="1"/>
  <c r="T38" i="44"/>
  <c r="S38" i="44"/>
  <c r="R38" i="44"/>
  <c r="Q38" i="44"/>
  <c r="P38" i="44"/>
  <c r="O38" i="44"/>
  <c r="N38" i="44"/>
  <c r="M38" i="44"/>
  <c r="L38" i="44"/>
  <c r="K38" i="44"/>
  <c r="J38" i="44"/>
  <c r="I38" i="44"/>
  <c r="V37" i="44"/>
  <c r="W37" i="44" s="1"/>
  <c r="V36" i="44"/>
  <c r="W36" i="44" s="1"/>
  <c r="V35" i="44"/>
  <c r="W35" i="44" s="1"/>
  <c r="V34" i="44"/>
  <c r="W34" i="44" s="1"/>
  <c r="V33" i="44"/>
  <c r="W33" i="44" s="1"/>
  <c r="V32" i="44"/>
  <c r="W32" i="44" s="1"/>
  <c r="V31" i="44"/>
  <c r="W31" i="44" s="1"/>
  <c r="V30" i="44"/>
  <c r="W30" i="44" s="1"/>
  <c r="V29" i="44"/>
  <c r="W29" i="44" s="1"/>
  <c r="V28" i="44"/>
  <c r="W28" i="44" s="1"/>
  <c r="V27" i="44"/>
  <c r="W27" i="44" s="1"/>
  <c r="V26" i="44"/>
  <c r="W26" i="44" s="1"/>
  <c r="V25" i="44"/>
  <c r="W25" i="44" s="1"/>
  <c r="V23" i="44"/>
  <c r="W23" i="44" s="1"/>
  <c r="V22" i="44"/>
  <c r="W22" i="44" s="1"/>
  <c r="V21" i="44"/>
  <c r="W21" i="44" s="1"/>
  <c r="V20" i="44"/>
  <c r="W20" i="44" s="1"/>
  <c r="V19" i="44"/>
  <c r="W19" i="44" s="1"/>
  <c r="V18" i="44"/>
  <c r="W18" i="44" s="1"/>
  <c r="V17" i="44"/>
  <c r="W17" i="44" s="1"/>
  <c r="V16" i="44"/>
  <c r="W16" i="44" s="1"/>
  <c r="V15" i="44"/>
  <c r="W15" i="44" s="1"/>
  <c r="V14" i="44"/>
  <c r="W14" i="44" s="1"/>
  <c r="V13" i="44"/>
  <c r="W13" i="44" s="1"/>
  <c r="V12" i="44"/>
  <c r="W12" i="44" s="1"/>
  <c r="V11" i="44"/>
  <c r="W11" i="44" s="1"/>
  <c r="V10" i="44"/>
  <c r="W10" i="44" s="1"/>
  <c r="V9" i="44"/>
  <c r="W9" i="44" s="1"/>
  <c r="V8" i="44"/>
  <c r="W8" i="44" s="1"/>
  <c r="V7" i="44"/>
  <c r="W7" i="44" s="1"/>
  <c r="V5" i="44"/>
  <c r="W5" i="44" s="1"/>
  <c r="V4" i="44"/>
  <c r="W4" i="44" s="1"/>
  <c r="V3" i="44"/>
  <c r="F2" i="44"/>
  <c r="T79" i="45"/>
  <c r="U79" i="45" s="1"/>
  <c r="T85" i="45"/>
  <c r="U85" i="45" s="1"/>
  <c r="V38" i="44" l="1"/>
  <c r="W38" i="44" s="1"/>
  <c r="S86" i="45"/>
  <c r="R86" i="45"/>
  <c r="Q86" i="45"/>
  <c r="P86" i="45"/>
  <c r="O86" i="45"/>
  <c r="N86" i="45"/>
  <c r="M86" i="45"/>
  <c r="L86" i="45"/>
  <c r="K86" i="45"/>
  <c r="J86" i="45"/>
  <c r="I86" i="45"/>
  <c r="H86" i="45"/>
  <c r="T84" i="45"/>
  <c r="U84" i="45" s="1"/>
  <c r="T83" i="45"/>
  <c r="T82" i="45"/>
  <c r="U82" i="45" s="1"/>
  <c r="T81" i="45"/>
  <c r="U81" i="45" s="1"/>
  <c r="T80" i="45"/>
  <c r="U80" i="45" s="1"/>
  <c r="T78" i="45"/>
  <c r="U78" i="45" s="1"/>
  <c r="T77" i="45"/>
  <c r="U77" i="45" s="1"/>
  <c r="T75" i="45"/>
  <c r="U75" i="45" s="1"/>
  <c r="T74" i="45"/>
  <c r="U74" i="45" s="1"/>
  <c r="T73" i="45"/>
  <c r="U73" i="45" s="1"/>
  <c r="T72" i="45"/>
  <c r="T71" i="45"/>
  <c r="U71" i="45" s="1"/>
  <c r="T70" i="45"/>
  <c r="U70" i="45" s="1"/>
  <c r="T69" i="45"/>
  <c r="T68" i="45"/>
  <c r="U68" i="45" s="1"/>
  <c r="T67" i="45"/>
  <c r="T66" i="45"/>
  <c r="T65" i="45"/>
  <c r="T64" i="45"/>
  <c r="U64" i="45" s="1"/>
  <c r="T63" i="45"/>
  <c r="T62" i="45"/>
  <c r="U62" i="45" s="1"/>
  <c r="T61" i="45"/>
  <c r="U61" i="45" s="1"/>
  <c r="T60" i="45"/>
  <c r="U60" i="45" s="1"/>
  <c r="T59" i="45"/>
  <c r="U59" i="45" s="1"/>
  <c r="T58" i="45"/>
  <c r="T57" i="45"/>
  <c r="T56" i="45"/>
  <c r="T55" i="45"/>
  <c r="U55" i="45" s="1"/>
  <c r="T54" i="45"/>
  <c r="U54" i="45" s="1"/>
  <c r="T53" i="45"/>
  <c r="T52" i="45"/>
  <c r="T51" i="45"/>
  <c r="T50" i="45"/>
  <c r="T49" i="45"/>
  <c r="T48" i="45"/>
  <c r="T47" i="45"/>
  <c r="F46" i="45"/>
  <c r="U66" i="45" l="1"/>
  <c r="U49" i="45"/>
  <c r="U50" i="45"/>
  <c r="U72" i="45"/>
  <c r="U56" i="45"/>
  <c r="U51" i="45"/>
  <c r="U69" i="45"/>
  <c r="U83" i="45"/>
  <c r="U67" i="45"/>
  <c r="U57" i="45"/>
  <c r="U58" i="45"/>
  <c r="U48" i="45"/>
  <c r="U63" i="45"/>
  <c r="U52" i="45"/>
  <c r="U53" i="45"/>
  <c r="U65" i="45"/>
  <c r="T86" i="45"/>
  <c r="U86" i="45" s="1"/>
  <c r="S42" i="45"/>
  <c r="R42" i="45"/>
  <c r="Q42" i="45"/>
  <c r="P42" i="45"/>
  <c r="O42" i="45"/>
  <c r="N42" i="45"/>
  <c r="M42" i="45"/>
  <c r="L42" i="45"/>
  <c r="K42" i="45"/>
  <c r="J42" i="45"/>
  <c r="I42" i="45"/>
  <c r="H42" i="45"/>
  <c r="T41" i="45"/>
  <c r="U41" i="45" s="1"/>
  <c r="T40" i="45"/>
  <c r="U40" i="45" s="1"/>
  <c r="T39" i="45"/>
  <c r="U39" i="45" s="1"/>
  <c r="T38" i="45"/>
  <c r="U38" i="45" s="1"/>
  <c r="T37" i="45"/>
  <c r="U37" i="45" s="1"/>
  <c r="T36" i="45"/>
  <c r="U36" i="45" s="1"/>
  <c r="T34" i="45"/>
  <c r="U34" i="45" s="1"/>
  <c r="T33" i="45"/>
  <c r="U33" i="45" s="1"/>
  <c r="T31" i="45"/>
  <c r="U31" i="45" s="1"/>
  <c r="T30" i="45"/>
  <c r="U30" i="45" s="1"/>
  <c r="T29" i="45"/>
  <c r="U29" i="45" s="1"/>
  <c r="T28" i="45"/>
  <c r="U28" i="45" s="1"/>
  <c r="T27" i="45"/>
  <c r="U27" i="45" s="1"/>
  <c r="T26" i="45"/>
  <c r="U26" i="45" s="1"/>
  <c r="T25" i="45"/>
  <c r="U25" i="45" s="1"/>
  <c r="T24" i="45"/>
  <c r="U24" i="45" s="1"/>
  <c r="T23" i="45"/>
  <c r="U23" i="45" s="1"/>
  <c r="T22" i="45"/>
  <c r="U22" i="45" s="1"/>
  <c r="T21" i="45"/>
  <c r="U21" i="45" s="1"/>
  <c r="T20" i="45"/>
  <c r="U20" i="45" s="1"/>
  <c r="T19" i="45"/>
  <c r="U19" i="45" s="1"/>
  <c r="T18" i="45"/>
  <c r="U18" i="45" s="1"/>
  <c r="T17" i="45"/>
  <c r="U17" i="45" s="1"/>
  <c r="T16" i="45"/>
  <c r="U16" i="45" s="1"/>
  <c r="T15" i="45"/>
  <c r="U15" i="45" s="1"/>
  <c r="T14" i="45"/>
  <c r="U14" i="45" s="1"/>
  <c r="T13" i="45"/>
  <c r="U13" i="45" s="1"/>
  <c r="T12" i="45"/>
  <c r="U12" i="45" s="1"/>
  <c r="T11" i="45"/>
  <c r="U11" i="45" s="1"/>
  <c r="T10" i="45"/>
  <c r="U10" i="45" s="1"/>
  <c r="T9" i="45"/>
  <c r="U9" i="45" s="1"/>
  <c r="T8" i="45"/>
  <c r="U8" i="45" s="1"/>
  <c r="T7" i="45"/>
  <c r="U7" i="45" s="1"/>
  <c r="T6" i="45"/>
  <c r="U6" i="45" s="1"/>
  <c r="T5" i="45"/>
  <c r="U5" i="45" s="1"/>
  <c r="T4" i="45"/>
  <c r="U4" i="45" s="1"/>
  <c r="T3" i="45"/>
  <c r="F2" i="45"/>
  <c r="T42" i="45" l="1"/>
  <c r="U42" i="45" s="1"/>
  <c r="E28" i="43" l="1"/>
  <c r="S42" i="46" l="1"/>
  <c r="R42" i="46"/>
  <c r="Q42" i="46"/>
  <c r="P42" i="46"/>
  <c r="O42" i="46"/>
  <c r="N42" i="46"/>
  <c r="M42" i="46"/>
  <c r="L42" i="46"/>
  <c r="K42" i="46"/>
  <c r="J42" i="46"/>
  <c r="I42" i="46"/>
  <c r="H42" i="46"/>
  <c r="T41" i="46"/>
  <c r="U41" i="46" s="1"/>
  <c r="T40" i="46"/>
  <c r="T39" i="46"/>
  <c r="T38" i="46"/>
  <c r="U38" i="46" s="1"/>
  <c r="T37" i="46"/>
  <c r="U37" i="46" s="1"/>
  <c r="T36" i="46"/>
  <c r="T35" i="46"/>
  <c r="U35" i="46" s="1"/>
  <c r="T34" i="46"/>
  <c r="T32" i="46"/>
  <c r="T31" i="46"/>
  <c r="T30" i="46"/>
  <c r="U30" i="46" s="1"/>
  <c r="T29" i="46"/>
  <c r="T28" i="46"/>
  <c r="T27" i="46"/>
  <c r="T26" i="46"/>
  <c r="R15" i="49" s="1"/>
  <c r="T25" i="46"/>
  <c r="T24" i="46"/>
  <c r="R21" i="49" s="1"/>
  <c r="T23" i="46"/>
  <c r="R6" i="49" s="1"/>
  <c r="T22" i="46"/>
  <c r="R7" i="49" s="1"/>
  <c r="T21" i="46"/>
  <c r="R17" i="49" s="1"/>
  <c r="T20" i="46"/>
  <c r="R18" i="49" s="1"/>
  <c r="T19" i="46"/>
  <c r="U19" i="46" s="1"/>
  <c r="T18" i="46"/>
  <c r="T17" i="46"/>
  <c r="T16" i="46"/>
  <c r="T15" i="46"/>
  <c r="T14" i="46"/>
  <c r="R11" i="49" s="1"/>
  <c r="T13" i="46"/>
  <c r="R5" i="49" s="1"/>
  <c r="T12" i="46"/>
  <c r="R20" i="49" s="1"/>
  <c r="T11" i="46"/>
  <c r="T10" i="46"/>
  <c r="T9" i="46"/>
  <c r="R16" i="49" s="1"/>
  <c r="T8" i="46"/>
  <c r="R10" i="49" s="1"/>
  <c r="T7" i="46"/>
  <c r="R14" i="49" s="1"/>
  <c r="T6" i="46"/>
  <c r="R8" i="49" s="1"/>
  <c r="T5" i="46"/>
  <c r="R9" i="49" s="1"/>
  <c r="T4" i="46"/>
  <c r="R19" i="49" s="1"/>
  <c r="T3" i="46"/>
  <c r="R13" i="49" s="1"/>
  <c r="F2" i="46"/>
  <c r="R12" i="49" l="1"/>
  <c r="U13" i="46"/>
  <c r="U4" i="46"/>
  <c r="U6" i="46"/>
  <c r="U7" i="46"/>
  <c r="U25" i="46"/>
  <c r="U31" i="46"/>
  <c r="U10" i="46"/>
  <c r="U16" i="46"/>
  <c r="U22" i="46"/>
  <c r="U28" i="46"/>
  <c r="U18" i="46"/>
  <c r="U24" i="46"/>
  <c r="U12" i="46"/>
  <c r="U15" i="46"/>
  <c r="U21" i="46"/>
  <c r="U27" i="46"/>
  <c r="U34" i="46"/>
  <c r="U40" i="46"/>
  <c r="U9" i="46"/>
  <c r="T42" i="46"/>
  <c r="U42" i="46" s="1"/>
  <c r="U3" i="46"/>
  <c r="U5" i="46"/>
  <c r="U8" i="46"/>
  <c r="U11" i="46"/>
  <c r="U14" i="46"/>
  <c r="U17" i="46"/>
  <c r="U20" i="46"/>
  <c r="U23" i="46"/>
  <c r="U26" i="46"/>
  <c r="U29" i="46"/>
  <c r="U32" i="46"/>
  <c r="U36" i="46"/>
  <c r="U39" i="46"/>
  <c r="R40" i="53" l="1"/>
  <c r="W40" i="53" l="1"/>
  <c r="T40" i="53"/>
  <c r="S40" i="53"/>
  <c r="Q40" i="53"/>
  <c r="P40" i="53"/>
  <c r="O40" i="53"/>
  <c r="N40" i="53"/>
  <c r="M40" i="53"/>
  <c r="L40" i="53"/>
  <c r="K40" i="53"/>
  <c r="J40" i="53"/>
  <c r="I40" i="53"/>
  <c r="H40" i="53"/>
  <c r="W39" i="53"/>
  <c r="U39" i="53"/>
  <c r="V39" i="53" s="1"/>
  <c r="W38" i="53"/>
  <c r="U38" i="53"/>
  <c r="V38" i="53" s="1"/>
  <c r="W37" i="53"/>
  <c r="U37" i="53"/>
  <c r="V37" i="53" s="1"/>
  <c r="W36" i="53"/>
  <c r="U36" i="53"/>
  <c r="V36" i="53" s="1"/>
  <c r="W35" i="53"/>
  <c r="U35" i="53"/>
  <c r="V35" i="53" s="1"/>
  <c r="W34" i="53"/>
  <c r="U34" i="53"/>
  <c r="Y34" i="53" s="1"/>
  <c r="W33" i="53"/>
  <c r="U33" i="53"/>
  <c r="V33" i="53" s="1"/>
  <c r="Y32" i="53"/>
  <c r="W31" i="53"/>
  <c r="U31" i="53"/>
  <c r="R18" i="59" s="1"/>
  <c r="W30" i="53"/>
  <c r="U30" i="53"/>
  <c r="V30" i="53" s="1"/>
  <c r="W29" i="53"/>
  <c r="U29" i="53"/>
  <c r="Y29" i="53" s="1"/>
  <c r="W28" i="53"/>
  <c r="U28" i="53"/>
  <c r="R14" i="59" s="1"/>
  <c r="W27" i="53"/>
  <c r="U27" i="53"/>
  <c r="V27" i="53" s="1"/>
  <c r="W26" i="53"/>
  <c r="U26" i="53"/>
  <c r="Y26" i="53" s="1"/>
  <c r="W25" i="53"/>
  <c r="U25" i="53"/>
  <c r="V25" i="53" s="1"/>
  <c r="W24" i="53"/>
  <c r="U24" i="53"/>
  <c r="V24" i="53" s="1"/>
  <c r="W23" i="53"/>
  <c r="U23" i="53"/>
  <c r="R15" i="59" s="1"/>
  <c r="W22" i="53"/>
  <c r="U22" i="53"/>
  <c r="R19" i="59" s="1"/>
  <c r="W21" i="53"/>
  <c r="U21" i="53"/>
  <c r="R9" i="59" s="1"/>
  <c r="W20" i="53"/>
  <c r="U20" i="53"/>
  <c r="R23" i="59" s="1"/>
  <c r="W19" i="53"/>
  <c r="U19" i="53"/>
  <c r="R22" i="59" s="1"/>
  <c r="W18" i="53"/>
  <c r="U18" i="53"/>
  <c r="R6" i="59" s="1"/>
  <c r="W17" i="53"/>
  <c r="U17" i="53"/>
  <c r="V17" i="53" s="1"/>
  <c r="W16" i="53"/>
  <c r="U16" i="53"/>
  <c r="R17" i="59" s="1"/>
  <c r="W14" i="53"/>
  <c r="U14" i="53"/>
  <c r="R16" i="59" s="1"/>
  <c r="W13" i="53"/>
  <c r="U13" i="53"/>
  <c r="R7" i="59" s="1"/>
  <c r="W12" i="53"/>
  <c r="U12" i="53"/>
  <c r="V12" i="53" s="1"/>
  <c r="W11" i="53"/>
  <c r="U11" i="53"/>
  <c r="Y11" i="53" s="1"/>
  <c r="W10" i="53"/>
  <c r="U10" i="53"/>
  <c r="W9" i="53"/>
  <c r="U9" i="53"/>
  <c r="R25" i="59" s="1"/>
  <c r="W8" i="53"/>
  <c r="U8" i="53"/>
  <c r="R10" i="59" s="1"/>
  <c r="W7" i="53"/>
  <c r="U7" i="53"/>
  <c r="V7" i="53" s="1"/>
  <c r="W6" i="53"/>
  <c r="U6" i="53"/>
  <c r="R5" i="59" s="1"/>
  <c r="W5" i="53"/>
  <c r="U5" i="53"/>
  <c r="R12" i="59" s="1"/>
  <c r="U4" i="53"/>
  <c r="R11" i="59" s="1"/>
  <c r="W3" i="53"/>
  <c r="U3" i="53"/>
  <c r="R13" i="59" s="1"/>
  <c r="R8" i="59" l="1"/>
  <c r="Y20" i="53"/>
  <c r="V28" i="53"/>
  <c r="Y23" i="53"/>
  <c r="V31" i="53"/>
  <c r="V22" i="53"/>
  <c r="V19" i="53"/>
  <c r="V21" i="53"/>
  <c r="V13" i="53"/>
  <c r="Y18" i="53"/>
  <c r="V6" i="53"/>
  <c r="V10" i="53"/>
  <c r="Y5" i="53"/>
  <c r="V16" i="53"/>
  <c r="Y8" i="53"/>
  <c r="Y14" i="53"/>
  <c r="V4" i="53"/>
  <c r="V9" i="53"/>
  <c r="Y24" i="53"/>
  <c r="Y16" i="53"/>
  <c r="Y3" i="53"/>
  <c r="V3" i="53"/>
  <c r="Y37" i="53"/>
  <c r="V18" i="53"/>
  <c r="V34" i="53"/>
  <c r="Y12" i="53"/>
  <c r="Y30" i="53"/>
  <c r="Y35" i="53"/>
  <c r="Y9" i="53"/>
  <c r="Y27" i="53"/>
  <c r="Y38" i="53"/>
  <c r="Y21" i="53"/>
  <c r="Y6" i="53"/>
  <c r="U40" i="53"/>
  <c r="Y40" i="53" s="1"/>
  <c r="Y33" i="53"/>
  <c r="Y36" i="53"/>
  <c r="Y39" i="53"/>
  <c r="Y7" i="53"/>
  <c r="Y10" i="53"/>
  <c r="Y13" i="53"/>
  <c r="Y22" i="53"/>
  <c r="Y25" i="53"/>
  <c r="Y28" i="53"/>
  <c r="Y31" i="53"/>
  <c r="V5" i="53"/>
  <c r="V8" i="53"/>
  <c r="V11" i="53"/>
  <c r="V14" i="53"/>
  <c r="V20" i="53"/>
  <c r="V23" i="53"/>
  <c r="V26" i="53"/>
  <c r="V29" i="53"/>
  <c r="V40" i="53" l="1"/>
  <c r="T41" i="57" l="1"/>
  <c r="T33" i="57"/>
  <c r="T34" i="57"/>
  <c r="T35" i="57"/>
  <c r="T36" i="57"/>
  <c r="T37" i="57"/>
  <c r="T38" i="57"/>
  <c r="T39" i="57"/>
  <c r="T40" i="57"/>
  <c r="R12" i="61" s="1"/>
  <c r="T32" i="57"/>
  <c r="T30" i="57"/>
  <c r="R23" i="61" s="1"/>
  <c r="T4" i="57"/>
  <c r="R21" i="61" s="1"/>
  <c r="T5" i="57"/>
  <c r="R7" i="61" s="1"/>
  <c r="T6" i="57"/>
  <c r="R9" i="61" s="1"/>
  <c r="T7" i="57"/>
  <c r="T8" i="57"/>
  <c r="R14" i="61" s="1"/>
  <c r="T9" i="57"/>
  <c r="R13" i="61" s="1"/>
  <c r="T10" i="57"/>
  <c r="T11" i="57"/>
  <c r="T12" i="57"/>
  <c r="T13" i="57"/>
  <c r="T14" i="57"/>
  <c r="R15" i="61" s="1"/>
  <c r="T15" i="57"/>
  <c r="T16" i="57"/>
  <c r="T17" i="57"/>
  <c r="R5" i="61" s="1"/>
  <c r="T18" i="57"/>
  <c r="R20" i="61" s="1"/>
  <c r="T19" i="57"/>
  <c r="T20" i="57"/>
  <c r="R6" i="61" s="1"/>
  <c r="T21" i="57"/>
  <c r="R17" i="61" s="1"/>
  <c r="T22" i="57"/>
  <c r="R24" i="61" s="1"/>
  <c r="T23" i="57"/>
  <c r="T24" i="57"/>
  <c r="T25" i="57"/>
  <c r="T26" i="57"/>
  <c r="T27" i="57"/>
  <c r="R8" i="61" s="1"/>
  <c r="T28" i="57"/>
  <c r="T29" i="57"/>
  <c r="T3" i="57"/>
  <c r="R10" i="61" s="1"/>
  <c r="R11" i="61" l="1"/>
  <c r="R18" i="61"/>
  <c r="U4" i="57"/>
  <c r="U4" i="56" l="1"/>
  <c r="R14" i="60" s="1"/>
  <c r="V31" i="56"/>
  <c r="V4" i="56" l="1"/>
  <c r="W39" i="56"/>
  <c r="T39" i="56"/>
  <c r="S39" i="56"/>
  <c r="R39" i="56"/>
  <c r="Q39" i="56"/>
  <c r="P39" i="56"/>
  <c r="O39" i="56"/>
  <c r="N39" i="56"/>
  <c r="M39" i="56"/>
  <c r="L39" i="56"/>
  <c r="K39" i="56"/>
  <c r="J39" i="56"/>
  <c r="I39" i="56"/>
  <c r="H39" i="56"/>
  <c r="W38" i="56"/>
  <c r="U38" i="56"/>
  <c r="V38" i="56" s="1"/>
  <c r="W37" i="56"/>
  <c r="U37" i="56"/>
  <c r="R19" i="60" s="1"/>
  <c r="W36" i="56"/>
  <c r="U36" i="56"/>
  <c r="W35" i="56"/>
  <c r="U35" i="56"/>
  <c r="V35" i="56" s="1"/>
  <c r="W34" i="56"/>
  <c r="U34" i="56"/>
  <c r="V34" i="56" s="1"/>
  <c r="W33" i="56"/>
  <c r="U33" i="56"/>
  <c r="W32" i="56"/>
  <c r="U32" i="56"/>
  <c r="V32" i="56" s="1"/>
  <c r="Y31" i="56"/>
  <c r="W30" i="56"/>
  <c r="U30" i="56"/>
  <c r="V30" i="56" s="1"/>
  <c r="W29" i="56"/>
  <c r="U29" i="56"/>
  <c r="V29" i="56" s="1"/>
  <c r="W28" i="56"/>
  <c r="U28" i="56"/>
  <c r="W27" i="56"/>
  <c r="U27" i="56"/>
  <c r="R15" i="60" s="1"/>
  <c r="W26" i="56"/>
  <c r="U26" i="56"/>
  <c r="W25" i="56"/>
  <c r="U25" i="56"/>
  <c r="W24" i="56"/>
  <c r="U24" i="56"/>
  <c r="V24" i="56" s="1"/>
  <c r="W23" i="56"/>
  <c r="U23" i="56"/>
  <c r="V23" i="56" s="1"/>
  <c r="W22" i="56"/>
  <c r="U22" i="56"/>
  <c r="R26" i="60" s="1"/>
  <c r="W21" i="56"/>
  <c r="U21" i="56"/>
  <c r="R23" i="60" s="1"/>
  <c r="W20" i="56"/>
  <c r="U20" i="56"/>
  <c r="R8" i="60" s="1"/>
  <c r="W19" i="56"/>
  <c r="U19" i="56"/>
  <c r="R30" i="60" s="1"/>
  <c r="W18" i="56"/>
  <c r="U18" i="56"/>
  <c r="R28" i="60" s="1"/>
  <c r="W17" i="56"/>
  <c r="U17" i="56"/>
  <c r="R7" i="60" s="1"/>
  <c r="W16" i="56"/>
  <c r="U16" i="56"/>
  <c r="V16" i="56" s="1"/>
  <c r="W15" i="56"/>
  <c r="U15" i="56"/>
  <c r="R12" i="60" s="1"/>
  <c r="W14" i="56"/>
  <c r="U14" i="56"/>
  <c r="R16" i="60" s="1"/>
  <c r="W13" i="56"/>
  <c r="U13" i="56"/>
  <c r="R5" i="60" s="1"/>
  <c r="W12" i="56"/>
  <c r="U12" i="56"/>
  <c r="R13" i="60" s="1"/>
  <c r="W11" i="56"/>
  <c r="U11" i="56"/>
  <c r="W10" i="56"/>
  <c r="U10" i="56"/>
  <c r="V10" i="56" s="1"/>
  <c r="W9" i="56"/>
  <c r="U9" i="56"/>
  <c r="R27" i="60" s="1"/>
  <c r="W8" i="56"/>
  <c r="U8" i="56"/>
  <c r="R11" i="60" s="1"/>
  <c r="W7" i="56"/>
  <c r="U7" i="56"/>
  <c r="V7" i="56" s="1"/>
  <c r="W6" i="56"/>
  <c r="U6" i="56"/>
  <c r="R6" i="60" s="1"/>
  <c r="W5" i="56"/>
  <c r="U5" i="56"/>
  <c r="R10" i="60" s="1"/>
  <c r="W3" i="56"/>
  <c r="U3" i="56"/>
  <c r="R9" i="60" s="1"/>
  <c r="F2" i="56"/>
  <c r="V3" i="56" l="1"/>
  <c r="V21" i="56"/>
  <c r="V6" i="56"/>
  <c r="V13" i="56"/>
  <c r="V18" i="56"/>
  <c r="V27" i="56"/>
  <c r="V12" i="56"/>
  <c r="Y29" i="56"/>
  <c r="Y33" i="56"/>
  <c r="V33" i="56"/>
  <c r="Y36" i="56"/>
  <c r="V36" i="56"/>
  <c r="Y37" i="56"/>
  <c r="V37" i="56"/>
  <c r="Y14" i="56"/>
  <c r="V14" i="56"/>
  <c r="Y22" i="56"/>
  <c r="V22" i="56"/>
  <c r="Y26" i="56"/>
  <c r="V26" i="56"/>
  <c r="Y17" i="56"/>
  <c r="V17" i="56"/>
  <c r="Y8" i="56"/>
  <c r="V8" i="56"/>
  <c r="Y20" i="56"/>
  <c r="V20" i="56"/>
  <c r="Y28" i="56"/>
  <c r="V28" i="56"/>
  <c r="Y5" i="56"/>
  <c r="Y9" i="56"/>
  <c r="V9" i="56"/>
  <c r="Y11" i="56"/>
  <c r="V11" i="56"/>
  <c r="Y15" i="56"/>
  <c r="V15" i="56"/>
  <c r="Y19" i="56"/>
  <c r="V19" i="56"/>
  <c r="Y25" i="56"/>
  <c r="V25" i="56"/>
  <c r="Y23" i="56"/>
  <c r="Y34" i="56"/>
  <c r="Y10" i="56"/>
  <c r="U39" i="56"/>
  <c r="Y12" i="56"/>
  <c r="Y6" i="56"/>
  <c r="Y3" i="56"/>
  <c r="Y21" i="56"/>
  <c r="Y27" i="56"/>
  <c r="Y7" i="56"/>
  <c r="Y13" i="56"/>
  <c r="Y24" i="56"/>
  <c r="Y30" i="56"/>
  <c r="Y32" i="56"/>
  <c r="Y35" i="56"/>
  <c r="Y38" i="56"/>
  <c r="Y39" i="56" l="1"/>
  <c r="V39" i="56"/>
  <c r="E24" i="43" l="1"/>
  <c r="B24" i="61" l="1"/>
  <c r="E23" i="61"/>
  <c r="E24" i="61"/>
  <c r="E25" i="61"/>
  <c r="E26" i="61"/>
  <c r="E27" i="61"/>
  <c r="E28" i="61"/>
  <c r="D24" i="61"/>
  <c r="D25" i="61"/>
  <c r="D26" i="61"/>
  <c r="D27" i="61"/>
  <c r="D28" i="61"/>
  <c r="C23" i="61"/>
  <c r="C24" i="61"/>
  <c r="C25" i="61"/>
  <c r="C26" i="61"/>
  <c r="C27" i="61"/>
  <c r="C28" i="61"/>
  <c r="B23" i="61"/>
  <c r="B25" i="61"/>
  <c r="B26" i="61"/>
  <c r="B27" i="61"/>
  <c r="B28" i="61"/>
  <c r="E23" i="60" l="1"/>
  <c r="E24" i="60"/>
  <c r="E25" i="60"/>
  <c r="E26" i="60"/>
  <c r="E27" i="60"/>
  <c r="E28" i="60"/>
  <c r="D24" i="60"/>
  <c r="D25" i="60"/>
  <c r="D26" i="60"/>
  <c r="D27" i="60"/>
  <c r="D28" i="60"/>
  <c r="C23" i="60"/>
  <c r="C24" i="60"/>
  <c r="C25" i="60"/>
  <c r="C26" i="60"/>
  <c r="C27" i="60"/>
  <c r="C28" i="60"/>
  <c r="B23" i="60"/>
  <c r="B24" i="60"/>
  <c r="B25" i="60"/>
  <c r="B26" i="60"/>
  <c r="B27" i="60"/>
  <c r="B28" i="60"/>
  <c r="B24" i="59" l="1"/>
  <c r="E23" i="59" l="1"/>
  <c r="E24" i="59"/>
  <c r="E25" i="59"/>
  <c r="E26" i="59"/>
  <c r="E27" i="59"/>
  <c r="E28" i="59"/>
  <c r="B23" i="59"/>
  <c r="B25" i="59"/>
  <c r="B26" i="59"/>
  <c r="B27" i="59"/>
  <c r="B28" i="59"/>
  <c r="C23" i="59"/>
  <c r="C24" i="59"/>
  <c r="C25" i="59"/>
  <c r="C26" i="59"/>
  <c r="C27" i="59"/>
  <c r="C28" i="59"/>
  <c r="D23" i="59"/>
  <c r="D24" i="59"/>
  <c r="D25" i="59"/>
  <c r="D26" i="59"/>
  <c r="D27" i="59"/>
  <c r="D28" i="59"/>
  <c r="D29" i="59" l="1"/>
  <c r="D23" i="60"/>
  <c r="D29" i="60" s="1"/>
  <c r="V42" i="57" l="1"/>
  <c r="S42" i="57"/>
  <c r="R42" i="57"/>
  <c r="Q42" i="57"/>
  <c r="P42" i="57"/>
  <c r="O42" i="57"/>
  <c r="N42" i="57"/>
  <c r="M42" i="57"/>
  <c r="L42" i="57"/>
  <c r="K42" i="57"/>
  <c r="J42" i="57"/>
  <c r="I42" i="57"/>
  <c r="H42" i="57"/>
  <c r="V41" i="57"/>
  <c r="V40" i="57"/>
  <c r="U40" i="57"/>
  <c r="V39" i="57"/>
  <c r="U39" i="57"/>
  <c r="V38" i="57"/>
  <c r="V37" i="57"/>
  <c r="U37" i="57"/>
  <c r="U36" i="57"/>
  <c r="U35" i="57"/>
  <c r="U34" i="57"/>
  <c r="V33" i="57"/>
  <c r="U33" i="57"/>
  <c r="V32" i="57"/>
  <c r="X31" i="57"/>
  <c r="V30" i="57"/>
  <c r="V29" i="57"/>
  <c r="U29" i="57"/>
  <c r="V28" i="57"/>
  <c r="V27" i="57"/>
  <c r="V26" i="57"/>
  <c r="U26" i="57"/>
  <c r="V25" i="57"/>
  <c r="V24" i="57"/>
  <c r="V23" i="57"/>
  <c r="U23" i="57"/>
  <c r="V22" i="57"/>
  <c r="V21" i="57"/>
  <c r="V20" i="57"/>
  <c r="U20" i="57"/>
  <c r="V19" i="57"/>
  <c r="V18" i="57"/>
  <c r="U18" i="57"/>
  <c r="V17" i="57"/>
  <c r="V16" i="57"/>
  <c r="U16" i="57"/>
  <c r="V15" i="57"/>
  <c r="U15" i="57"/>
  <c r="V14" i="57"/>
  <c r="V13" i="57"/>
  <c r="V12" i="57"/>
  <c r="U12" i="57"/>
  <c r="V11" i="57"/>
  <c r="V10" i="57"/>
  <c r="V9" i="57"/>
  <c r="U9" i="57"/>
  <c r="V8" i="57"/>
  <c r="V7" i="57"/>
  <c r="V6" i="57"/>
  <c r="U6" i="57"/>
  <c r="V5" i="57"/>
  <c r="V3" i="57"/>
  <c r="U3" i="57"/>
  <c r="F2" i="57"/>
  <c r="D23" i="61" s="1"/>
  <c r="D29" i="61" s="1"/>
  <c r="T42" i="57" l="1"/>
  <c r="X14" i="57"/>
  <c r="U14" i="57"/>
  <c r="X25" i="57"/>
  <c r="U25" i="57"/>
  <c r="X41" i="57"/>
  <c r="U41" i="57"/>
  <c r="X22" i="57"/>
  <c r="U22" i="57"/>
  <c r="X23" i="57"/>
  <c r="X32" i="57"/>
  <c r="U32" i="57"/>
  <c r="X21" i="57"/>
  <c r="U21" i="57"/>
  <c r="X8" i="57"/>
  <c r="U8" i="57"/>
  <c r="X10" i="57"/>
  <c r="U10" i="57"/>
  <c r="X27" i="57"/>
  <c r="U27" i="57"/>
  <c r="X5" i="57"/>
  <c r="U5" i="57"/>
  <c r="X7" i="57"/>
  <c r="U7" i="57"/>
  <c r="X11" i="57"/>
  <c r="U11" i="57"/>
  <c r="X13" i="57"/>
  <c r="U13" i="57"/>
  <c r="X17" i="57"/>
  <c r="U17" i="57"/>
  <c r="X19" i="57"/>
  <c r="U19" i="57"/>
  <c r="X20" i="57"/>
  <c r="X24" i="57"/>
  <c r="U24" i="57"/>
  <c r="X28" i="57"/>
  <c r="U28" i="57"/>
  <c r="X30" i="57"/>
  <c r="U30" i="57"/>
  <c r="X38" i="57"/>
  <c r="U38" i="57"/>
  <c r="X39" i="57"/>
  <c r="X33" i="57"/>
  <c r="X37" i="57"/>
  <c r="X3" i="57"/>
  <c r="X9" i="57"/>
  <c r="X29" i="57"/>
  <c r="X12" i="57"/>
  <c r="X40" i="57"/>
  <c r="X15" i="57"/>
  <c r="X6" i="57"/>
  <c r="X26" i="57"/>
  <c r="X42" i="57" l="1"/>
  <c r="U42" i="57"/>
  <c r="N38" i="51" l="1"/>
  <c r="G38" i="51"/>
  <c r="H38" i="51"/>
  <c r="I38" i="51"/>
  <c r="J38" i="51"/>
  <c r="K38" i="51"/>
  <c r="L38" i="51"/>
  <c r="M38" i="51"/>
  <c r="F38" i="51"/>
  <c r="E38" i="51"/>
  <c r="O12" i="51"/>
  <c r="P12" i="51" s="1"/>
  <c r="O13" i="51"/>
  <c r="P13" i="51" s="1"/>
  <c r="O14" i="51"/>
  <c r="P14" i="51" s="1"/>
  <c r="O15" i="51"/>
  <c r="P15" i="51" s="1"/>
  <c r="O16" i="51"/>
  <c r="P16" i="51" s="1"/>
  <c r="O17" i="51"/>
  <c r="P17" i="51" s="1"/>
  <c r="O18" i="51"/>
  <c r="P18" i="51" s="1"/>
  <c r="O19" i="51"/>
  <c r="P19" i="51" s="1"/>
  <c r="O20" i="51"/>
  <c r="P20" i="51" s="1"/>
  <c r="O21" i="51"/>
  <c r="P21" i="51" s="1"/>
  <c r="O22" i="51"/>
  <c r="P22" i="51" s="1"/>
  <c r="O23" i="51"/>
  <c r="P23" i="51" s="1"/>
  <c r="O24" i="51"/>
  <c r="P24" i="51" s="1"/>
  <c r="O25" i="51"/>
  <c r="P25" i="51" s="1"/>
  <c r="O26" i="51"/>
  <c r="P26" i="51" s="1"/>
  <c r="O27" i="51"/>
  <c r="P27" i="51" s="1"/>
  <c r="O28" i="51"/>
  <c r="P28" i="51" s="1"/>
  <c r="O29" i="51"/>
  <c r="P29" i="51" s="1"/>
  <c r="O30" i="51"/>
  <c r="P30" i="51" s="1"/>
  <c r="O31" i="51"/>
  <c r="P31" i="51" s="1"/>
  <c r="O32" i="51"/>
  <c r="P32" i="51" s="1"/>
  <c r="O33" i="51"/>
  <c r="P33" i="51" s="1"/>
  <c r="O34" i="51"/>
  <c r="P34" i="51" s="1"/>
  <c r="O35" i="51"/>
  <c r="P35" i="51" s="1"/>
  <c r="O36" i="51"/>
  <c r="P36" i="51" s="1"/>
  <c r="O37" i="51"/>
  <c r="P37" i="51" s="1"/>
  <c r="O11" i="51"/>
  <c r="P11" i="51" s="1"/>
  <c r="O10" i="51"/>
  <c r="P10" i="51" s="1"/>
  <c r="O38" i="51" l="1"/>
  <c r="P38" i="51" s="1"/>
  <c r="E23" i="50" l="1"/>
  <c r="B23" i="50" l="1"/>
  <c r="C23" i="50"/>
  <c r="B24" i="49" l="1"/>
  <c r="C24" i="49" l="1"/>
  <c r="E24" i="49"/>
  <c r="C24" i="43" l="1"/>
  <c r="E28" i="48" l="1"/>
  <c r="C28" i="48"/>
  <c r="C23" i="48"/>
  <c r="E23" i="48"/>
  <c r="E26" i="49" l="1"/>
  <c r="E27" i="49"/>
  <c r="C26" i="49"/>
  <c r="E23" i="49"/>
  <c r="C23" i="49"/>
  <c r="C27" i="49"/>
  <c r="C28" i="49"/>
  <c r="C25" i="49"/>
  <c r="E28" i="49"/>
  <c r="E25" i="49"/>
  <c r="B26" i="49" l="1"/>
  <c r="B28" i="49" l="1"/>
  <c r="B27" i="49"/>
  <c r="B25" i="49"/>
  <c r="D23" i="49"/>
  <c r="D29" i="49" s="1"/>
  <c r="B23" i="49"/>
  <c r="B23" i="48" l="1"/>
  <c r="B28" i="48" l="1"/>
  <c r="D25" i="49" l="1"/>
  <c r="D24" i="49"/>
  <c r="D28" i="48" l="1"/>
  <c r="B24" i="43" l="1"/>
  <c r="D23" i="48" l="1"/>
  <c r="D24" i="43" l="1"/>
  <c r="E27" i="50" l="1"/>
  <c r="C27" i="50"/>
  <c r="B27" i="50"/>
  <c r="D28" i="49" l="1"/>
  <c r="D27" i="50" l="1"/>
  <c r="D27" i="49" l="1"/>
  <c r="E25" i="43" l="1"/>
  <c r="E27" i="43"/>
  <c r="E26" i="43"/>
  <c r="E26" i="48"/>
  <c r="E23" i="43" l="1"/>
  <c r="D23" i="43"/>
  <c r="D26" i="43"/>
  <c r="B26" i="43"/>
  <c r="C26" i="43"/>
  <c r="C27" i="43"/>
  <c r="D27" i="43"/>
  <c r="B27" i="43"/>
  <c r="B28" i="43"/>
  <c r="C28" i="43"/>
  <c r="D28" i="43"/>
  <c r="B25" i="43"/>
  <c r="C25" i="43"/>
  <c r="D25" i="43"/>
  <c r="B23" i="43"/>
  <c r="C23" i="43"/>
  <c r="B27" i="48"/>
  <c r="C27" i="48"/>
  <c r="D27" i="48"/>
  <c r="E27" i="48"/>
  <c r="B26" i="48"/>
  <c r="C26" i="48"/>
  <c r="B25" i="48"/>
  <c r="C25" i="48"/>
  <c r="D25" i="48"/>
  <c r="E25" i="48"/>
  <c r="E24" i="48"/>
  <c r="B24" i="48"/>
  <c r="C24" i="48"/>
  <c r="D24" i="48"/>
  <c r="D31" i="43" l="1"/>
  <c r="D26" i="49"/>
  <c r="E24" i="50" l="1"/>
  <c r="E25" i="50"/>
  <c r="E26" i="50"/>
  <c r="E28" i="50"/>
  <c r="C24" i="50"/>
  <c r="C25" i="50"/>
  <c r="C26" i="50"/>
  <c r="C28" i="50"/>
  <c r="B24" i="50"/>
  <c r="B25" i="50"/>
  <c r="B26" i="50"/>
  <c r="B28" i="50"/>
  <c r="D28" i="50" l="1"/>
  <c r="D23" i="50"/>
  <c r="D24" i="50"/>
  <c r="D25" i="50"/>
  <c r="D26" i="50"/>
  <c r="D29" i="50" l="1"/>
  <c r="D26" i="48"/>
  <c r="D33" i="48" s="1"/>
  <c r="H3" i="37" l="1"/>
  <c r="H3" i="63"/>
</calcChain>
</file>

<file path=xl/sharedStrings.xml><?xml version="1.0" encoding="utf-8"?>
<sst xmlns="http://schemas.openxmlformats.org/spreadsheetml/2006/main" count="4707" uniqueCount="512">
  <si>
    <t>Jaw Short</t>
  </si>
  <si>
    <t>Yield %</t>
  </si>
  <si>
    <t>Scrap %</t>
  </si>
  <si>
    <t>Continuity Fail</t>
  </si>
  <si>
    <t>Total</t>
  </si>
  <si>
    <t>Rough Actuation of Jaw</t>
  </si>
  <si>
    <t>Comments</t>
  </si>
  <si>
    <t>High Jaw Force</t>
  </si>
  <si>
    <t>Low Jaw Force</t>
  </si>
  <si>
    <t>Scratched Logo</t>
  </si>
  <si>
    <t>Rough Knob Actuation</t>
  </si>
  <si>
    <t>Insulation Damage</t>
  </si>
  <si>
    <t>Misassembled</t>
  </si>
  <si>
    <t>0.003 Jaw Gap Fail</t>
  </si>
  <si>
    <t>0.006 Jaw Gap Fail</t>
  </si>
  <si>
    <t>Stuck Blade</t>
  </si>
  <si>
    <t>Yield</t>
  </si>
  <si>
    <t>Build QTY</t>
  </si>
  <si>
    <t>Rough Rotation Shaft Rotation</t>
  </si>
  <si>
    <t>Fuse Switch</t>
  </si>
  <si>
    <t>Description</t>
  </si>
  <si>
    <t>Shaft Level Scrap</t>
  </si>
  <si>
    <t>Shop Order</t>
  </si>
  <si>
    <t>Date</t>
  </si>
  <si>
    <t>Count</t>
  </si>
  <si>
    <t>Damaged actuation tube from nut setting</t>
  </si>
  <si>
    <t>Incorrect/Missing Weld</t>
  </si>
  <si>
    <t>Damaged Harness</t>
  </si>
  <si>
    <t>Squeaky Blade</t>
  </si>
  <si>
    <t>Blade Does Not Pass Front Stop</t>
  </si>
  <si>
    <t>Front Stops Not Touching</t>
  </si>
  <si>
    <t>Middle Stops Not Touching</t>
  </si>
  <si>
    <t>Both Not Touching</t>
  </si>
  <si>
    <t>Incorrect Insulation Orientation</t>
  </si>
  <si>
    <t>Jaw Isolation</t>
  </si>
  <si>
    <t>Damaged Component</t>
  </si>
  <si>
    <t>Discolored Jaws</t>
  </si>
  <si>
    <t>Incorrect Weld</t>
  </si>
  <si>
    <t>Gamma Audit</t>
  </si>
  <si>
    <t>Trigger Lock Failure</t>
  </si>
  <si>
    <t>Collapsed Front Stop</t>
  </si>
  <si>
    <t>Quality Control
Inspection</t>
  </si>
  <si>
    <t>Damaged Handle</t>
  </si>
  <si>
    <t>Blade Activation</t>
  </si>
  <si>
    <t>Rough Trigger</t>
  </si>
  <si>
    <t>Damaged Jaw</t>
  </si>
  <si>
    <t>Engineering Scrap</t>
  </si>
  <si>
    <t>Model</t>
  </si>
  <si>
    <t>Rough Jaw Actuation</t>
  </si>
  <si>
    <t>Average Yield:</t>
  </si>
  <si>
    <t>Scrap Breakdown (Last 3 S/O)</t>
  </si>
  <si>
    <t>Misaligned Hub</t>
  </si>
  <si>
    <t>S/O Qty</t>
  </si>
  <si>
    <t>1st Rework (New Shafts)</t>
  </si>
  <si>
    <t>2nd Rework (New Shafts)</t>
  </si>
  <si>
    <t>3rd Rework (New Shafts)</t>
  </si>
  <si>
    <t>4th Rework (New Shafts)</t>
  </si>
  <si>
    <t>5th Rework (New Shafts)</t>
  </si>
  <si>
    <t>1st Rework (Same Shafts)</t>
  </si>
  <si>
    <t>2nd Rework (Same Shafts)</t>
  </si>
  <si>
    <t>3rd Rework (Same Shafts)</t>
  </si>
  <si>
    <t>Cracked Handles</t>
  </si>
  <si>
    <t>Shop Order's Yield</t>
  </si>
  <si>
    <t>4th Rework (Same Shafts)</t>
  </si>
  <si>
    <t>5th Rework (Same Shafts)</t>
  </si>
  <si>
    <t>Blade lever spring pop out</t>
  </si>
  <si>
    <t>Initial build Inspection (Scrapped Shafts)</t>
  </si>
  <si>
    <t>Initial build rework (Same Shaft)</t>
  </si>
  <si>
    <t>Front Stop Not Touching</t>
  </si>
  <si>
    <t>RSL Code</t>
  </si>
  <si>
    <t>**Production Shop Order**</t>
  </si>
  <si>
    <t>Exposed Wire</t>
  </si>
  <si>
    <t>Production Initial build Inspection (Scrapped Shafts)</t>
  </si>
  <si>
    <t>Production Initial build rework (Same Shaft)</t>
  </si>
  <si>
    <t>4th Rework Same Shafts)</t>
  </si>
  <si>
    <t>Top Level Non-Conformance</t>
  </si>
  <si>
    <t>Damaged harness</t>
  </si>
  <si>
    <t>Return Spring Pop Out</t>
  </si>
  <si>
    <t>Blade Lever Stop Pop Out</t>
  </si>
  <si>
    <t>Open Handles</t>
  </si>
  <si>
    <t>Cosmetic Defect</t>
  </si>
  <si>
    <t>Shafts</t>
  </si>
  <si>
    <t>Incorrect Blade Stop Crimp</t>
  </si>
  <si>
    <t>Incorrect Jaw Crimp</t>
  </si>
  <si>
    <t>Incorrect Blade Orientation</t>
  </si>
  <si>
    <t>Contamination</t>
  </si>
  <si>
    <t>Rework %</t>
  </si>
  <si>
    <t>0.007 Jaw Gap Fail</t>
  </si>
  <si>
    <t>Electrode Isolation</t>
  </si>
  <si>
    <t>Defective Component</t>
  </si>
  <si>
    <t>Wire Popped Out</t>
  </si>
  <si>
    <t>Blade Link Pop Out</t>
  </si>
  <si>
    <t>Missing Component</t>
  </si>
  <si>
    <t>Misassembled Component</t>
  </si>
  <si>
    <t>Particulate Matter</t>
  </si>
  <si>
    <t>Knob Collars Incorrectly Pressed</t>
  </si>
  <si>
    <t>0.005 Jaw Gap Fail</t>
  </si>
  <si>
    <t>EB016/EB216 Energy Hand Device Yield</t>
  </si>
  <si>
    <t>EB015/EB215 Energy Hand Device Yield</t>
  </si>
  <si>
    <t xml:space="preserve"> </t>
  </si>
  <si>
    <t>Jaws Do Not Open</t>
  </si>
  <si>
    <t>Loose Knob Collar</t>
  </si>
  <si>
    <t>EB017/EB217 Energy Hand Device Yield</t>
  </si>
  <si>
    <t>EB040/EB240 Energy Hand Device Yield</t>
  </si>
  <si>
    <t>EB030/EB230 Energy Hand Device Yield</t>
  </si>
  <si>
    <t>EB011/EB211 Energy Hand Device Yield</t>
  </si>
  <si>
    <t>EB010/EB210 Energy Hand Device Yield</t>
  </si>
  <si>
    <t>Front Stop not Touching</t>
  </si>
  <si>
    <t>Open Handle</t>
  </si>
  <si>
    <t xml:space="preserve">                                                                                                                                    </t>
  </si>
  <si>
    <t>Partial Pack</t>
  </si>
  <si>
    <t>Incorrect knob collar press</t>
  </si>
  <si>
    <t>Both Stops Not Touching</t>
  </si>
  <si>
    <t>Packaging</t>
  </si>
  <si>
    <t xml:space="preserve">Packaging </t>
  </si>
  <si>
    <t>Exposed Wire (Static)</t>
  </si>
  <si>
    <t>Blade Guide Does Not Go Through</t>
  </si>
  <si>
    <t>**Production  Shop Order**</t>
  </si>
  <si>
    <t>**Laser Welding Shim: .007 Shim**</t>
  </si>
  <si>
    <t>Non Conformance</t>
  </si>
  <si>
    <t>Shop Order Qty.</t>
  </si>
  <si>
    <t>Build Qty.</t>
  </si>
  <si>
    <t>Top-Level Yield (%)</t>
  </si>
  <si>
    <t>QC</t>
  </si>
  <si>
    <t>Insulation Orientation</t>
  </si>
  <si>
    <t>Blade Actiavtion</t>
  </si>
  <si>
    <t>Low Jaw Gap</t>
  </si>
  <si>
    <t>High Jaw Gap</t>
  </si>
  <si>
    <t>Blade Doesn't Pass Front Stop</t>
  </si>
  <si>
    <t>TOP-LEVEL
SCRAP</t>
  </si>
  <si>
    <t>1st Reassembly
(Reassembly)</t>
  </si>
  <si>
    <t>1st Reassembly
(Scrap)</t>
  </si>
  <si>
    <t>2nd Reassembly
(Scrap)</t>
  </si>
  <si>
    <t>2nd Reassembly
(Reassembly)</t>
  </si>
  <si>
    <t>3rd Reassembly
(Scrap)</t>
  </si>
  <si>
    <t>3rd Reassembly
(Reassembly)</t>
  </si>
  <si>
    <t>Rough Knob Rotation</t>
  </si>
  <si>
    <t>Missassembled</t>
  </si>
  <si>
    <t>TOP-LEVEL
REASSEMBLY</t>
  </si>
  <si>
    <t>Defective Weld</t>
  </si>
  <si>
    <t>SUB-ASSEMBLY
SCRAP</t>
  </si>
  <si>
    <t>Total Scrap</t>
  </si>
  <si>
    <t>Totals</t>
  </si>
  <si>
    <t>Initial Build
(Scrap)</t>
  </si>
  <si>
    <t>Initial Build
(Reassembly)</t>
  </si>
  <si>
    <t>General Information</t>
  </si>
  <si>
    <t>Blade Pusher Coming Out</t>
  </si>
  <si>
    <t>Build Qty</t>
  </si>
  <si>
    <t>Knob Collar Pressed incorrect</t>
  </si>
  <si>
    <t xml:space="preserve">                                                                                                                                 </t>
  </si>
  <si>
    <t>**Nut Setting Shim: .010 shim</t>
  </si>
  <si>
    <t>Knob Collar Press Incorrectly</t>
  </si>
  <si>
    <t>Incomplete / Incorrect Weld</t>
  </si>
  <si>
    <t xml:space="preserve">              </t>
  </si>
  <si>
    <t>Damaged Blade</t>
  </si>
  <si>
    <t xml:space="preserve">Contamination </t>
  </si>
  <si>
    <t>Frames Weld Incorrectly</t>
  </si>
  <si>
    <t>EB012/EB212 Energy Hand Device Yield</t>
  </si>
  <si>
    <t>Discolored Weld</t>
  </si>
  <si>
    <t xml:space="preserve">Cosmetic Defect </t>
  </si>
  <si>
    <t>Knob Collar Press incorrectly</t>
  </si>
  <si>
    <t xml:space="preserve">Knob Collar Press Incorrectly </t>
  </si>
  <si>
    <t xml:space="preserve"> Incorrect Blade Stop Crimp</t>
  </si>
  <si>
    <t>Front and Middle Stops Not Touching</t>
  </si>
  <si>
    <t>Misassembled Frames</t>
  </si>
  <si>
    <t>Engineering Sample</t>
  </si>
  <si>
    <t xml:space="preserve">Defective Component </t>
  </si>
  <si>
    <t>Rough Jaw</t>
  </si>
  <si>
    <t>Incorrect/Missing  Weld</t>
  </si>
  <si>
    <t>Exposed Wire (Dynamic)</t>
  </si>
  <si>
    <t>Stuck blade</t>
  </si>
  <si>
    <t xml:space="preserve">Wire Cut Short </t>
  </si>
  <si>
    <t>Fuse Button</t>
  </si>
  <si>
    <t>DKP Fail</t>
  </si>
  <si>
    <t>Jaw Gap Testing Method: Jaw Gap Gauges</t>
  </si>
  <si>
    <t>Damaged Upper Jaw</t>
  </si>
  <si>
    <t>**Development Shop Order**</t>
  </si>
  <si>
    <t>Damaged Assembly After Slider Press</t>
  </si>
  <si>
    <t>**Nut Setting Shim: None</t>
  </si>
  <si>
    <t>Incorrect Hub Press</t>
  </si>
  <si>
    <t xml:space="preserve">BP Cap Separation: </t>
  </si>
  <si>
    <t>Failure To Unlock Trigger</t>
  </si>
  <si>
    <t>**Laser Welding Shim: .017 Shim**</t>
  </si>
  <si>
    <t>Blade Does not Pass Front Stop</t>
  </si>
  <si>
    <t>DKP</t>
  </si>
  <si>
    <t>1ea Incorrect Blade Stop Crimp (No Jaws)</t>
  </si>
  <si>
    <t>1ea  Incorrect Hub Press</t>
  </si>
  <si>
    <t xml:space="preserve">      </t>
  </si>
  <si>
    <t xml:space="preserve">Incorrect Blade Orientation </t>
  </si>
  <si>
    <t>Device Key Not Reading</t>
  </si>
  <si>
    <t>Lot Size</t>
  </si>
  <si>
    <t>Type</t>
  </si>
  <si>
    <t>Build Quantity</t>
  </si>
  <si>
    <t>Rework</t>
  </si>
  <si>
    <t>Quality Control</t>
  </si>
  <si>
    <t>Shop
Order</t>
  </si>
  <si>
    <t>Top Level Scrap</t>
  </si>
  <si>
    <t>Top Level Rework</t>
  </si>
  <si>
    <t>0.0015 Jaw Gap Fail</t>
  </si>
  <si>
    <t>Desired Pattern Could Not Be Found</t>
  </si>
  <si>
    <t>Sub-Assembly/Laser Welding Scrap</t>
  </si>
  <si>
    <t>Initial
Build</t>
  </si>
  <si>
    <t>EB014/EB214 Energy Hand Device Yield</t>
  </si>
  <si>
    <t>EB013/EB213 Energy Hand Device Yield</t>
  </si>
  <si>
    <t>**Nut Setting Shim: .017 Shim**</t>
  </si>
  <si>
    <t>1ea  Double Blade (No Jaw)</t>
  </si>
  <si>
    <t>13ea Damaged Insulation</t>
  </si>
  <si>
    <t>Damaged Front Blade Pusher:  7ea</t>
  </si>
  <si>
    <t>EB230</t>
  </si>
  <si>
    <t>PRD</t>
  </si>
  <si>
    <t>Damaged Plug</t>
  </si>
  <si>
    <t xml:space="preserve">                    </t>
  </si>
  <si>
    <t>Blade Lock Failure</t>
  </si>
  <si>
    <t>Cut Wire Too Short</t>
  </si>
  <si>
    <t>Missing Front /Back Spot Dot</t>
  </si>
  <si>
    <t>Rough Blade</t>
  </si>
  <si>
    <t>Particulate Matter on Jaw</t>
  </si>
  <si>
    <t>Uneven Jaw</t>
  </si>
  <si>
    <t>Discolored Component</t>
  </si>
  <si>
    <t>No Twist</t>
  </si>
  <si>
    <t>No Silicone</t>
  </si>
  <si>
    <t>Arm Cover ( Static ) Scratched Logo: ea</t>
  </si>
  <si>
    <t>Excess Silicone</t>
  </si>
  <si>
    <t xml:space="preserve">Arm Housing ( Static ) Scratched Logo: </t>
  </si>
  <si>
    <t>Contamination (Static)</t>
  </si>
  <si>
    <t>Wire Cut Short (Static)</t>
  </si>
  <si>
    <t>Bent Jaw (Dynamic)</t>
  </si>
  <si>
    <t>Bent Jaw (Static)</t>
  </si>
  <si>
    <t>Defective Component (Shaft)</t>
  </si>
  <si>
    <t>Deep Scratch in Jaw (Static)</t>
  </si>
  <si>
    <t xml:space="preserve">Deep Scratch in Jaw </t>
  </si>
  <si>
    <t>Deep Scratch in Jaw (Daynamic)</t>
  </si>
  <si>
    <t>Excess Grivory</t>
  </si>
  <si>
    <t>Excess Grivory (Dynamic)</t>
  </si>
  <si>
    <t>Excess Grivory ( Static )</t>
  </si>
  <si>
    <t>Wire Popped Out (X2)</t>
  </si>
  <si>
    <t>Misassembled Component (X2)</t>
  </si>
  <si>
    <t>Miisaligned Jaw</t>
  </si>
  <si>
    <t>EB240</t>
  </si>
  <si>
    <t>Blade doesn't pass Front Stop</t>
  </si>
  <si>
    <t>2ea No Grease</t>
  </si>
  <si>
    <t>1ea  Damaged Upper Jaw</t>
  </si>
  <si>
    <t>Damaged Thread</t>
  </si>
  <si>
    <t>EB215</t>
  </si>
  <si>
    <t>1ea  Damaged Pull Tube</t>
  </si>
  <si>
    <t xml:space="preserve"> 6ea  Incorrect Blade Stop Crimp (No Jaws)</t>
  </si>
  <si>
    <t xml:space="preserve">      3ea   Damaged Upper Jaw</t>
  </si>
  <si>
    <t>Damaged Front Blade Pusher:  68ea</t>
  </si>
  <si>
    <t>4ea   Incorrect Hub Press</t>
  </si>
  <si>
    <t>144ea  Damaged Insulation</t>
  </si>
  <si>
    <t>2ea  Damaged  Lower Jaw</t>
  </si>
  <si>
    <t>1ea  Damaged Right Frame</t>
  </si>
  <si>
    <t xml:space="preserve"> 2ea No Grease</t>
  </si>
  <si>
    <t>3ea  Damaged  Upper Jaw</t>
  </si>
  <si>
    <t>9ea  Damaged Left Frame</t>
  </si>
  <si>
    <t>5ea  Incorrect Hub Press</t>
  </si>
  <si>
    <t>36ea Damaged Hub</t>
  </si>
  <si>
    <t>EB216</t>
  </si>
  <si>
    <t>Device Script</t>
  </si>
  <si>
    <t>EB212</t>
  </si>
  <si>
    <t>**Prototype Shop Order**</t>
  </si>
  <si>
    <t>BP Cap Seperation: ea</t>
  </si>
  <si>
    <t>1ea Damaged Cover Tube</t>
  </si>
  <si>
    <t>Damaged  Blade Pusher: 5ea</t>
  </si>
  <si>
    <t>EB217</t>
  </si>
  <si>
    <t>Damaged Insulation: 83ea</t>
  </si>
  <si>
    <t>1ea Exposed Wire Upper Jaw</t>
  </si>
  <si>
    <t>EB211</t>
  </si>
  <si>
    <t>7ea  Insulation Damaged</t>
  </si>
  <si>
    <t>Damaged Front Blade Pusher: 4ea</t>
  </si>
  <si>
    <t>7ea  Incorrect Dimple Press</t>
  </si>
  <si>
    <t>Jaw isolation</t>
  </si>
  <si>
    <t>2ea  Defective Component ( Shaft)</t>
  </si>
  <si>
    <t>Arm Cover ( Static ) Scratched Logo: 30ea</t>
  </si>
  <si>
    <t>Arm Housing ( Static ) Scratched Logo: 30ea</t>
  </si>
  <si>
    <t>3ea  Incorrect Hub Press</t>
  </si>
  <si>
    <t>Failure to Lock Trigger</t>
  </si>
  <si>
    <t>Damage Component</t>
  </si>
  <si>
    <t xml:space="preserve"> No Grease</t>
  </si>
  <si>
    <t>Burned Wire</t>
  </si>
  <si>
    <t>22ea Damaged Hub</t>
  </si>
  <si>
    <t>Damaged Pull Tube: 8ea</t>
  </si>
  <si>
    <t>Missing Jaw Crimp</t>
  </si>
  <si>
    <t xml:space="preserve"> Damaged Insulation: 128 ea</t>
  </si>
  <si>
    <t>Damaged Front Blade Pusher: 123ea</t>
  </si>
  <si>
    <t>Failed Visual Inspection</t>
  </si>
  <si>
    <t>Arm Housing ( Static ) Scratched Logo: 33ea</t>
  </si>
  <si>
    <t>Arm Cover ( Static ) Scratched Logo: 55ea</t>
  </si>
  <si>
    <t>Continuity Fail (x2)</t>
  </si>
  <si>
    <t>11ea  Incorrect Blade Stop Crimp (No Jaws)</t>
  </si>
  <si>
    <t>Damaged Front Blade Pusher:  75ea</t>
  </si>
  <si>
    <t>10ea  Incorrect Hub Press</t>
  </si>
  <si>
    <t>2ea   Damaged Upper Jaw</t>
  </si>
  <si>
    <t xml:space="preserve"> Damaged Insulation:  186ea</t>
  </si>
  <si>
    <t>4ea   Damaged Lower Jaw</t>
  </si>
  <si>
    <t>EB213</t>
  </si>
  <si>
    <t>1ea  Incorrect Blade Stop Crimp (No Jaw)</t>
  </si>
  <si>
    <t>1ea  Damaged pull Tube</t>
  </si>
  <si>
    <t>2ea  Damaged Upper Jaw</t>
  </si>
  <si>
    <t>Insulation Damage: 14ea</t>
  </si>
  <si>
    <t>Damaged Front Blade Pusher: 35ea</t>
  </si>
  <si>
    <t>BP Cap Separation:  2ea</t>
  </si>
  <si>
    <t>2ea  Incorrect Blade Stop Crimp (No Jaws)</t>
  </si>
  <si>
    <t xml:space="preserve"> Damaged Insulation:  105ea</t>
  </si>
  <si>
    <t>Damaged Front Blade Pusher:  46ea</t>
  </si>
  <si>
    <t>Damaged Hub: 7ea</t>
  </si>
  <si>
    <t>1ea   Damaged Pull Tube</t>
  </si>
  <si>
    <t>**Nut Setting Shim: .012 shim</t>
  </si>
  <si>
    <t>7ea  Incorrect Hub Press</t>
  </si>
  <si>
    <t>EB210</t>
  </si>
  <si>
    <t>Miassembled</t>
  </si>
  <si>
    <t>Damage Upper Jaw: 6ea</t>
  </si>
  <si>
    <t>Damage Cover Tube: 3ea</t>
  </si>
  <si>
    <t>Incorrect Blade Stop Crimp (No Jaw):  3ea</t>
  </si>
  <si>
    <t>Damage Pull Tube: 2ea</t>
  </si>
  <si>
    <t>Damaged Front Blade Pusher:  43ea</t>
  </si>
  <si>
    <t>Damage Insulation: 80ea</t>
  </si>
  <si>
    <t>Continuity Fail ( 2X )</t>
  </si>
  <si>
    <t>3ea  Upper Jaw cut too short</t>
  </si>
  <si>
    <t xml:space="preserve">Damaged  Blade Pusher: </t>
  </si>
  <si>
    <t>Damaged Insulation: 61ea</t>
  </si>
  <si>
    <t>2ea   Damaged Pull Tube</t>
  </si>
  <si>
    <t>6ea  Incorrect Hub Press</t>
  </si>
  <si>
    <t>1ea   Damaged Upper Jaw</t>
  </si>
  <si>
    <t>Low Jaw Force (2X)</t>
  </si>
  <si>
    <t>Damaged Front Blade Pusher:  107ea</t>
  </si>
  <si>
    <t xml:space="preserve"> Damaged Insulation:  115ea</t>
  </si>
  <si>
    <t>Missing Harness</t>
  </si>
  <si>
    <t xml:space="preserve"> 11ea   Incorrect Hub Press</t>
  </si>
  <si>
    <t xml:space="preserve">  1ea  Contamination (Upper Jaw)</t>
  </si>
  <si>
    <t>Damaged Front Blade Pusher: 60ea</t>
  </si>
  <si>
    <t xml:space="preserve"> Damaged Insulation:  69ea</t>
  </si>
  <si>
    <t>Damaged Jaw1ea/Damaged Harness 1ea</t>
  </si>
  <si>
    <t xml:space="preserve">Damaged Insulation: </t>
  </si>
  <si>
    <t>3ea:   Double Blade ( No Jaw)</t>
  </si>
  <si>
    <t>9ea:   Incorrect Blade Stop Crimp (No Jaws)</t>
  </si>
  <si>
    <t>1ea:  Damaged Pull Tube</t>
  </si>
  <si>
    <t>3ea:  Defective Upper Jaw</t>
  </si>
  <si>
    <t>6ea:  Incorrect Hub Press</t>
  </si>
  <si>
    <t>Incorrect Insulation Orientation: 1274ea</t>
  </si>
  <si>
    <t>Damaged  Blade Pusher:  32ea</t>
  </si>
  <si>
    <t xml:space="preserve">
3ea  Incorrect Blade Stop Crimp (No Jaws)</t>
  </si>
  <si>
    <t>Damaged Front Blade Pusher:  41ea</t>
  </si>
  <si>
    <t>4ea   Damaged Pull Tube</t>
  </si>
  <si>
    <t>3ea   Damaged Upper Jaw</t>
  </si>
  <si>
    <t xml:space="preserve"> 8ea  Damaged Insulation</t>
  </si>
  <si>
    <t>High Jaw Force (X2)</t>
  </si>
  <si>
    <t>6ea  Defective component ( Upper Jaw)</t>
  </si>
  <si>
    <t>13ea   Incorrect Dimple Press (Pull Tube)</t>
  </si>
  <si>
    <t xml:space="preserve">  108ea   Insulation Damaged</t>
  </si>
  <si>
    <t xml:space="preserve">  </t>
  </si>
  <si>
    <t>Damaged Front Blade Pusher:  67ea</t>
  </si>
  <si>
    <t>11ea   Damaged Pull Tube</t>
  </si>
  <si>
    <t>25ea  Damaged Blade Pusher, Rear</t>
  </si>
  <si>
    <t>13ea  Damaged  Cover Tube</t>
  </si>
  <si>
    <t xml:space="preserve">Rough Rotation Shaft </t>
  </si>
  <si>
    <t>2ea Damaged Pull Tube</t>
  </si>
  <si>
    <t>Stop Check</t>
  </si>
  <si>
    <t>59ea Insulation Damaged</t>
  </si>
  <si>
    <t>Damaged Front Blade Pusher: 58ea</t>
  </si>
  <si>
    <t>Damaged Rear Blade Pusher: 60ea</t>
  </si>
  <si>
    <t>Damaged Hub: ea</t>
  </si>
  <si>
    <t>9ea Incorrect Hub Press</t>
  </si>
  <si>
    <t>Incorrect Blade Stop Crimp: 1ea</t>
  </si>
  <si>
    <t>ea Damage Cover Tube</t>
  </si>
  <si>
    <t>8ea Damage Pull Tube</t>
  </si>
  <si>
    <t xml:space="preserve">wire sheath is getting shaved </t>
  </si>
  <si>
    <t>46ea Insulation Damaged</t>
  </si>
  <si>
    <t>Damaged Front Blade Pusher: 106ea</t>
  </si>
  <si>
    <t>Damaged Rear Blade Pusher: ea</t>
  </si>
  <si>
    <t>5ea Incorrect Hub Press</t>
  </si>
  <si>
    <t>Incorrect Blade Stop Crimp: 3ea</t>
  </si>
  <si>
    <t>12ea Damage Pull Tube</t>
  </si>
  <si>
    <t>Jaw ( Contamination ): 1ea</t>
  </si>
  <si>
    <t>Fuse switch</t>
  </si>
  <si>
    <t>Damage Blade (complete )</t>
  </si>
  <si>
    <t>Defective Lower Jaw (complete )</t>
  </si>
  <si>
    <t>Defective component ( Jaw ) : 1ea</t>
  </si>
  <si>
    <t>Incorrect Hub Press: ea</t>
  </si>
  <si>
    <t>Incorrect Blade Stop Crimp: ea</t>
  </si>
  <si>
    <t>Incorrect Jaw Crimp: ea</t>
  </si>
  <si>
    <t xml:space="preserve"> Damage Pull Tube: ea</t>
  </si>
  <si>
    <t xml:space="preserve"> Insulation Damaged: 97ea</t>
  </si>
  <si>
    <t>Damaged Front Blade Pusher: 72ea</t>
  </si>
  <si>
    <t>Contamination ( Complete )</t>
  </si>
  <si>
    <t>Defective component ( Jaw ) : ea</t>
  </si>
  <si>
    <t>Incorrect Hub Press: 5ea</t>
  </si>
  <si>
    <t xml:space="preserve"> Damage Pull Tube: 1ea</t>
  </si>
  <si>
    <t>Damaged Front Blade Pusher: 37ea</t>
  </si>
  <si>
    <t xml:space="preserve"> Insulation Damaged: 17ea</t>
  </si>
  <si>
    <t>Damaged  Blade Pusher:  16ea</t>
  </si>
  <si>
    <t>Damaged Insulation: 30ea</t>
  </si>
  <si>
    <t>Damaged Rear Blade Pusher:ea</t>
  </si>
  <si>
    <t>Defective component Lower Jaw : ea</t>
  </si>
  <si>
    <t>Damaged Front Blade Pusher: 76ea</t>
  </si>
  <si>
    <t>Defective component upper Jaw: ea</t>
  </si>
  <si>
    <t xml:space="preserve"> Insulation Damage :825ea</t>
  </si>
  <si>
    <t>Damaged Pull Tube: 1ea</t>
  </si>
  <si>
    <t>Incorrect Hub Press: 4ea</t>
  </si>
  <si>
    <t>Damaged Front Blade Pusher: 56ea</t>
  </si>
  <si>
    <t>Insulation Damage: 34ea</t>
  </si>
  <si>
    <t>Incorrect Blade Stop Crimp (No Jaw): 24ea</t>
  </si>
  <si>
    <t>4ea  Damaged pull Tube</t>
  </si>
  <si>
    <t>5ea  Damaged Upper Jaw</t>
  </si>
  <si>
    <t>Incorrect Hub Press: 1ea</t>
  </si>
  <si>
    <t xml:space="preserve"> Damage Pull Tube: 4ea</t>
  </si>
  <si>
    <t>Damage Cover Tube: 1ea</t>
  </si>
  <si>
    <t>Incorrect Blade Stop Crimp: 5ea</t>
  </si>
  <si>
    <t>Defective Lower Jaw : 28ea</t>
  </si>
  <si>
    <t>Damaged upper Jaw: 4ea</t>
  </si>
  <si>
    <t>BP Cap Separation: ea</t>
  </si>
  <si>
    <t xml:space="preserve"> Insulation Damage: 140ea</t>
  </si>
  <si>
    <t>Damaged Front Blade Pusher: 33ea</t>
  </si>
  <si>
    <t>Damaged Frames</t>
  </si>
  <si>
    <t xml:space="preserve"> 1ea No Grease</t>
  </si>
  <si>
    <t>4ea  Incorrect Hub Press (No Jaws)</t>
  </si>
  <si>
    <t>Damage Cover Tube: ea</t>
  </si>
  <si>
    <t>Incorrect Hub Press: 3ea</t>
  </si>
  <si>
    <t xml:space="preserve"> Damage Pull Tube: 2ea</t>
  </si>
  <si>
    <t>Damaged upper Jaw: ea</t>
  </si>
  <si>
    <t xml:space="preserve"> Insulation Damage: 155ea</t>
  </si>
  <si>
    <t>Damaged Front Blade Pusher: 43ea</t>
  </si>
  <si>
    <t>Defective Lower Jaw : 16ea</t>
  </si>
  <si>
    <t xml:space="preserve"> Damaged Insulation:  71ea</t>
  </si>
  <si>
    <t>Incorrect Blade Stop Crimp: 2ea</t>
  </si>
  <si>
    <t>Damaged Pull Tube: 2ea</t>
  </si>
  <si>
    <t>Damaged Cover Tube: 2ea</t>
  </si>
  <si>
    <t xml:space="preserve">Insulation Damaged </t>
  </si>
  <si>
    <t>Jaw Gap Tracker</t>
  </si>
  <si>
    <t>Devices Failing Manual Jaw Gap Inspection</t>
  </si>
  <si>
    <t>Devices Failing Starrett Jaw Gap Inspection</t>
  </si>
  <si>
    <t>Recovered Devices after  Secondary Inspection</t>
  </si>
  <si>
    <t>Percentage of Devices Recovered</t>
  </si>
  <si>
    <t>8ea Incorrect Blade Stop Crimp (No Jaws)</t>
  </si>
  <si>
    <t>3ea Incorrect Hub Press</t>
  </si>
  <si>
    <t xml:space="preserve"> 3ea No Grease</t>
  </si>
  <si>
    <t>4ea Defective Upper Jaw</t>
  </si>
  <si>
    <t>Damaged Blade Pusher</t>
  </si>
  <si>
    <t>45ea Damaged Hub</t>
  </si>
  <si>
    <t>1ea Damaged Tube</t>
  </si>
  <si>
    <t>EB214</t>
  </si>
  <si>
    <t xml:space="preserve"> Defective Lower Jaw: 5ea</t>
  </si>
  <si>
    <t>Damage Front Blade Pusher: 6ea</t>
  </si>
  <si>
    <t>Damage Insulation: 29ea</t>
  </si>
  <si>
    <t>Damaged Front Blade Pusher:  ea</t>
  </si>
  <si>
    <t xml:space="preserve">  Damaged Insulation: 5ea</t>
  </si>
  <si>
    <t>1ea Incorrect Blade Stop Crimp</t>
  </si>
  <si>
    <t xml:space="preserve">, </t>
  </si>
  <si>
    <t>Arm Housing ( Static ) Scratched Logo: 108ea</t>
  </si>
  <si>
    <t>Arm Cover ( Static ) Scratched Logo: 43ea</t>
  </si>
  <si>
    <t>Misalingned Harness</t>
  </si>
  <si>
    <t>ENG</t>
  </si>
  <si>
    <t>Over Build</t>
  </si>
  <si>
    <t>Damaged Front Blade Pusher:  11ea</t>
  </si>
  <si>
    <t>High Jaw Force (2X)</t>
  </si>
  <si>
    <t>BP Cap Seperation: 3ea</t>
  </si>
  <si>
    <t>2ea Incorrect Blade Stop Crimp (No Jaws)</t>
  </si>
  <si>
    <t>1ea Damaged Upper Jaw</t>
  </si>
  <si>
    <t>Damaged Insulation: 101ea</t>
  </si>
  <si>
    <t>Damaged  Blade Pusher: 25ea</t>
  </si>
  <si>
    <t>Arm Cover ( Static ) Scratched Logo: 11ea</t>
  </si>
  <si>
    <t>Arm Housing ( Static ) Scratched Logo: 10ea</t>
  </si>
  <si>
    <t>Damaged Front Blade Pusher: ea</t>
  </si>
  <si>
    <t>**Laser Welding Shim: .012 Shim**</t>
  </si>
  <si>
    <t>Arm Cover ( Static ) Scratched Logo: 8ea</t>
  </si>
  <si>
    <t>Arm Housing ( Static ) Scratched Logo: 20ea</t>
  </si>
  <si>
    <t xml:space="preserve">Particulate Matter </t>
  </si>
  <si>
    <t>Missing Stop Dot (Static)</t>
  </si>
  <si>
    <t>Wire Cut Too Short</t>
  </si>
  <si>
    <t>Arm Cover ( Static ) Scratched Logo: 84ea</t>
  </si>
  <si>
    <t>Arm Housing ( Static ) Scratched Logo: ea</t>
  </si>
  <si>
    <t>9ea no silicone</t>
  </si>
  <si>
    <t>No Grease: 2ea</t>
  </si>
  <si>
    <t>Cosmetic Defect Lower Jaw</t>
  </si>
  <si>
    <t>Damaged Front Blade Pusher: 75ea</t>
  </si>
  <si>
    <t>Defective Lower Jaw : 1ea</t>
  </si>
  <si>
    <t xml:space="preserve"> Insulation Damage: 170ea</t>
  </si>
  <si>
    <t>.</t>
  </si>
  <si>
    <t>Rough Cover Tube with Hub: 4ea</t>
  </si>
  <si>
    <t>Damaged Front Blade Pusher: 69ea</t>
  </si>
  <si>
    <t>Low Jaw Force (x2)</t>
  </si>
  <si>
    <t xml:space="preserve"> Insulation Damage: 168ea</t>
  </si>
  <si>
    <t xml:space="preserve"> Defective  Pull Tube: 8ea</t>
  </si>
  <si>
    <t>Damage Insulation: 249ea</t>
  </si>
  <si>
    <t>Damage Pull Tube: 3ea</t>
  </si>
  <si>
    <t>Damaged Front Blade Pusher: 29ea</t>
  </si>
  <si>
    <t xml:space="preserve"> Contamination Cover Tube: 2ea</t>
  </si>
  <si>
    <t>Arm Cover ( Static ) Scratched Logo: 3ea</t>
  </si>
  <si>
    <t>Arm Housing ( Static ) Scratched Logo: 49ea</t>
  </si>
  <si>
    <t>1ea no silicone</t>
  </si>
  <si>
    <t>4ea No Grease</t>
  </si>
  <si>
    <t>Cosmetic Defect On The Jaw</t>
  </si>
  <si>
    <t>Insulation Damage: 12ea</t>
  </si>
  <si>
    <t>2ea Incorrect Blade Stop Crimp (No Jaw)</t>
  </si>
  <si>
    <t>Damaged Front Blade Pusher: 10ea</t>
  </si>
  <si>
    <t>BP Cap Separation: 4ea</t>
  </si>
  <si>
    <t>Crack on Dynamic Jaw</t>
  </si>
  <si>
    <t>Cosmetic Defect on Jaw</t>
  </si>
  <si>
    <t>Cosmetic Defect (Dynamic)</t>
  </si>
  <si>
    <t xml:space="preserve"> Insulation Damage: 228ea</t>
  </si>
  <si>
    <t>Damage Component (Blade)</t>
  </si>
  <si>
    <t>Incorrect Blade Stop Crimp: 7ea</t>
  </si>
  <si>
    <t>Damaged Front Blade Pusher: 88ea</t>
  </si>
  <si>
    <t xml:space="preserve"> Damagedd Pull Tube: 8ea</t>
  </si>
  <si>
    <t>Damaged Upper Jaw : 1ea</t>
  </si>
  <si>
    <t>1ea No Grease</t>
  </si>
  <si>
    <t>32ea  Damaged Hub</t>
  </si>
  <si>
    <t>3ea  Damaged Right Frame</t>
  </si>
  <si>
    <t>Cracked Jaw (Dynamic)</t>
  </si>
  <si>
    <t>Cracked Jaw</t>
  </si>
  <si>
    <t>1ea Upper Jaw Cosmetic Defect</t>
  </si>
  <si>
    <t>3ea  Incorrect Blade Stop Crimp (No Jaws)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</si>
</sst>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ddmmmyy"/>
  </numFmts>
  <fonts count="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8"/>
      <color theme="0"/>
      <name val="Calibri"/>
      <family val="2"/>
      <scheme val="minor"/>
    </font>
    <font>
      <b/>
      <sz val="4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647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D6ECF2"/>
        <bgColor indexed="64"/>
      </patternFill>
    </fill>
    <fill>
      <patternFill patternType="solid">
        <fgColor rgb="FFDBD3E5"/>
        <bgColor indexed="64"/>
      </patternFill>
    </fill>
    <fill>
      <patternFill patternType="solid">
        <fgColor rgb="FFD8CFE3"/>
        <bgColor indexed="64"/>
      </patternFill>
    </fill>
    <fill>
      <patternFill patternType="solid">
        <fgColor rgb="FF006464"/>
        <bgColor indexed="64"/>
      </patternFill>
    </fill>
    <fill>
      <patternFill patternType="solid">
        <fgColor rgb="FFD8CFE3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45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8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10" applyNumberFormat="0" applyAlignment="0" applyProtection="0"/>
    <xf numFmtId="0" fontId="13" fillId="6" borderId="11" applyNumberFormat="0" applyAlignment="0" applyProtection="0"/>
    <xf numFmtId="0" fontId="14" fillId="6" borderId="10" applyNumberFormat="0" applyAlignment="0" applyProtection="0"/>
    <xf numFmtId="0" fontId="15" fillId="0" borderId="12" applyNumberFormat="0" applyFill="0" applyAlignment="0" applyProtection="0"/>
    <xf numFmtId="0" fontId="16" fillId="7" borderId="13" applyNumberFormat="0" applyAlignment="0" applyProtection="0"/>
    <xf numFmtId="0" fontId="2" fillId="0" borderId="0" applyNumberFormat="0" applyFill="0" applyBorder="0" applyAlignment="0" applyProtection="0"/>
    <xf numFmtId="0" fontId="4" fillId="8" borderId="14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5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19" fillId="0" borderId="0"/>
  </cellStyleXfs>
  <cellXfs count="561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20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65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0" fontId="0" fillId="35" borderId="45" xfId="0" applyFill="1" applyBorder="1" applyAlignment="1">
      <alignment horizontal="center" vertical="center" wrapText="1"/>
    </xf>
    <xf numFmtId="0" fontId="22" fillId="33" borderId="46" xfId="0" applyFont="1" applyFill="1" applyBorder="1" applyAlignment="1">
      <alignment horizontal="left" vertical="center"/>
    </xf>
    <xf numFmtId="0" fontId="0" fillId="33" borderId="44" xfId="0" applyNumberFormat="1" applyFont="1" applyFill="1" applyBorder="1" applyAlignment="1">
      <alignment vertical="center"/>
    </xf>
    <xf numFmtId="14" fontId="0" fillId="33" borderId="40" xfId="0" applyNumberFormat="1" applyFill="1" applyBorder="1" applyAlignment="1"/>
    <xf numFmtId="14" fontId="0" fillId="33" borderId="46" xfId="0" applyNumberFormat="1" applyFill="1" applyBorder="1" applyAlignment="1"/>
    <xf numFmtId="14" fontId="0" fillId="33" borderId="38" xfId="0" applyNumberFormat="1" applyFill="1" applyBorder="1" applyAlignment="1"/>
    <xf numFmtId="0" fontId="0" fillId="33" borderId="46" xfId="0" applyFill="1" applyBorder="1" applyAlignment="1">
      <alignment horizontal="left" vertical="center"/>
    </xf>
    <xf numFmtId="0" fontId="0" fillId="0" borderId="0" xfId="0"/>
    <xf numFmtId="0" fontId="0" fillId="0" borderId="0" xfId="0" applyFill="1"/>
    <xf numFmtId="166" fontId="0" fillId="0" borderId="0" xfId="0" applyNumberFormat="1"/>
    <xf numFmtId="166" fontId="0" fillId="0" borderId="0" xfId="0" applyNumberFormat="1" applyFill="1" applyAlignment="1">
      <alignment vertical="center"/>
    </xf>
    <xf numFmtId="166" fontId="0" fillId="0" borderId="0" xfId="0" applyNumberFormat="1" applyFill="1" applyAlignment="1">
      <alignment horizontal="right" vertical="center"/>
    </xf>
    <xf numFmtId="0" fontId="0" fillId="35" borderId="44" xfId="0" applyFill="1" applyBorder="1" applyAlignment="1">
      <alignment horizontal="center" vertical="center" wrapText="1"/>
    </xf>
    <xf numFmtId="166" fontId="0" fillId="35" borderId="44" xfId="0" applyNumberFormat="1" applyFill="1" applyBorder="1" applyAlignment="1">
      <alignment horizontal="center" vertical="center" wrapText="1"/>
    </xf>
    <xf numFmtId="0" fontId="16" fillId="35" borderId="44" xfId="0" applyFont="1" applyFill="1" applyBorder="1" applyAlignment="1">
      <alignment vertical="center"/>
    </xf>
    <xf numFmtId="14" fontId="0" fillId="33" borderId="0" xfId="0" applyNumberFormat="1" applyFill="1" applyBorder="1" applyAlignment="1"/>
    <xf numFmtId="0" fontId="16" fillId="36" borderId="30" xfId="0" applyFont="1" applyFill="1" applyBorder="1" applyAlignment="1">
      <alignment horizontal="center" vertical="center"/>
    </xf>
    <xf numFmtId="0" fontId="16" fillId="36" borderId="24" xfId="0" applyFont="1" applyFill="1" applyBorder="1" applyAlignment="1">
      <alignment horizontal="center" vertical="center"/>
    </xf>
    <xf numFmtId="0" fontId="0" fillId="38" borderId="4" xfId="0" applyNumberFormat="1" applyFill="1" applyBorder="1" applyAlignment="1">
      <alignment horizontal="center" vertical="center" wrapText="1"/>
    </xf>
    <xf numFmtId="0" fontId="0" fillId="38" borderId="25" xfId="0" applyFill="1" applyBorder="1" applyAlignment="1">
      <alignment horizontal="center" vertical="top"/>
    </xf>
    <xf numFmtId="0" fontId="0" fillId="38" borderId="26" xfId="0" applyFill="1" applyBorder="1" applyAlignment="1">
      <alignment horizontal="center" vertical="top"/>
    </xf>
    <xf numFmtId="0" fontId="0" fillId="38" borderId="31" xfId="0" applyFill="1" applyBorder="1" applyAlignment="1">
      <alignment horizontal="center" vertical="top" wrapText="1"/>
    </xf>
    <xf numFmtId="0" fontId="0" fillId="38" borderId="28" xfId="0" applyFill="1" applyBorder="1" applyAlignment="1">
      <alignment horizontal="center" vertical="top" wrapText="1"/>
    </xf>
    <xf numFmtId="0" fontId="0" fillId="0" borderId="22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36" borderId="5" xfId="0" applyFont="1" applyFill="1" applyBorder="1" applyAlignment="1">
      <alignment horizontal="center" vertical="center"/>
    </xf>
    <xf numFmtId="0" fontId="16" fillId="36" borderId="5" xfId="0" applyFont="1" applyFill="1" applyBorder="1" applyAlignment="1">
      <alignment horizontal="center" vertical="center" wrapText="1"/>
    </xf>
    <xf numFmtId="164" fontId="16" fillId="36" borderId="5" xfId="0" applyNumberFormat="1" applyFont="1" applyFill="1" applyBorder="1" applyAlignment="1">
      <alignment horizontal="center" vertical="center"/>
    </xf>
    <xf numFmtId="166" fontId="16" fillId="36" borderId="5" xfId="0" applyNumberFormat="1" applyFont="1" applyFill="1" applyBorder="1" applyAlignment="1">
      <alignment horizontal="center" vertical="center"/>
    </xf>
    <xf numFmtId="164" fontId="16" fillId="36" borderId="5" xfId="0" applyNumberFormat="1" applyFont="1" applyFill="1" applyBorder="1" applyAlignment="1">
      <alignment horizontal="center" vertical="center" wrapText="1"/>
    </xf>
    <xf numFmtId="166" fontId="16" fillId="36" borderId="6" xfId="0" applyNumberFormat="1" applyFont="1" applyFill="1" applyBorder="1" applyAlignment="1">
      <alignment horizontal="center" vertical="center"/>
    </xf>
    <xf numFmtId="166" fontId="1" fillId="37" borderId="27" xfId="0" applyNumberFormat="1" applyFont="1" applyFill="1" applyBorder="1" applyAlignment="1">
      <alignment horizontal="center" vertical="center"/>
    </xf>
    <xf numFmtId="0" fontId="0" fillId="37" borderId="18" xfId="0" applyFill="1" applyBorder="1" applyAlignment="1">
      <alignment horizontal="center" vertical="center"/>
    </xf>
    <xf numFmtId="0" fontId="0" fillId="37" borderId="19" xfId="0" applyFill="1" applyBorder="1" applyAlignment="1">
      <alignment horizontal="center" vertical="center"/>
    </xf>
    <xf numFmtId="166" fontId="0" fillId="37" borderId="19" xfId="0" applyNumberFormat="1" applyFill="1" applyBorder="1" applyAlignment="1">
      <alignment horizontal="center" vertical="center"/>
    </xf>
    <xf numFmtId="0" fontId="0" fillId="37" borderId="16" xfId="0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166" fontId="0" fillId="37" borderId="0" xfId="0" applyNumberFormat="1" applyFill="1" applyBorder="1" applyAlignment="1">
      <alignment horizontal="center" vertical="center"/>
    </xf>
    <xf numFmtId="0" fontId="0" fillId="37" borderId="0" xfId="0" applyNumberFormat="1" applyFill="1" applyBorder="1" applyAlignment="1">
      <alignment horizontal="center" vertical="center"/>
    </xf>
    <xf numFmtId="166" fontId="0" fillId="37" borderId="17" xfId="0" applyNumberFormat="1" applyFill="1" applyBorder="1" applyAlignment="1">
      <alignment horizontal="center" vertical="center"/>
    </xf>
    <xf numFmtId="0" fontId="0" fillId="37" borderId="5" xfId="0" applyFill="1" applyBorder="1" applyAlignment="1">
      <alignment horizontal="center" vertical="center" wrapText="1"/>
    </xf>
    <xf numFmtId="0" fontId="0" fillId="38" borderId="36" xfId="0" applyNumberFormat="1" applyFill="1" applyBorder="1" applyAlignment="1">
      <alignment horizontal="center" vertical="center" wrapText="1"/>
    </xf>
    <xf numFmtId="0" fontId="0" fillId="38" borderId="21" xfId="0" applyFill="1" applyBorder="1" applyAlignment="1">
      <alignment horizontal="center" vertical="center" wrapText="1"/>
    </xf>
    <xf numFmtId="0" fontId="0" fillId="38" borderId="33" xfId="0" applyNumberFormat="1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center" wrapText="1"/>
    </xf>
    <xf numFmtId="0" fontId="0" fillId="38" borderId="2" xfId="0" applyFill="1" applyBorder="1" applyAlignment="1">
      <alignment horizontal="center" vertical="center" wrapText="1"/>
    </xf>
    <xf numFmtId="0" fontId="0" fillId="38" borderId="1" xfId="0" applyNumberFormat="1" applyFont="1" applyFill="1" applyBorder="1" applyAlignment="1">
      <alignment horizontal="center" vertical="center" wrapText="1"/>
    </xf>
    <xf numFmtId="0" fontId="0" fillId="38" borderId="34" xfId="0" applyNumberFormat="1" applyFill="1" applyBorder="1" applyAlignment="1">
      <alignment horizontal="center" vertical="center" wrapText="1"/>
    </xf>
    <xf numFmtId="0" fontId="0" fillId="38" borderId="3" xfId="0" applyNumberFormat="1" applyFill="1" applyBorder="1" applyAlignment="1">
      <alignment horizontal="center" vertical="center" wrapText="1"/>
    </xf>
    <xf numFmtId="0" fontId="0" fillId="38" borderId="3" xfId="0" applyFill="1" applyBorder="1" applyAlignment="1">
      <alignment horizontal="center" vertical="center" wrapText="1"/>
    </xf>
    <xf numFmtId="0" fontId="1" fillId="38" borderId="1" xfId="0" applyNumberFormat="1" applyFont="1" applyFill="1" applyBorder="1" applyAlignment="1">
      <alignment horizontal="center" vertical="center" wrapText="1"/>
    </xf>
    <xf numFmtId="0" fontId="0" fillId="38" borderId="21" xfId="0" applyNumberFormat="1" applyFill="1" applyBorder="1" applyAlignment="1">
      <alignment horizontal="center" vertical="center" wrapText="1"/>
    </xf>
    <xf numFmtId="0" fontId="0" fillId="38" borderId="1" xfId="0" applyNumberFormat="1" applyFill="1" applyBorder="1" applyAlignment="1">
      <alignment horizontal="center" vertical="center" wrapText="1"/>
    </xf>
    <xf numFmtId="0" fontId="0" fillId="38" borderId="2" xfId="0" applyNumberFormat="1" applyFill="1" applyBorder="1" applyAlignment="1">
      <alignment horizontal="center" vertical="center" wrapText="1"/>
    </xf>
    <xf numFmtId="0" fontId="1" fillId="38" borderId="2" xfId="0" applyNumberFormat="1" applyFont="1" applyFill="1" applyBorder="1" applyAlignment="1">
      <alignment horizontal="center" vertical="center" wrapText="1"/>
    </xf>
    <xf numFmtId="0" fontId="1" fillId="38" borderId="5" xfId="0" applyNumberFormat="1" applyFont="1" applyFill="1" applyBorder="1" applyAlignment="1">
      <alignment horizontal="center" vertical="center" wrapText="1"/>
    </xf>
    <xf numFmtId="0" fontId="1" fillId="37" borderId="29" xfId="0" applyFont="1" applyFill="1" applyBorder="1" applyAlignment="1">
      <alignment horizontal="center"/>
    </xf>
    <xf numFmtId="0" fontId="1" fillId="33" borderId="30" xfId="0" applyFont="1" applyFill="1" applyBorder="1" applyAlignment="1">
      <alignment horizontal="center" vertical="top"/>
    </xf>
    <xf numFmtId="9" fontId="0" fillId="34" borderId="50" xfId="1" applyNumberFormat="1" applyFont="1" applyFill="1" applyBorder="1" applyAlignment="1">
      <alignment vertical="center"/>
    </xf>
    <xf numFmtId="164" fontId="25" fillId="36" borderId="5" xfId="0" applyNumberFormat="1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23" xfId="0" applyFill="1" applyBorder="1" applyAlignment="1">
      <alignment vertical="center" wrapText="1"/>
    </xf>
    <xf numFmtId="0" fontId="16" fillId="36" borderId="30" xfId="0" applyFont="1" applyFill="1" applyBorder="1" applyAlignment="1">
      <alignment horizontal="center" vertical="center" wrapText="1"/>
    </xf>
    <xf numFmtId="0" fontId="16" fillId="36" borderId="58" xfId="0" applyFont="1" applyFill="1" applyBorder="1" applyAlignment="1">
      <alignment horizontal="center" vertical="center"/>
    </xf>
    <xf numFmtId="0" fontId="26" fillId="36" borderId="58" xfId="0" applyFont="1" applyFill="1" applyBorder="1" applyAlignment="1">
      <alignment horizontal="center" vertical="center"/>
    </xf>
    <xf numFmtId="0" fontId="0" fillId="37" borderId="18" xfId="0" applyNumberFormat="1" applyFont="1" applyFill="1" applyBorder="1" applyAlignment="1">
      <alignment horizontal="center" vertical="center" wrapText="1"/>
    </xf>
    <xf numFmtId="0" fontId="0" fillId="37" borderId="19" xfId="0" applyNumberFormat="1" applyFont="1" applyFill="1" applyBorder="1" applyAlignment="1">
      <alignment horizontal="center" vertical="center" wrapText="1"/>
    </xf>
    <xf numFmtId="0" fontId="0" fillId="37" borderId="19" xfId="0" applyFont="1" applyFill="1" applyBorder="1" applyAlignment="1">
      <alignment horizontal="center" vertical="center" wrapText="1"/>
    </xf>
    <xf numFmtId="0" fontId="1" fillId="37" borderId="19" xfId="0" applyFont="1" applyFill="1" applyBorder="1" applyAlignment="1">
      <alignment horizontal="center" vertical="center" wrapText="1"/>
    </xf>
    <xf numFmtId="0" fontId="1" fillId="37" borderId="20" xfId="0" applyFont="1" applyFill="1" applyBorder="1" applyAlignment="1">
      <alignment horizontal="center" vertical="center"/>
    </xf>
    <xf numFmtId="0" fontId="0" fillId="37" borderId="18" xfId="0" applyFont="1" applyFill="1" applyBorder="1" applyAlignment="1">
      <alignment horizontal="center" vertical="center"/>
    </xf>
    <xf numFmtId="0" fontId="0" fillId="37" borderId="19" xfId="0" applyFont="1" applyFill="1" applyBorder="1" applyAlignment="1">
      <alignment horizontal="center" vertical="center"/>
    </xf>
    <xf numFmtId="166" fontId="0" fillId="37" borderId="19" xfId="0" applyNumberFormat="1" applyFont="1" applyFill="1" applyBorder="1" applyAlignment="1">
      <alignment horizontal="center" vertical="center"/>
    </xf>
    <xf numFmtId="0" fontId="0" fillId="38" borderId="36" xfId="0" applyNumberFormat="1" applyFont="1" applyFill="1" applyBorder="1" applyAlignment="1">
      <alignment horizontal="center" vertical="center" wrapText="1"/>
    </xf>
    <xf numFmtId="0" fontId="0" fillId="38" borderId="21" xfId="0" applyNumberFormat="1" applyFont="1" applyFill="1" applyBorder="1" applyAlignment="1">
      <alignment horizontal="center" vertical="center" wrapText="1"/>
    </xf>
    <xf numFmtId="0" fontId="0" fillId="38" borderId="21" xfId="0" applyFont="1" applyFill="1" applyBorder="1" applyAlignment="1">
      <alignment horizontal="center" vertical="center" wrapText="1"/>
    </xf>
    <xf numFmtId="165" fontId="0" fillId="0" borderId="1" xfId="1" applyNumberFormat="1" applyFont="1" applyFill="1" applyBorder="1" applyAlignment="1">
      <alignment horizontal="center" vertical="center"/>
    </xf>
    <xf numFmtId="0" fontId="0" fillId="38" borderId="25" xfId="0" applyNumberFormat="1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0" fillId="37" borderId="16" xfId="0" applyFont="1" applyFill="1" applyBorder="1" applyAlignment="1">
      <alignment horizontal="center" vertical="center"/>
    </xf>
    <xf numFmtId="0" fontId="0" fillId="37" borderId="0" xfId="0" applyFont="1" applyFill="1" applyBorder="1" applyAlignment="1">
      <alignment horizontal="center" vertical="center"/>
    </xf>
    <xf numFmtId="166" fontId="0" fillId="37" borderId="0" xfId="0" applyNumberFormat="1" applyFont="1" applyFill="1" applyBorder="1" applyAlignment="1">
      <alignment horizontal="center" vertical="center"/>
    </xf>
    <xf numFmtId="0" fontId="0" fillId="38" borderId="33" xfId="0" applyNumberFormat="1" applyFont="1" applyFill="1" applyBorder="1" applyAlignment="1">
      <alignment horizontal="center" vertical="center" wrapText="1"/>
    </xf>
    <xf numFmtId="0" fontId="0" fillId="38" borderId="3" xfId="0" applyNumberFormat="1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26" xfId="0" applyNumberFormat="1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vertical="center" wrapText="1"/>
    </xf>
    <xf numFmtId="0" fontId="0" fillId="37" borderId="0" xfId="0" applyNumberFormat="1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vertical="center" wrapText="1"/>
    </xf>
    <xf numFmtId="0" fontId="0" fillId="38" borderId="34" xfId="0" applyNumberFormat="1" applyFont="1" applyFill="1" applyBorder="1" applyAlignment="1">
      <alignment horizontal="center" vertical="center" wrapText="1"/>
    </xf>
    <xf numFmtId="0" fontId="0" fillId="38" borderId="3" xfId="0" applyFont="1" applyFill="1" applyBorder="1" applyAlignment="1">
      <alignment horizontal="center" vertical="center" wrapText="1"/>
    </xf>
    <xf numFmtId="166" fontId="0" fillId="37" borderId="17" xfId="0" applyNumberFormat="1" applyFont="1" applyFill="1" applyBorder="1" applyAlignment="1">
      <alignment horizontal="center" vertical="center"/>
    </xf>
    <xf numFmtId="0" fontId="0" fillId="38" borderId="4" xfId="0" applyNumberFormat="1" applyFont="1" applyFill="1" applyBorder="1" applyAlignment="1">
      <alignment horizontal="center" vertical="center" wrapText="1"/>
    </xf>
    <xf numFmtId="0" fontId="0" fillId="38" borderId="2" xfId="0" applyNumberFormat="1" applyFont="1" applyFill="1" applyBorder="1" applyAlignment="1">
      <alignment horizontal="center" vertical="center" wrapText="1"/>
    </xf>
    <xf numFmtId="0" fontId="0" fillId="38" borderId="2" xfId="0" applyFont="1" applyFill="1" applyBorder="1" applyAlignment="1">
      <alignment horizontal="center" vertical="center" wrapText="1"/>
    </xf>
    <xf numFmtId="0" fontId="0" fillId="38" borderId="32" xfId="0" applyNumberFormat="1" applyFont="1" applyFill="1" applyBorder="1" applyAlignment="1">
      <alignment horizontal="center" vertical="center" wrapText="1"/>
    </xf>
    <xf numFmtId="0" fontId="0" fillId="38" borderId="31" xfId="0" applyNumberFormat="1" applyFont="1" applyFill="1" applyBorder="1" applyAlignment="1">
      <alignment horizontal="center" vertical="center" wrapText="1"/>
    </xf>
    <xf numFmtId="0" fontId="0" fillId="37" borderId="27" xfId="0" applyFont="1" applyFill="1" applyBorder="1" applyAlignment="1">
      <alignment horizontal="center" vertical="center" wrapText="1"/>
    </xf>
    <xf numFmtId="0" fontId="1" fillId="37" borderId="20" xfId="0" applyFont="1" applyFill="1" applyBorder="1" applyAlignment="1">
      <alignment horizontal="center" vertical="center" wrapText="1"/>
    </xf>
    <xf numFmtId="0" fontId="0" fillId="37" borderId="54" xfId="0" applyFont="1" applyFill="1" applyBorder="1" applyAlignment="1">
      <alignment horizontal="center" vertical="center"/>
    </xf>
    <xf numFmtId="0" fontId="0" fillId="37" borderId="55" xfId="0" applyFont="1" applyFill="1" applyBorder="1" applyAlignment="1">
      <alignment horizontal="center" vertical="center"/>
    </xf>
    <xf numFmtId="0" fontId="0" fillId="37" borderId="55" xfId="0" applyNumberFormat="1" applyFont="1" applyFill="1" applyBorder="1" applyAlignment="1">
      <alignment horizontal="center" vertical="center"/>
    </xf>
    <xf numFmtId="166" fontId="0" fillId="37" borderId="56" xfId="0" applyNumberFormat="1" applyFont="1" applyFill="1" applyBorder="1" applyAlignment="1">
      <alignment horizontal="center" vertical="center"/>
    </xf>
    <xf numFmtId="0" fontId="0" fillId="38" borderId="28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37" borderId="5" xfId="0" applyFont="1" applyFill="1" applyBorder="1" applyAlignment="1">
      <alignment horizontal="center" vertical="center" wrapText="1"/>
    </xf>
    <xf numFmtId="0" fontId="0" fillId="38" borderId="60" xfId="0" applyNumberFormat="1" applyFill="1" applyBorder="1" applyAlignment="1">
      <alignment horizontal="center" vertical="center" wrapText="1"/>
    </xf>
    <xf numFmtId="0" fontId="28" fillId="0" borderId="0" xfId="0" applyFont="1"/>
    <xf numFmtId="0" fontId="0" fillId="0" borderId="23" xfId="0" applyFill="1" applyBorder="1" applyAlignment="1">
      <alignment horizontal="center" vertical="center" wrapText="1"/>
    </xf>
    <xf numFmtId="0" fontId="23" fillId="35" borderId="61" xfId="0" applyFont="1" applyFill="1" applyBorder="1" applyAlignment="1">
      <alignment vertical="center"/>
    </xf>
    <xf numFmtId="0" fontId="23" fillId="35" borderId="62" xfId="0" applyFont="1" applyFill="1" applyBorder="1" applyAlignment="1">
      <alignment vertical="center"/>
    </xf>
    <xf numFmtId="0" fontId="23" fillId="35" borderId="63" xfId="0" applyFont="1" applyFill="1" applyBorder="1" applyAlignment="1">
      <alignment vertical="center"/>
    </xf>
    <xf numFmtId="0" fontId="29" fillId="0" borderId="0" xfId="0" applyNumberFormat="1" applyFont="1" applyFill="1" applyAlignment="1">
      <alignment vertical="center"/>
    </xf>
    <xf numFmtId="9" fontId="29" fillId="0" borderId="0" xfId="1" applyNumberFormat="1" applyFont="1" applyFill="1" applyAlignment="1">
      <alignment vertical="center"/>
    </xf>
    <xf numFmtId="166" fontId="29" fillId="0" borderId="0" xfId="0" applyNumberFormat="1" applyFont="1" applyFill="1" applyAlignment="1">
      <alignment vertical="center"/>
    </xf>
    <xf numFmtId="0" fontId="0" fillId="35" borderId="64" xfId="0" applyFill="1" applyBorder="1" applyAlignment="1">
      <alignment horizontal="center" vertical="center" wrapText="1"/>
    </xf>
    <xf numFmtId="0" fontId="0" fillId="35" borderId="47" xfId="0" applyFill="1" applyBorder="1" applyAlignment="1">
      <alignment horizontal="center" vertical="center" wrapText="1"/>
    </xf>
    <xf numFmtId="166" fontId="0" fillId="35" borderId="65" xfId="0" applyNumberFormat="1" applyFill="1" applyBorder="1" applyAlignment="1">
      <alignment horizontal="center" vertical="center" wrapText="1"/>
    </xf>
    <xf numFmtId="166" fontId="0" fillId="0" borderId="0" xfId="0" applyNumberFormat="1" applyFill="1" applyBorder="1" applyAlignment="1">
      <alignment vertical="center"/>
    </xf>
    <xf numFmtId="0" fontId="3" fillId="0" borderId="0" xfId="0" applyFont="1" applyFill="1"/>
    <xf numFmtId="0" fontId="3" fillId="0" borderId="0" xfId="0" applyFont="1"/>
    <xf numFmtId="0" fontId="0" fillId="33" borderId="18" xfId="0" applyFill="1" applyBorder="1" applyAlignment="1">
      <alignment horizontal="center" vertical="top"/>
    </xf>
    <xf numFmtId="0" fontId="0" fillId="33" borderId="19" xfId="0" applyFill="1" applyBorder="1" applyAlignment="1">
      <alignment horizontal="center" vertical="top"/>
    </xf>
    <xf numFmtId="0" fontId="0" fillId="33" borderId="19" xfId="0" applyNumberFormat="1" applyFill="1" applyBorder="1" applyAlignment="1">
      <alignment horizontal="center" vertical="top"/>
    </xf>
    <xf numFmtId="0" fontId="0" fillId="33" borderId="16" xfId="0" applyFill="1" applyBorder="1" applyAlignment="1">
      <alignment horizontal="center" vertical="top"/>
    </xf>
    <xf numFmtId="0" fontId="0" fillId="33" borderId="0" xfId="0" applyFill="1" applyBorder="1" applyAlignment="1">
      <alignment horizontal="center" vertical="top"/>
    </xf>
    <xf numFmtId="0" fontId="0" fillId="33" borderId="0" xfId="0" applyNumberFormat="1" applyFill="1" applyBorder="1" applyAlignment="1">
      <alignment horizontal="center" vertical="top"/>
    </xf>
    <xf numFmtId="166" fontId="0" fillId="33" borderId="17" xfId="0" applyNumberFormat="1" applyFill="1" applyBorder="1" applyAlignment="1">
      <alignment horizontal="center" vertical="top"/>
    </xf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left"/>
    </xf>
    <xf numFmtId="0" fontId="21" fillId="38" borderId="31" xfId="0" applyFont="1" applyFill="1" applyBorder="1" applyAlignment="1">
      <alignment horizontal="center" vertical="center"/>
    </xf>
    <xf numFmtId="0" fontId="0" fillId="38" borderId="70" xfId="0" applyNumberFormat="1" applyFill="1" applyBorder="1" applyAlignment="1">
      <alignment horizontal="center" vertical="center" wrapText="1"/>
    </xf>
    <xf numFmtId="0" fontId="0" fillId="33" borderId="73" xfId="0" applyFill="1" applyBorder="1" applyAlignment="1">
      <alignment horizontal="center" vertical="top"/>
    </xf>
    <xf numFmtId="0" fontId="0" fillId="33" borderId="74" xfId="0" applyFill="1" applyBorder="1" applyAlignment="1">
      <alignment horizontal="center" vertical="top"/>
    </xf>
    <xf numFmtId="0" fontId="0" fillId="33" borderId="74" xfId="0" applyNumberFormat="1" applyFill="1" applyBorder="1" applyAlignment="1">
      <alignment horizontal="center" vertical="top"/>
    </xf>
    <xf numFmtId="166" fontId="0" fillId="33" borderId="32" xfId="0" applyNumberFormat="1" applyFill="1" applyBorder="1" applyAlignment="1">
      <alignment horizontal="center" vertical="top"/>
    </xf>
    <xf numFmtId="166" fontId="16" fillId="36" borderId="6" xfId="0" applyNumberFormat="1" applyFont="1" applyFill="1" applyBorder="1" applyAlignment="1">
      <alignment horizontal="center" vertical="top"/>
    </xf>
    <xf numFmtId="0" fontId="0" fillId="37" borderId="54" xfId="0" applyFill="1" applyBorder="1" applyAlignment="1">
      <alignment horizontal="center" vertical="center"/>
    </xf>
    <xf numFmtId="0" fontId="0" fillId="37" borderId="55" xfId="0" applyFill="1" applyBorder="1" applyAlignment="1">
      <alignment horizontal="center" vertical="center"/>
    </xf>
    <xf numFmtId="0" fontId="0" fillId="37" borderId="55" xfId="0" applyNumberFormat="1" applyFill="1" applyBorder="1" applyAlignment="1">
      <alignment horizontal="center" vertical="center"/>
    </xf>
    <xf numFmtId="0" fontId="16" fillId="35" borderId="47" xfId="0" applyFont="1" applyFill="1" applyBorder="1" applyAlignment="1">
      <alignment vertical="center"/>
    </xf>
    <xf numFmtId="0" fontId="1" fillId="38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vertical="center" wrapText="1"/>
    </xf>
    <xf numFmtId="166" fontId="0" fillId="37" borderId="56" xfId="0" applyNumberFormat="1" applyFill="1" applyBorder="1" applyAlignment="1">
      <alignment horizontal="center" vertical="center"/>
    </xf>
    <xf numFmtId="0" fontId="0" fillId="38" borderId="26" xfId="0" applyNumberFormat="1" applyFill="1" applyBorder="1" applyAlignment="1">
      <alignment horizontal="center" vertical="center" wrapText="1"/>
    </xf>
    <xf numFmtId="0" fontId="0" fillId="38" borderId="25" xfId="0" applyNumberFormat="1" applyFill="1" applyBorder="1" applyAlignment="1">
      <alignment horizontal="center" vertical="center" wrapText="1"/>
    </xf>
    <xf numFmtId="0" fontId="0" fillId="37" borderId="27" xfId="0" applyFill="1" applyBorder="1" applyAlignment="1">
      <alignment horizontal="center" vertical="center" wrapText="1"/>
    </xf>
    <xf numFmtId="0" fontId="0" fillId="37" borderId="19" xfId="0" applyFill="1" applyBorder="1" applyAlignment="1">
      <alignment horizontal="center" vertical="center" wrapText="1"/>
    </xf>
    <xf numFmtId="0" fontId="0" fillId="37" borderId="19" xfId="0" applyNumberFormat="1" applyFill="1" applyBorder="1" applyAlignment="1">
      <alignment horizontal="center" vertical="center" wrapText="1"/>
    </xf>
    <xf numFmtId="0" fontId="0" fillId="37" borderId="18" xfId="0" applyNumberFormat="1" applyFill="1" applyBorder="1" applyAlignment="1">
      <alignment horizontal="center" vertical="center" wrapText="1"/>
    </xf>
    <xf numFmtId="0" fontId="0" fillId="38" borderId="31" xfId="0" applyNumberFormat="1" applyFill="1" applyBorder="1" applyAlignment="1">
      <alignment horizontal="center" vertical="center" wrapText="1"/>
    </xf>
    <xf numFmtId="0" fontId="0" fillId="38" borderId="32" xfId="0" applyNumberFormat="1" applyFill="1" applyBorder="1" applyAlignment="1">
      <alignment horizontal="center" vertical="center" wrapText="1"/>
    </xf>
    <xf numFmtId="0" fontId="0" fillId="38" borderId="56" xfId="0" applyNumberFormat="1" applyFill="1" applyBorder="1" applyAlignment="1">
      <alignment horizontal="center" vertical="center" wrapText="1"/>
    </xf>
    <xf numFmtId="0" fontId="1" fillId="38" borderId="75" xfId="0" applyNumberFormat="1" applyFont="1" applyFill="1" applyBorder="1" applyAlignment="1">
      <alignment horizontal="center" vertical="center" wrapText="1"/>
    </xf>
    <xf numFmtId="0" fontId="0" fillId="38" borderId="57" xfId="0" applyFill="1" applyBorder="1" applyAlignment="1">
      <alignment horizontal="center" vertical="center" wrapText="1"/>
    </xf>
    <xf numFmtId="0" fontId="0" fillId="38" borderId="57" xfId="0" applyNumberFormat="1" applyFill="1" applyBorder="1" applyAlignment="1">
      <alignment horizontal="center" vertical="center" wrapText="1"/>
    </xf>
    <xf numFmtId="0" fontId="0" fillId="38" borderId="59" xfId="0" applyNumberFormat="1" applyFill="1" applyBorder="1" applyAlignment="1">
      <alignment horizontal="center" vertical="center" wrapText="1"/>
    </xf>
    <xf numFmtId="0" fontId="0" fillId="38" borderId="43" xfId="0" applyNumberForma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8" fillId="36" borderId="27" xfId="0" applyFont="1" applyFill="1" applyBorder="1" applyAlignment="1">
      <alignment horizontal="center" vertical="center"/>
    </xf>
    <xf numFmtId="166" fontId="1" fillId="33" borderId="27" xfId="0" applyNumberFormat="1" applyFont="1" applyFill="1" applyBorder="1" applyAlignment="1">
      <alignment horizontal="center" vertical="center"/>
    </xf>
    <xf numFmtId="0" fontId="1" fillId="33" borderId="29" xfId="0" applyFont="1" applyFill="1" applyBorder="1" applyAlignment="1">
      <alignment horizontal="center" vertical="center"/>
    </xf>
    <xf numFmtId="0" fontId="16" fillId="35" borderId="58" xfId="0" applyFont="1" applyFill="1" applyBorder="1" applyAlignment="1">
      <alignment horizontal="center" vertical="center"/>
    </xf>
    <xf numFmtId="165" fontId="0" fillId="0" borderId="2" xfId="1" applyNumberFormat="1" applyFont="1" applyFill="1" applyBorder="1" applyAlignment="1">
      <alignment horizontal="center" vertical="center"/>
    </xf>
    <xf numFmtId="0" fontId="0" fillId="38" borderId="73" xfId="0" applyNumberFormat="1" applyFont="1" applyFill="1" applyBorder="1" applyAlignment="1">
      <alignment horizontal="center" vertical="center" wrapText="1"/>
    </xf>
    <xf numFmtId="0" fontId="0" fillId="38" borderId="60" xfId="0" applyNumberFormat="1" applyFont="1" applyFill="1" applyBorder="1" applyAlignment="1">
      <alignment horizontal="center" vertical="center" wrapText="1"/>
    </xf>
    <xf numFmtId="0" fontId="0" fillId="38" borderId="77" xfId="0" applyNumberFormat="1" applyFont="1" applyFill="1" applyBorder="1" applyAlignment="1">
      <alignment horizontal="center" vertical="center" wrapText="1"/>
    </xf>
    <xf numFmtId="0" fontId="0" fillId="38" borderId="75" xfId="0" applyNumberFormat="1" applyFont="1" applyFill="1" applyBorder="1" applyAlignment="1">
      <alignment horizontal="center" vertical="center" wrapText="1"/>
    </xf>
    <xf numFmtId="0" fontId="0" fillId="38" borderId="37" xfId="0" applyNumberFormat="1" applyFont="1" applyFill="1" applyBorder="1" applyAlignment="1">
      <alignment horizontal="center" vertical="center" wrapText="1"/>
    </xf>
    <xf numFmtId="0" fontId="0" fillId="38" borderId="75" xfId="0" applyFont="1" applyFill="1" applyBorder="1" applyAlignment="1">
      <alignment horizontal="center" vertical="center" wrapText="1"/>
    </xf>
    <xf numFmtId="1" fontId="0" fillId="33" borderId="19" xfId="0" applyNumberFormat="1" applyFill="1" applyBorder="1" applyAlignment="1">
      <alignment horizontal="center" vertical="top"/>
    </xf>
    <xf numFmtId="1" fontId="0" fillId="33" borderId="0" xfId="0" applyNumberFormat="1" applyFill="1" applyBorder="1" applyAlignment="1">
      <alignment horizontal="center" vertical="top"/>
    </xf>
    <xf numFmtId="1" fontId="0" fillId="33" borderId="17" xfId="0" applyNumberFormat="1" applyFill="1" applyBorder="1" applyAlignment="1">
      <alignment horizontal="center" vertical="top"/>
    </xf>
    <xf numFmtId="0" fontId="19" fillId="0" borderId="1" xfId="43" applyFont="1" applyBorder="1" applyAlignment="1">
      <alignment horizontal="center" vertical="center"/>
    </xf>
    <xf numFmtId="0" fontId="19" fillId="0" borderId="75" xfId="43" applyFont="1" applyBorder="1" applyAlignment="1">
      <alignment horizontal="center" vertical="center"/>
    </xf>
    <xf numFmtId="0" fontId="19" fillId="0" borderId="2" xfId="43" applyFont="1" applyBorder="1" applyAlignment="1">
      <alignment horizontal="center" vertical="center"/>
    </xf>
    <xf numFmtId="0" fontId="0" fillId="38" borderId="26" xfId="0" applyFill="1" applyBorder="1" applyAlignment="1">
      <alignment horizontal="center" vertical="center"/>
    </xf>
    <xf numFmtId="0" fontId="0" fillId="38" borderId="31" xfId="0" applyFill="1" applyBorder="1" applyAlignment="1">
      <alignment horizontal="center" vertical="top"/>
    </xf>
    <xf numFmtId="0" fontId="1" fillId="37" borderId="5" xfId="0" applyNumberFormat="1" applyFont="1" applyFill="1" applyBorder="1" applyAlignment="1">
      <alignment horizontal="center" vertical="center" wrapText="1"/>
    </xf>
    <xf numFmtId="0" fontId="30" fillId="33" borderId="40" xfId="0" applyFont="1" applyFill="1" applyBorder="1" applyAlignment="1">
      <alignment horizontal="left" vertical="center"/>
    </xf>
    <xf numFmtId="0" fontId="30" fillId="33" borderId="46" xfId="0" applyFont="1" applyFill="1" applyBorder="1" applyAlignment="1">
      <alignment horizontal="left" vertical="center"/>
    </xf>
    <xf numFmtId="0" fontId="30" fillId="33" borderId="38" xfId="0" applyFont="1" applyFill="1" applyBorder="1" applyAlignment="1">
      <alignment horizontal="left" vertical="center"/>
    </xf>
    <xf numFmtId="0" fontId="31" fillId="38" borderId="25" xfId="0" applyNumberFormat="1" applyFont="1" applyFill="1" applyBorder="1" applyAlignment="1">
      <alignment horizontal="center" vertical="center" wrapText="1"/>
    </xf>
    <xf numFmtId="0" fontId="31" fillId="38" borderId="26" xfId="0" applyNumberFormat="1" applyFont="1" applyFill="1" applyBorder="1" applyAlignment="1">
      <alignment horizontal="center" vertical="center" wrapText="1"/>
    </xf>
    <xf numFmtId="0" fontId="31" fillId="38" borderId="37" xfId="0" applyNumberFormat="1" applyFont="1" applyFill="1" applyBorder="1" applyAlignment="1">
      <alignment horizontal="center" vertical="center" wrapText="1"/>
    </xf>
    <xf numFmtId="0" fontId="31" fillId="38" borderId="79" xfId="0" applyNumberFormat="1" applyFont="1" applyFill="1" applyBorder="1" applyAlignment="1">
      <alignment horizontal="center" vertical="center" wrapText="1"/>
    </xf>
    <xf numFmtId="0" fontId="31" fillId="38" borderId="32" xfId="0" applyNumberFormat="1" applyFont="1" applyFill="1" applyBorder="1" applyAlignment="1">
      <alignment horizontal="center" vertical="center" wrapText="1"/>
    </xf>
    <xf numFmtId="0" fontId="31" fillId="38" borderId="31" xfId="0" applyNumberFormat="1" applyFont="1" applyFill="1" applyBorder="1" applyAlignment="1">
      <alignment horizontal="center" vertical="center" wrapText="1"/>
    </xf>
    <xf numFmtId="0" fontId="31" fillId="37" borderId="20" xfId="0" applyFont="1" applyFill="1" applyBorder="1" applyAlignment="1">
      <alignment horizontal="center" vertical="center" wrapText="1"/>
    </xf>
    <xf numFmtId="0" fontId="1" fillId="37" borderId="29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left" vertical="center" wrapText="1"/>
    </xf>
    <xf numFmtId="0" fontId="0" fillId="0" borderId="23" xfId="0" applyFont="1" applyFill="1" applyBorder="1" applyAlignment="1">
      <alignment horizontal="left" vertical="center" wrapText="1"/>
    </xf>
    <xf numFmtId="0" fontId="0" fillId="38" borderId="74" xfId="0" applyNumberFormat="1" applyFont="1" applyFill="1" applyBorder="1" applyAlignment="1">
      <alignment horizontal="center" vertical="center" wrapText="1"/>
    </xf>
    <xf numFmtId="0" fontId="0" fillId="38" borderId="68" xfId="0" applyNumberFormat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16" fillId="36" borderId="1" xfId="0" applyFont="1" applyFill="1" applyBorder="1" applyAlignment="1">
      <alignment horizontal="left" vertical="top"/>
    </xf>
    <xf numFmtId="0" fontId="0" fillId="37" borderId="1" xfId="0" applyFill="1" applyBorder="1"/>
    <xf numFmtId="0" fontId="16" fillId="36" borderId="1" xfId="0" applyFont="1" applyFill="1" applyBorder="1" applyAlignment="1">
      <alignment horizontal="center" vertical="center"/>
    </xf>
    <xf numFmtId="0" fontId="16" fillId="36" borderId="1" xfId="0" applyFont="1" applyFill="1" applyBorder="1" applyAlignment="1">
      <alignment horizontal="center" vertical="center" wrapText="1"/>
    </xf>
    <xf numFmtId="0" fontId="1" fillId="37" borderId="1" xfId="0" applyFont="1" applyFill="1" applyBorder="1" applyAlignment="1">
      <alignment horizontal="center" vertical="center"/>
    </xf>
    <xf numFmtId="0" fontId="1" fillId="37" borderId="75" xfId="0" applyFont="1" applyFill="1" applyBorder="1" applyAlignment="1">
      <alignment horizontal="center" vertical="center"/>
    </xf>
    <xf numFmtId="0" fontId="1" fillId="37" borderId="21" xfId="0" applyFont="1" applyFill="1" applyBorder="1" applyAlignment="1">
      <alignment horizontal="center" vertical="center"/>
    </xf>
    <xf numFmtId="0" fontId="16" fillId="36" borderId="2" xfId="0" applyFont="1" applyFill="1" applyBorder="1" applyAlignment="1">
      <alignment horizontal="center" vertical="center"/>
    </xf>
    <xf numFmtId="9" fontId="1" fillId="37" borderId="1" xfId="1" applyFont="1" applyFill="1" applyBorder="1" applyAlignment="1">
      <alignment horizontal="center" vertical="center"/>
    </xf>
    <xf numFmtId="9" fontId="1" fillId="37" borderId="75" xfId="1" applyFont="1" applyFill="1" applyBorder="1" applyAlignment="1">
      <alignment horizontal="center" vertical="center"/>
    </xf>
    <xf numFmtId="9" fontId="1" fillId="37" borderId="2" xfId="1" applyFont="1" applyFill="1" applyBorder="1" applyAlignment="1">
      <alignment horizontal="center" vertical="center"/>
    </xf>
    <xf numFmtId="0" fontId="1" fillId="38" borderId="1" xfId="0" applyFont="1" applyFill="1" applyBorder="1" applyAlignment="1">
      <alignment horizontal="center" vertical="center"/>
    </xf>
    <xf numFmtId="0" fontId="1" fillId="38" borderId="75" xfId="0" applyFont="1" applyFill="1" applyBorder="1" applyAlignment="1">
      <alignment horizontal="center" vertical="center"/>
    </xf>
    <xf numFmtId="0" fontId="1" fillId="38" borderId="2" xfId="0" applyFont="1" applyFill="1" applyBorder="1" applyAlignment="1">
      <alignment horizontal="center" vertical="center"/>
    </xf>
    <xf numFmtId="0" fontId="1" fillId="38" borderId="21" xfId="0" applyFont="1" applyFill="1" applyBorder="1" applyAlignment="1">
      <alignment horizontal="center" vertical="center"/>
    </xf>
    <xf numFmtId="0" fontId="1" fillId="39" borderId="1" xfId="0" applyFont="1" applyFill="1" applyBorder="1" applyAlignment="1">
      <alignment horizontal="center" vertical="center"/>
    </xf>
    <xf numFmtId="0" fontId="1" fillId="39" borderId="75" xfId="0" applyFont="1" applyFill="1" applyBorder="1" applyAlignment="1">
      <alignment horizontal="center" vertical="center"/>
    </xf>
    <xf numFmtId="0" fontId="1" fillId="39" borderId="2" xfId="0" applyFont="1" applyFill="1" applyBorder="1" applyAlignment="1">
      <alignment horizontal="center" vertical="center"/>
    </xf>
    <xf numFmtId="0" fontId="0" fillId="38" borderId="79" xfId="0" applyNumberFormat="1" applyFill="1" applyBorder="1" applyAlignment="1">
      <alignment horizontal="center" vertical="center" wrapText="1"/>
    </xf>
    <xf numFmtId="0" fontId="0" fillId="37" borderId="55" xfId="0" applyFill="1" applyBorder="1" applyAlignment="1">
      <alignment horizontal="center" vertical="center" wrapText="1"/>
    </xf>
    <xf numFmtId="165" fontId="0" fillId="0" borderId="75" xfId="1" applyNumberFormat="1" applyFont="1" applyBorder="1" applyAlignment="1">
      <alignment horizontal="center" vertical="center"/>
    </xf>
    <xf numFmtId="165" fontId="0" fillId="0" borderId="69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6" fontId="29" fillId="0" borderId="0" xfId="0" applyNumberFormat="1" applyFont="1" applyFill="1" applyAlignment="1">
      <alignment horizontal="right" vertical="center"/>
    </xf>
    <xf numFmtId="0" fontId="34" fillId="37" borderId="19" xfId="0" applyNumberFormat="1" applyFont="1" applyFill="1" applyBorder="1" applyAlignment="1">
      <alignment horizontal="center" vertical="center" wrapText="1"/>
    </xf>
    <xf numFmtId="0" fontId="35" fillId="0" borderId="0" xfId="0" applyNumberFormat="1" applyFont="1" applyFill="1" applyAlignment="1">
      <alignment vertical="center"/>
    </xf>
    <xf numFmtId="9" fontId="35" fillId="0" borderId="0" xfId="1" applyNumberFormat="1" applyFont="1" applyFill="1" applyAlignment="1">
      <alignment vertical="center"/>
    </xf>
    <xf numFmtId="166" fontId="35" fillId="0" borderId="0" xfId="0" applyNumberFormat="1" applyFont="1" applyFill="1" applyAlignment="1">
      <alignment vertical="center"/>
    </xf>
    <xf numFmtId="0" fontId="1" fillId="0" borderId="23" xfId="0" applyFont="1" applyFill="1" applyBorder="1" applyAlignment="1">
      <alignment horizontal="left" vertical="center" wrapText="1"/>
    </xf>
    <xf numFmtId="165" fontId="0" fillId="0" borderId="75" xfId="1" applyNumberFormat="1" applyFont="1" applyFill="1" applyBorder="1" applyAlignment="1">
      <alignment horizontal="center" vertical="center"/>
    </xf>
    <xf numFmtId="0" fontId="0" fillId="37" borderId="27" xfId="0" applyNumberFormat="1" applyFont="1" applyFill="1" applyBorder="1" applyAlignment="1">
      <alignment horizontal="center" vertical="center" wrapText="1"/>
    </xf>
    <xf numFmtId="0" fontId="1" fillId="39" borderId="1" xfId="0" applyNumberFormat="1" applyFont="1" applyFill="1" applyBorder="1" applyAlignment="1">
      <alignment horizontal="center" vertical="center" wrapText="1"/>
    </xf>
    <xf numFmtId="0" fontId="1" fillId="39" borderId="75" xfId="0" applyNumberFormat="1" applyFont="1" applyFill="1" applyBorder="1" applyAlignment="1">
      <alignment horizontal="center" vertical="center" wrapText="1"/>
    </xf>
    <xf numFmtId="0" fontId="1" fillId="39" borderId="2" xfId="0" applyNumberFormat="1" applyFont="1" applyFill="1" applyBorder="1" applyAlignment="1">
      <alignment horizontal="center" vertical="center" wrapText="1"/>
    </xf>
    <xf numFmtId="0" fontId="0" fillId="39" borderId="2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center" wrapText="1"/>
    </xf>
    <xf numFmtId="0" fontId="0" fillId="39" borderId="75" xfId="0" applyFont="1" applyFill="1" applyBorder="1" applyAlignment="1">
      <alignment horizontal="center" vertical="center" wrapText="1"/>
    </xf>
    <xf numFmtId="0" fontId="0" fillId="39" borderId="2" xfId="0" applyFont="1" applyFill="1" applyBorder="1" applyAlignment="1">
      <alignment horizontal="center" vertical="center" wrapText="1"/>
    </xf>
    <xf numFmtId="0" fontId="0" fillId="39" borderId="3" xfId="0" applyFont="1" applyFill="1" applyBorder="1" applyAlignment="1">
      <alignment horizontal="center" vertical="center" wrapText="1"/>
    </xf>
    <xf numFmtId="0" fontId="0" fillId="37" borderId="44" xfId="0" applyNumberFormat="1" applyFont="1" applyFill="1" applyBorder="1" applyAlignment="1">
      <alignment vertical="center"/>
    </xf>
    <xf numFmtId="0" fontId="16" fillId="35" borderId="47" xfId="0" applyFont="1" applyFill="1" applyBorder="1" applyAlignment="1">
      <alignment vertical="center"/>
    </xf>
    <xf numFmtId="0" fontId="16" fillId="40" borderId="44" xfId="0" applyFont="1" applyFill="1" applyBorder="1" applyAlignment="1">
      <alignment vertical="center"/>
    </xf>
    <xf numFmtId="165" fontId="0" fillId="0" borderId="80" xfId="1" applyNumberFormat="1" applyFont="1" applyBorder="1" applyAlignment="1">
      <alignment horizontal="center" vertical="center"/>
    </xf>
    <xf numFmtId="0" fontId="16" fillId="35" borderId="41" xfId="0" applyFont="1" applyFill="1" applyBorder="1" applyAlignment="1">
      <alignment vertical="center"/>
    </xf>
    <xf numFmtId="0" fontId="0" fillId="0" borderId="17" xfId="0" applyBorder="1" applyAlignment="1">
      <alignment horizontal="center" vertical="center" wrapText="1"/>
    </xf>
    <xf numFmtId="0" fontId="0" fillId="37" borderId="18" xfId="0" applyFill="1" applyBorder="1" applyAlignment="1">
      <alignment horizontal="center" vertical="center" wrapText="1"/>
    </xf>
    <xf numFmtId="0" fontId="0" fillId="38" borderId="36" xfId="0" applyFill="1" applyBorder="1" applyAlignment="1">
      <alignment horizontal="center" vertical="center" wrapText="1"/>
    </xf>
    <xf numFmtId="0" fontId="0" fillId="38" borderId="87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37" borderId="0" xfId="0" applyFill="1" applyAlignment="1">
      <alignment horizontal="center" vertical="center"/>
    </xf>
    <xf numFmtId="166" fontId="0" fillId="37" borderId="0" xfId="0" applyNumberFormat="1" applyFill="1" applyAlignment="1">
      <alignment horizontal="center" vertical="center"/>
    </xf>
    <xf numFmtId="0" fontId="0" fillId="38" borderId="33" xfId="0" applyFill="1" applyBorder="1" applyAlignment="1">
      <alignment horizontal="center" vertical="center" wrapText="1"/>
    </xf>
    <xf numFmtId="0" fontId="1" fillId="38" borderId="1" xfId="0" applyFont="1" applyFill="1" applyBorder="1" applyAlignment="1">
      <alignment horizontal="center" vertical="center" wrapText="1"/>
    </xf>
    <xf numFmtId="0" fontId="0" fillId="38" borderId="37" xfId="0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23" xfId="0" applyFont="1" applyBorder="1" applyAlignment="1">
      <alignment vertical="center" wrapText="1"/>
    </xf>
    <xf numFmtId="0" fontId="0" fillId="38" borderId="34" xfId="0" applyFill="1" applyBorder="1" applyAlignment="1">
      <alignment horizontal="center" vertical="center" wrapText="1"/>
    </xf>
    <xf numFmtId="0" fontId="1" fillId="38" borderId="3" xfId="0" applyFont="1" applyFill="1" applyBorder="1" applyAlignment="1">
      <alignment horizontal="center" vertical="center" wrapText="1"/>
    </xf>
    <xf numFmtId="0" fontId="0" fillId="38" borderId="43" xfId="0" applyFill="1" applyBorder="1" applyAlignment="1">
      <alignment horizontal="center" vertical="center" wrapText="1"/>
    </xf>
    <xf numFmtId="0" fontId="0" fillId="38" borderId="4" xfId="0" applyFill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38" borderId="72" xfId="0" applyFill="1" applyBorder="1" applyAlignment="1">
      <alignment horizontal="center" vertical="center" wrapText="1"/>
    </xf>
    <xf numFmtId="0" fontId="0" fillId="38" borderId="59" xfId="0" applyFill="1" applyBorder="1" applyAlignment="1">
      <alignment horizontal="center" vertical="center" wrapText="1"/>
    </xf>
    <xf numFmtId="0" fontId="1" fillId="38" borderId="57" xfId="0" applyFont="1" applyFill="1" applyBorder="1" applyAlignment="1">
      <alignment horizontal="center" vertical="center" wrapText="1"/>
    </xf>
    <xf numFmtId="0" fontId="0" fillId="38" borderId="81" xfId="0" applyFill="1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0" fontId="0" fillId="38" borderId="73" xfId="0" applyFill="1" applyBorder="1" applyAlignment="1">
      <alignment horizontal="center" vertical="center" wrapText="1"/>
    </xf>
    <xf numFmtId="0" fontId="0" fillId="38" borderId="84" xfId="0" applyFill="1" applyBorder="1" applyAlignment="1">
      <alignment horizontal="center" vertical="center" wrapText="1"/>
    </xf>
    <xf numFmtId="0" fontId="0" fillId="38" borderId="60" xfId="0" applyFill="1" applyBorder="1" applyAlignment="1">
      <alignment horizontal="center" vertical="center" wrapText="1"/>
    </xf>
    <xf numFmtId="0" fontId="1" fillId="38" borderId="2" xfId="0" applyFont="1" applyFill="1" applyBorder="1" applyAlignment="1">
      <alignment horizontal="center" vertical="center" wrapText="1"/>
    </xf>
    <xf numFmtId="0" fontId="0" fillId="38" borderId="79" xfId="0" applyFill="1" applyBorder="1" applyAlignment="1">
      <alignment horizontal="center" vertical="center" wrapText="1"/>
    </xf>
    <xf numFmtId="0" fontId="1" fillId="37" borderId="5" xfId="0" applyFont="1" applyFill="1" applyBorder="1" applyAlignment="1">
      <alignment horizontal="center" vertical="center" wrapText="1"/>
    </xf>
    <xf numFmtId="0" fontId="0" fillId="38" borderId="68" xfId="0" applyFill="1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3" xfId="0" applyBorder="1"/>
    <xf numFmtId="0" fontId="0" fillId="38" borderId="67" xfId="0" applyFill="1" applyBorder="1" applyAlignment="1">
      <alignment horizontal="center" vertical="center" wrapText="1"/>
    </xf>
    <xf numFmtId="0" fontId="0" fillId="0" borderId="23" xfId="0" applyBorder="1" applyAlignment="1">
      <alignment horizontal="left" vertical="center"/>
    </xf>
    <xf numFmtId="0" fontId="0" fillId="37" borderId="29" xfId="0" applyFill="1" applyBorder="1" applyAlignment="1">
      <alignment horizontal="center" vertical="center" wrapText="1"/>
    </xf>
    <xf numFmtId="0" fontId="1" fillId="37" borderId="27" xfId="0" applyFont="1" applyFill="1" applyBorder="1" applyAlignment="1">
      <alignment horizontal="center" vertical="center" wrapText="1"/>
    </xf>
    <xf numFmtId="0" fontId="0" fillId="38" borderId="35" xfId="0" applyFill="1" applyBorder="1" applyAlignment="1">
      <alignment horizontal="center" vertical="center" wrapText="1"/>
    </xf>
    <xf numFmtId="0" fontId="0" fillId="0" borderId="6" xfId="0" applyBorder="1"/>
    <xf numFmtId="165" fontId="0" fillId="0" borderId="80" xfId="1" applyNumberFormat="1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1" fillId="37" borderId="16" xfId="0" applyFont="1" applyFill="1" applyBorder="1" applyAlignment="1">
      <alignment horizontal="center" vertical="center"/>
    </xf>
    <xf numFmtId="0" fontId="1" fillId="37" borderId="17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14" fontId="0" fillId="33" borderId="40" xfId="0" applyNumberFormat="1" applyFill="1" applyBorder="1" applyAlignment="1">
      <alignment vertical="center"/>
    </xf>
    <xf numFmtId="14" fontId="0" fillId="33" borderId="46" xfId="0" applyNumberFormat="1" applyFill="1" applyBorder="1" applyAlignment="1">
      <alignment vertical="center"/>
    </xf>
    <xf numFmtId="14" fontId="0" fillId="33" borderId="38" xfId="0" applyNumberFormat="1" applyFill="1" applyBorder="1" applyAlignment="1">
      <alignment vertical="center"/>
    </xf>
    <xf numFmtId="0" fontId="19" fillId="0" borderId="82" xfId="43" applyFont="1" applyBorder="1" applyAlignment="1">
      <alignment horizontal="center" vertical="center"/>
    </xf>
    <xf numFmtId="0" fontId="1" fillId="37" borderId="58" xfId="0" applyFont="1" applyFill="1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/>
    </xf>
    <xf numFmtId="9" fontId="1" fillId="0" borderId="0" xfId="1" applyNumberFormat="1" applyFont="1" applyFill="1" applyAlignment="1">
      <alignment vertical="center"/>
    </xf>
    <xf numFmtId="166" fontId="1" fillId="0" borderId="0" xfId="0" applyNumberFormat="1" applyFont="1" applyFill="1" applyAlignment="1">
      <alignment vertical="center"/>
    </xf>
    <xf numFmtId="0" fontId="1" fillId="37" borderId="5" xfId="0" applyFont="1" applyFill="1" applyBorder="1" applyAlignment="1">
      <alignment horizontal="center" vertical="center"/>
    </xf>
    <xf numFmtId="0" fontId="1" fillId="37" borderId="5" xfId="0" applyFont="1" applyFill="1" applyBorder="1" applyAlignment="1">
      <alignment horizontal="center"/>
    </xf>
    <xf numFmtId="10" fontId="1" fillId="37" borderId="5" xfId="1" applyNumberFormat="1" applyFont="1" applyFill="1" applyBorder="1" applyAlignment="1">
      <alignment horizontal="center"/>
    </xf>
    <xf numFmtId="0" fontId="1" fillId="33" borderId="5" xfId="0" applyFont="1" applyFill="1" applyBorder="1" applyAlignment="1">
      <alignment horizontal="center" vertical="center"/>
    </xf>
    <xf numFmtId="0" fontId="1" fillId="37" borderId="5" xfId="0" applyNumberFormat="1" applyFont="1" applyFill="1" applyBorder="1" applyAlignment="1">
      <alignment horizontal="center"/>
    </xf>
    <xf numFmtId="0" fontId="1" fillId="37" borderId="5" xfId="0" applyNumberFormat="1" applyFont="1" applyFill="1" applyBorder="1" applyAlignment="1">
      <alignment horizontal="center" vertical="center"/>
    </xf>
    <xf numFmtId="10" fontId="1" fillId="37" borderId="5" xfId="1" applyNumberFormat="1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left" vertical="center" wrapText="1"/>
    </xf>
    <xf numFmtId="0" fontId="1" fillId="33" borderId="5" xfId="0" applyNumberFormat="1" applyFont="1" applyFill="1" applyBorder="1" applyAlignment="1">
      <alignment horizontal="center" vertical="center"/>
    </xf>
    <xf numFmtId="10" fontId="1" fillId="33" borderId="5" xfId="1" applyNumberFormat="1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 wrapText="1"/>
    </xf>
    <xf numFmtId="166" fontId="29" fillId="0" borderId="0" xfId="0" applyNumberFormat="1" applyFont="1" applyFill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/>
    </xf>
    <xf numFmtId="0" fontId="29" fillId="0" borderId="0" xfId="0" applyNumberFormat="1" applyFont="1" applyFill="1" applyAlignment="1">
      <alignment horizontal="center" vertical="center"/>
    </xf>
    <xf numFmtId="0" fontId="35" fillId="0" borderId="0" xfId="0" applyNumberFormat="1" applyFont="1" applyFill="1" applyAlignment="1">
      <alignment horizontal="center" vertical="center"/>
    </xf>
    <xf numFmtId="0" fontId="31" fillId="38" borderId="1" xfId="0" applyFont="1" applyFill="1" applyBorder="1" applyAlignment="1">
      <alignment horizontal="center" vertical="center" wrapText="1"/>
    </xf>
    <xf numFmtId="0" fontId="31" fillId="38" borderId="31" xfId="0" applyFont="1" applyFill="1" applyBorder="1" applyAlignment="1">
      <alignment horizontal="center" vertical="top"/>
    </xf>
    <xf numFmtId="165" fontId="0" fillId="0" borderId="5" xfId="1" applyNumberFormat="1" applyFont="1" applyFill="1" applyBorder="1" applyAlignment="1">
      <alignment horizontal="center" vertical="center"/>
    </xf>
    <xf numFmtId="0" fontId="0" fillId="38" borderId="37" xfId="0" applyFont="1" applyFill="1" applyBorder="1" applyAlignment="1">
      <alignment horizontal="center" vertical="center" wrapText="1"/>
    </xf>
    <xf numFmtId="0" fontId="0" fillId="38" borderId="31" xfId="0" applyFont="1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top"/>
    </xf>
    <xf numFmtId="0" fontId="0" fillId="38" borderId="1" xfId="0" applyFill="1" applyBorder="1" applyAlignment="1">
      <alignment horizontal="center" vertical="top" wrapText="1"/>
    </xf>
    <xf numFmtId="0" fontId="0" fillId="38" borderId="78" xfId="0" applyFill="1" applyBorder="1" applyAlignment="1">
      <alignment horizontal="center" vertical="center" wrapText="1"/>
    </xf>
    <xf numFmtId="0" fontId="0" fillId="38" borderId="83" xfId="0" applyFill="1" applyBorder="1" applyAlignment="1">
      <alignment horizontal="center" vertical="center" wrapText="1"/>
    </xf>
    <xf numFmtId="0" fontId="0" fillId="38" borderId="2" xfId="0" applyFill="1" applyBorder="1" applyAlignment="1">
      <alignment horizontal="center" vertical="center"/>
    </xf>
    <xf numFmtId="0" fontId="0" fillId="38" borderId="35" xfId="0" applyNumberFormat="1" applyFill="1" applyBorder="1" applyAlignment="1">
      <alignment horizontal="center" vertical="center" wrapText="1"/>
    </xf>
    <xf numFmtId="0" fontId="1" fillId="38" borderId="76" xfId="0" applyNumberFormat="1" applyFont="1" applyFill="1" applyBorder="1" applyAlignment="1">
      <alignment horizontal="center" vertical="center" wrapText="1"/>
    </xf>
    <xf numFmtId="0" fontId="1" fillId="38" borderId="21" xfId="0" applyNumberFormat="1" applyFont="1" applyFill="1" applyBorder="1" applyAlignment="1">
      <alignment horizontal="center" vertical="center" wrapText="1"/>
    </xf>
    <xf numFmtId="0" fontId="0" fillId="38" borderId="71" xfId="0" applyFill="1" applyBorder="1" applyAlignment="1">
      <alignment horizontal="center" vertical="center" wrapText="1"/>
    </xf>
    <xf numFmtId="0" fontId="1" fillId="38" borderId="76" xfId="0" applyFont="1" applyFill="1" applyBorder="1" applyAlignment="1">
      <alignment horizontal="center" vertical="center" wrapText="1"/>
    </xf>
    <xf numFmtId="0" fontId="1" fillId="38" borderId="21" xfId="0" applyFont="1" applyFill="1" applyBorder="1" applyAlignment="1">
      <alignment horizontal="center" vertical="center" wrapText="1"/>
    </xf>
    <xf numFmtId="0" fontId="0" fillId="38" borderId="35" xfId="0" applyNumberFormat="1" applyFont="1" applyFill="1" applyBorder="1" applyAlignment="1">
      <alignment horizontal="center" vertical="center" wrapText="1"/>
    </xf>
    <xf numFmtId="165" fontId="0" fillId="0" borderId="21" xfId="1" applyNumberFormat="1" applyFont="1" applyFill="1" applyBorder="1" applyAlignment="1">
      <alignment horizontal="center" vertical="center"/>
    </xf>
    <xf numFmtId="0" fontId="1" fillId="38" borderId="69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0" fillId="39" borderId="37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1" fillId="41" borderId="79" xfId="0" applyFont="1" applyFill="1" applyBorder="1" applyAlignment="1">
      <alignment horizontal="center" vertical="center"/>
    </xf>
    <xf numFmtId="0" fontId="37" fillId="0" borderId="22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 wrapText="1"/>
    </xf>
    <xf numFmtId="0" fontId="41" fillId="33" borderId="27" xfId="0" applyNumberFormat="1" applyFont="1" applyFill="1" applyBorder="1" applyAlignment="1">
      <alignment horizontal="center" vertical="center" wrapText="1"/>
    </xf>
    <xf numFmtId="0" fontId="41" fillId="33" borderId="27" xfId="0" applyFont="1" applyFill="1" applyBorder="1" applyAlignment="1">
      <alignment horizontal="center" wrapText="1"/>
    </xf>
    <xf numFmtId="0" fontId="43" fillId="33" borderId="27" xfId="0" applyFont="1" applyFill="1" applyBorder="1" applyAlignment="1">
      <alignment horizontal="center" wrapText="1"/>
    </xf>
    <xf numFmtId="0" fontId="42" fillId="38" borderId="33" xfId="0" applyNumberFormat="1" applyFont="1" applyFill="1" applyBorder="1" applyAlignment="1">
      <alignment horizontal="center" vertical="center" wrapText="1"/>
    </xf>
    <xf numFmtId="0" fontId="41" fillId="33" borderId="0" xfId="0" applyNumberFormat="1" applyFont="1" applyFill="1" applyBorder="1" applyAlignment="1">
      <alignment horizontal="center" vertical="center" wrapText="1"/>
    </xf>
    <xf numFmtId="0" fontId="41" fillId="33" borderId="0" xfId="0" applyFont="1" applyFill="1" applyBorder="1" applyAlignment="1">
      <alignment horizontal="center" wrapText="1"/>
    </xf>
    <xf numFmtId="0" fontId="43" fillId="33" borderId="0" xfId="0" applyFont="1" applyFill="1" applyBorder="1" applyAlignment="1">
      <alignment horizontal="center" wrapText="1"/>
    </xf>
    <xf numFmtId="0" fontId="45" fillId="33" borderId="17" xfId="0" applyFont="1" applyFill="1" applyBorder="1" applyAlignment="1">
      <alignment horizontal="center" vertical="center"/>
    </xf>
    <xf numFmtId="0" fontId="42" fillId="38" borderId="34" xfId="0" applyNumberFormat="1" applyFont="1" applyFill="1" applyBorder="1" applyAlignment="1">
      <alignment horizontal="center" vertical="center" wrapText="1"/>
    </xf>
    <xf numFmtId="0" fontId="42" fillId="38" borderId="77" xfId="0" applyNumberFormat="1" applyFont="1" applyFill="1" applyBorder="1" applyAlignment="1">
      <alignment horizontal="center" vertical="center" wrapText="1"/>
    </xf>
    <xf numFmtId="0" fontId="41" fillId="0" borderId="6" xfId="0" applyFont="1" applyFill="1" applyBorder="1" applyAlignment="1">
      <alignment horizontal="left" vertical="center" wrapText="1"/>
    </xf>
    <xf numFmtId="0" fontId="43" fillId="33" borderId="6" xfId="0" applyNumberFormat="1" applyFont="1" applyFill="1" applyBorder="1" applyAlignment="1">
      <alignment horizontal="center" vertical="top" wrapText="1"/>
    </xf>
    <xf numFmtId="0" fontId="41" fillId="0" borderId="0" xfId="0" applyFont="1" applyAlignment="1"/>
    <xf numFmtId="0" fontId="41" fillId="0" borderId="0" xfId="0" applyFont="1" applyAlignment="1">
      <alignment horizontal="center"/>
    </xf>
    <xf numFmtId="0" fontId="41" fillId="38" borderId="90" xfId="0" applyNumberFormat="1" applyFont="1" applyFill="1" applyBorder="1" applyAlignment="1">
      <alignment horizontal="center" vertical="center" wrapText="1"/>
    </xf>
    <xf numFmtId="0" fontId="41" fillId="38" borderId="34" xfId="0" applyNumberFormat="1" applyFont="1" applyFill="1" applyBorder="1" applyAlignment="1">
      <alignment horizontal="center" vertical="center" wrapText="1"/>
    </xf>
    <xf numFmtId="0" fontId="41" fillId="38" borderId="77" xfId="0" applyNumberFormat="1" applyFont="1" applyFill="1" applyBorder="1" applyAlignment="1">
      <alignment horizontal="center" vertical="center" wrapText="1"/>
    </xf>
    <xf numFmtId="0" fontId="41" fillId="38" borderId="89" xfId="0" applyFont="1" applyFill="1" applyBorder="1" applyAlignment="1">
      <alignment horizontal="center" wrapText="1"/>
    </xf>
    <xf numFmtId="0" fontId="41" fillId="38" borderId="88" xfId="0" applyFont="1" applyFill="1" applyBorder="1" applyAlignment="1">
      <alignment horizontal="center" vertical="center" wrapText="1"/>
    </xf>
    <xf numFmtId="0" fontId="41" fillId="38" borderId="88" xfId="0" applyFont="1" applyFill="1" applyBorder="1" applyAlignment="1">
      <alignment horizontal="center" wrapText="1"/>
    </xf>
    <xf numFmtId="0" fontId="41" fillId="38" borderId="90" xfId="0" applyFont="1" applyFill="1" applyBorder="1" applyAlignment="1">
      <alignment horizontal="center" wrapText="1"/>
    </xf>
    <xf numFmtId="0" fontId="41" fillId="38" borderId="23" xfId="0" applyFont="1" applyFill="1" applyBorder="1" applyAlignment="1">
      <alignment horizontal="center" wrapText="1"/>
    </xf>
    <xf numFmtId="165" fontId="43" fillId="0" borderId="6" xfId="1" applyNumberFormat="1" applyFont="1" applyBorder="1" applyAlignment="1">
      <alignment horizontal="center" vertical="center"/>
    </xf>
    <xf numFmtId="165" fontId="43" fillId="0" borderId="82" xfId="1" applyNumberFormat="1" applyFont="1" applyBorder="1" applyAlignment="1">
      <alignment horizontal="center" vertical="center"/>
    </xf>
    <xf numFmtId="0" fontId="43" fillId="0" borderId="6" xfId="0" applyNumberFormat="1" applyFont="1" applyFill="1" applyBorder="1" applyAlignment="1">
      <alignment horizontal="center" vertical="top" wrapText="1"/>
    </xf>
    <xf numFmtId="0" fontId="36" fillId="0" borderId="5" xfId="0" applyFont="1" applyFill="1" applyBorder="1" applyAlignment="1">
      <alignment horizontal="center" vertical="center"/>
    </xf>
    <xf numFmtId="0" fontId="36" fillId="0" borderId="5" xfId="0" applyNumberFormat="1" applyFont="1" applyFill="1" applyBorder="1" applyAlignment="1">
      <alignment horizontal="center" vertical="center"/>
    </xf>
    <xf numFmtId="10" fontId="36" fillId="0" borderId="5" xfId="1" applyNumberFormat="1" applyFont="1" applyFill="1" applyBorder="1" applyAlignment="1">
      <alignment horizontal="center" vertical="center"/>
    </xf>
    <xf numFmtId="166" fontId="36" fillId="0" borderId="5" xfId="0" applyNumberFormat="1" applyFont="1" applyFill="1" applyBorder="1" applyAlignment="1">
      <alignment horizontal="center" vertical="center"/>
    </xf>
    <xf numFmtId="0" fontId="36" fillId="0" borderId="91" xfId="0" applyNumberFormat="1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horizontal="center" wrapText="1"/>
    </xf>
    <xf numFmtId="165" fontId="37" fillId="0" borderId="5" xfId="1" applyNumberFormat="1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165" fontId="43" fillId="0" borderId="22" xfId="1" applyNumberFormat="1" applyFont="1" applyBorder="1" applyAlignment="1">
      <alignment horizontal="center" vertical="center"/>
    </xf>
    <xf numFmtId="165" fontId="43" fillId="0" borderId="88" xfId="1" applyNumberFormat="1" applyFont="1" applyBorder="1" applyAlignment="1">
      <alignment horizontal="center" vertical="center"/>
    </xf>
    <xf numFmtId="0" fontId="44" fillId="38" borderId="89" xfId="0" applyFont="1" applyFill="1" applyBorder="1" applyAlignment="1">
      <alignment horizontal="center" vertical="center"/>
    </xf>
    <xf numFmtId="0" fontId="44" fillId="38" borderId="88" xfId="0" applyFont="1" applyFill="1" applyBorder="1" applyAlignment="1">
      <alignment horizontal="center" vertical="center"/>
    </xf>
    <xf numFmtId="0" fontId="44" fillId="38" borderId="92" xfId="0" applyFont="1" applyFill="1" applyBorder="1" applyAlignment="1">
      <alignment horizontal="center" vertical="center"/>
    </xf>
    <xf numFmtId="0" fontId="45" fillId="33" borderId="27" xfId="0" applyFont="1" applyFill="1" applyBorder="1" applyAlignment="1">
      <alignment horizontal="center" vertical="center"/>
    </xf>
    <xf numFmtId="0" fontId="39" fillId="38" borderId="89" xfId="0" applyFont="1" applyFill="1" applyBorder="1" applyAlignment="1">
      <alignment horizontal="center" vertical="center"/>
    </xf>
    <xf numFmtId="0" fontId="39" fillId="38" borderId="88" xfId="0" applyFont="1" applyFill="1" applyBorder="1" applyAlignment="1">
      <alignment horizontal="center" vertical="center"/>
    </xf>
    <xf numFmtId="0" fontId="40" fillId="38" borderId="88" xfId="0" applyFont="1" applyFill="1" applyBorder="1" applyAlignment="1">
      <alignment horizontal="center" vertical="center"/>
    </xf>
    <xf numFmtId="0" fontId="39" fillId="38" borderId="92" xfId="0" applyFont="1" applyFill="1" applyBorder="1" applyAlignment="1">
      <alignment horizontal="center" vertical="center"/>
    </xf>
    <xf numFmtId="0" fontId="25" fillId="36" borderId="5" xfId="0" applyFont="1" applyFill="1" applyBorder="1" applyAlignment="1">
      <alignment horizontal="center" vertical="center" wrapText="1"/>
    </xf>
    <xf numFmtId="166" fontId="25" fillId="36" borderId="5" xfId="0" applyNumberFormat="1" applyFont="1" applyFill="1" applyBorder="1" applyAlignment="1">
      <alignment horizontal="center" vertical="center" wrapText="1"/>
    </xf>
    <xf numFmtId="164" fontId="25" fillId="36" borderId="5" xfId="0" applyNumberFormat="1" applyFont="1" applyFill="1" applyBorder="1" applyAlignment="1">
      <alignment horizontal="centerContinuous" vertical="center" wrapText="1"/>
    </xf>
    <xf numFmtId="164" fontId="25" fillId="36" borderId="27" xfId="0" applyNumberFormat="1" applyFont="1" applyFill="1" applyBorder="1" applyAlignment="1">
      <alignment horizontal="centerContinuous" vertical="center" wrapText="1"/>
    </xf>
    <xf numFmtId="0" fontId="25" fillId="36" borderId="5" xfId="0" applyFont="1" applyFill="1" applyBorder="1" applyAlignment="1">
      <alignment horizontal="center" vertical="center"/>
    </xf>
    <xf numFmtId="9" fontId="1" fillId="34" borderId="0" xfId="1" applyNumberFormat="1" applyFont="1" applyFill="1" applyBorder="1" applyAlignment="1">
      <alignment vertical="center"/>
    </xf>
    <xf numFmtId="0" fontId="41" fillId="38" borderId="89" xfId="0" applyFont="1" applyFill="1" applyBorder="1" applyAlignment="1">
      <alignment horizontal="center" vertical="center"/>
    </xf>
    <xf numFmtId="0" fontId="41" fillId="38" borderId="88" xfId="0" applyFont="1" applyFill="1" applyBorder="1" applyAlignment="1">
      <alignment horizontal="center" vertical="center"/>
    </xf>
    <xf numFmtId="0" fontId="41" fillId="38" borderId="92" xfId="0" applyFont="1" applyFill="1" applyBorder="1" applyAlignment="1">
      <alignment horizontal="center" vertical="center"/>
    </xf>
    <xf numFmtId="0" fontId="43" fillId="0" borderId="22" xfId="0" applyFont="1" applyFill="1" applyBorder="1" applyAlignment="1">
      <alignment horizontal="center" vertical="center" wrapText="1"/>
    </xf>
    <xf numFmtId="0" fontId="43" fillId="0" borderId="88" xfId="0" applyFont="1" applyFill="1" applyBorder="1" applyAlignment="1">
      <alignment horizontal="center" vertical="center" wrapText="1"/>
    </xf>
    <xf numFmtId="165" fontId="43" fillId="0" borderId="90" xfId="1" applyNumberFormat="1" applyFont="1" applyBorder="1" applyAlignment="1">
      <alignment horizontal="center" vertical="center"/>
    </xf>
    <xf numFmtId="0" fontId="1" fillId="0" borderId="23" xfId="0" applyFont="1" applyFill="1" applyBorder="1" applyAlignment="1">
      <alignment vertical="center" wrapText="1"/>
    </xf>
    <xf numFmtId="0" fontId="0" fillId="41" borderId="37" xfId="0" applyFont="1" applyFill="1" applyBorder="1" applyAlignment="1">
      <alignment horizontal="center" vertical="center"/>
    </xf>
    <xf numFmtId="0" fontId="42" fillId="38" borderId="93" xfId="0" applyNumberFormat="1" applyFont="1" applyFill="1" applyBorder="1" applyAlignment="1">
      <alignment horizontal="center" vertical="center" wrapText="1"/>
    </xf>
    <xf numFmtId="0" fontId="41" fillId="38" borderId="60" xfId="0" applyNumberFormat="1" applyFont="1" applyFill="1" applyBorder="1" applyAlignment="1">
      <alignment horizontal="center" vertical="center" wrapText="1"/>
    </xf>
    <xf numFmtId="0" fontId="42" fillId="38" borderId="60" xfId="0" applyNumberFormat="1" applyFont="1" applyFill="1" applyBorder="1" applyAlignment="1">
      <alignment horizontal="center" vertical="center" wrapText="1"/>
    </xf>
    <xf numFmtId="0" fontId="41" fillId="38" borderId="88" xfId="0" applyNumberFormat="1" applyFont="1" applyFill="1" applyBorder="1" applyAlignment="1">
      <alignment horizontal="center" vertical="center" wrapText="1"/>
    </xf>
    <xf numFmtId="0" fontId="47" fillId="0" borderId="0" xfId="0" applyNumberFormat="1" applyFont="1" applyFill="1" applyAlignment="1">
      <alignment horizontal="center" vertical="center"/>
    </xf>
    <xf numFmtId="0" fontId="47" fillId="0" borderId="0" xfId="0" applyNumberFormat="1" applyFont="1" applyFill="1" applyAlignment="1">
      <alignment vertical="center"/>
    </xf>
    <xf numFmtId="9" fontId="47" fillId="0" borderId="0" xfId="1" applyNumberFormat="1" applyFont="1" applyFill="1" applyAlignment="1">
      <alignment vertical="center"/>
    </xf>
    <xf numFmtId="166" fontId="47" fillId="0" borderId="0" xfId="0" applyNumberFormat="1" applyFont="1" applyFill="1" applyAlignment="1">
      <alignment vertical="center"/>
    </xf>
    <xf numFmtId="0" fontId="47" fillId="0" borderId="0" xfId="0" applyFont="1" applyFill="1" applyAlignment="1">
      <alignment horizontal="center" vertical="center"/>
    </xf>
    <xf numFmtId="0" fontId="41" fillId="39" borderId="89" xfId="0" applyNumberFormat="1" applyFont="1" applyFill="1" applyBorder="1" applyAlignment="1">
      <alignment horizontal="center" vertical="center" wrapText="1"/>
    </xf>
    <xf numFmtId="0" fontId="42" fillId="38" borderId="94" xfId="0" applyNumberFormat="1" applyFont="1" applyFill="1" applyBorder="1" applyAlignment="1">
      <alignment horizontal="center" vertical="center" wrapText="1"/>
    </xf>
    <xf numFmtId="0" fontId="41" fillId="39" borderId="88" xfId="0" applyNumberFormat="1" applyFont="1" applyFill="1" applyBorder="1" applyAlignment="1">
      <alignment horizontal="center" vertical="center" wrapText="1"/>
    </xf>
    <xf numFmtId="0" fontId="41" fillId="38" borderId="4" xfId="0" applyNumberFormat="1" applyFont="1" applyFill="1" applyBorder="1" applyAlignment="1">
      <alignment horizontal="center" vertical="center" wrapText="1"/>
    </xf>
    <xf numFmtId="0" fontId="42" fillId="38" borderId="4" xfId="0" applyNumberFormat="1" applyFont="1" applyFill="1" applyBorder="1" applyAlignment="1">
      <alignment horizontal="center" vertical="center" wrapText="1"/>
    </xf>
    <xf numFmtId="0" fontId="41" fillId="38" borderId="72" xfId="0" applyNumberFormat="1" applyFont="1" applyFill="1" applyBorder="1" applyAlignment="1">
      <alignment horizontal="center" vertical="center" wrapText="1"/>
    </xf>
    <xf numFmtId="0" fontId="44" fillId="38" borderId="26" xfId="0" applyFont="1" applyFill="1" applyBorder="1" applyAlignment="1">
      <alignment horizontal="left" vertical="center"/>
    </xf>
    <xf numFmtId="0" fontId="41" fillId="38" borderId="66" xfId="0" applyNumberFormat="1" applyFont="1" applyFill="1" applyBorder="1" applyAlignment="1">
      <alignment horizontal="center" vertical="center" wrapText="1"/>
    </xf>
    <xf numFmtId="0" fontId="44" fillId="38" borderId="31" xfId="0" applyFont="1" applyFill="1" applyBorder="1" applyAlignment="1">
      <alignment horizontal="left" vertical="center"/>
    </xf>
    <xf numFmtId="0" fontId="44" fillId="38" borderId="90" xfId="0" applyFont="1" applyFill="1" applyBorder="1" applyAlignment="1">
      <alignment horizontal="center" vertical="center"/>
    </xf>
    <xf numFmtId="0" fontId="41" fillId="38" borderId="92" xfId="0" applyNumberFormat="1" applyFont="1" applyFill="1" applyBorder="1" applyAlignment="1">
      <alignment horizontal="center" vertical="center" wrapText="1"/>
    </xf>
    <xf numFmtId="0" fontId="41" fillId="38" borderId="89" xfId="0" applyNumberFormat="1" applyFont="1" applyFill="1" applyBorder="1" applyAlignment="1">
      <alignment horizontal="center" vertical="center" wrapText="1"/>
    </xf>
    <xf numFmtId="0" fontId="41" fillId="38" borderId="25" xfId="0" applyFont="1" applyFill="1" applyBorder="1" applyAlignment="1">
      <alignment horizontal="center" wrapText="1"/>
    </xf>
    <xf numFmtId="0" fontId="43" fillId="0" borderId="93" xfId="0" applyFont="1" applyFill="1" applyBorder="1" applyAlignment="1">
      <alignment horizontal="center" vertical="center" wrapText="1"/>
    </xf>
    <xf numFmtId="165" fontId="43" fillId="0" borderId="89" xfId="1" applyNumberFormat="1" applyFont="1" applyBorder="1" applyAlignment="1">
      <alignment horizontal="center" vertical="center"/>
    </xf>
    <xf numFmtId="0" fontId="41" fillId="38" borderId="95" xfId="0" applyFont="1" applyFill="1" applyBorder="1" applyAlignment="1">
      <alignment horizontal="left" vertical="center"/>
    </xf>
    <xf numFmtId="0" fontId="41" fillId="0" borderId="17" xfId="0" applyFont="1" applyFill="1" applyBorder="1" applyAlignment="1">
      <alignment horizontal="center" vertical="center" wrapText="1"/>
    </xf>
    <xf numFmtId="0" fontId="41" fillId="38" borderId="26" xfId="0" applyFont="1" applyFill="1" applyBorder="1" applyAlignment="1">
      <alignment horizontal="center" wrapText="1"/>
    </xf>
    <xf numFmtId="0" fontId="43" fillId="0" borderId="73" xfId="0" applyFont="1" applyFill="1" applyBorder="1" applyAlignment="1">
      <alignment horizontal="center" vertical="center" wrapText="1"/>
    </xf>
    <xf numFmtId="165" fontId="43" fillId="0" borderId="96" xfId="1" applyNumberFormat="1" applyFont="1" applyBorder="1" applyAlignment="1">
      <alignment horizontal="center" vertical="center"/>
    </xf>
    <xf numFmtId="0" fontId="41" fillId="38" borderId="68" xfId="0" applyFont="1" applyFill="1" applyBorder="1" applyAlignment="1">
      <alignment horizontal="left" vertical="center"/>
    </xf>
    <xf numFmtId="0" fontId="44" fillId="38" borderId="85" xfId="0" applyFont="1" applyFill="1" applyBorder="1" applyAlignment="1">
      <alignment horizontal="left" vertical="center"/>
    </xf>
    <xf numFmtId="0" fontId="41" fillId="0" borderId="17" xfId="0" applyFont="1" applyFill="1" applyBorder="1" applyAlignment="1">
      <alignment horizontal="left" vertical="center" wrapText="1"/>
    </xf>
    <xf numFmtId="0" fontId="41" fillId="38" borderId="85" xfId="0" applyFont="1" applyFill="1" applyBorder="1" applyAlignment="1">
      <alignment horizontal="left" vertical="center"/>
    </xf>
    <xf numFmtId="0" fontId="44" fillId="38" borderId="68" xfId="0" applyFont="1" applyFill="1" applyBorder="1" applyAlignment="1">
      <alignment horizontal="left" vertical="center"/>
    </xf>
    <xf numFmtId="0" fontId="41" fillId="38" borderId="97" xfId="0" applyNumberFormat="1" applyFont="1" applyFill="1" applyBorder="1" applyAlignment="1">
      <alignment horizontal="center" vertical="center" wrapText="1"/>
    </xf>
    <xf numFmtId="0" fontId="41" fillId="38" borderId="98" xfId="0" applyFont="1" applyFill="1" applyBorder="1" applyAlignment="1">
      <alignment horizontal="center" wrapText="1"/>
    </xf>
    <xf numFmtId="0" fontId="43" fillId="0" borderId="97" xfId="0" applyFont="1" applyFill="1" applyBorder="1" applyAlignment="1">
      <alignment horizontal="center" vertical="center" wrapText="1"/>
    </xf>
    <xf numFmtId="165" fontId="43" fillId="0" borderId="92" xfId="1" applyNumberFormat="1" applyFont="1" applyBorder="1" applyAlignment="1">
      <alignment horizontal="center" vertical="center"/>
    </xf>
    <xf numFmtId="0" fontId="41" fillId="38" borderId="28" xfId="0" applyFont="1" applyFill="1" applyBorder="1" applyAlignment="1">
      <alignment horizontal="left" vertical="center"/>
    </xf>
    <xf numFmtId="0" fontId="43" fillId="33" borderId="19" xfId="0" applyFont="1" applyFill="1" applyBorder="1" applyAlignment="1">
      <alignment horizontal="center" wrapText="1"/>
    </xf>
    <xf numFmtId="0" fontId="45" fillId="33" borderId="19" xfId="0" applyFont="1" applyFill="1" applyBorder="1" applyAlignment="1">
      <alignment horizontal="center" vertical="center"/>
    </xf>
    <xf numFmtId="0" fontId="42" fillId="38" borderId="99" xfId="0" applyNumberFormat="1" applyFont="1" applyFill="1" applyBorder="1" applyAlignment="1">
      <alignment horizontal="center" vertical="center" wrapText="1"/>
    </xf>
    <xf numFmtId="0" fontId="41" fillId="38" borderId="99" xfId="0" applyNumberFormat="1" applyFont="1" applyFill="1" applyBorder="1" applyAlignment="1">
      <alignment horizontal="center" vertical="center" wrapText="1"/>
    </xf>
    <xf numFmtId="0" fontId="41" fillId="38" borderId="18" xfId="0" applyNumberFormat="1" applyFont="1" applyFill="1" applyBorder="1" applyAlignment="1">
      <alignment horizontal="center" vertical="center" wrapText="1"/>
    </xf>
    <xf numFmtId="0" fontId="46" fillId="0" borderId="89" xfId="0" applyFont="1" applyFill="1" applyBorder="1" applyAlignment="1">
      <alignment horizontal="center" vertical="center" wrapText="1"/>
    </xf>
    <xf numFmtId="165" fontId="43" fillId="0" borderId="94" xfId="1" applyNumberFormat="1" applyFont="1" applyBorder="1" applyAlignment="1">
      <alignment horizontal="center" vertical="center"/>
    </xf>
    <xf numFmtId="0" fontId="44" fillId="38" borderId="25" xfId="0" applyFont="1" applyFill="1" applyBorder="1" applyAlignment="1">
      <alignment horizontal="left" vertical="center"/>
    </xf>
    <xf numFmtId="0" fontId="41" fillId="38" borderId="67" xfId="0" applyFont="1" applyFill="1" applyBorder="1" applyAlignment="1">
      <alignment horizontal="center" wrapText="1"/>
    </xf>
    <xf numFmtId="0" fontId="46" fillId="0" borderId="88" xfId="0" applyFont="1" applyFill="1" applyBorder="1" applyAlignment="1">
      <alignment horizontal="center" vertical="center" wrapText="1"/>
    </xf>
    <xf numFmtId="165" fontId="43" fillId="0" borderId="4" xfId="1" applyNumberFormat="1" applyFont="1" applyBorder="1" applyAlignment="1">
      <alignment horizontal="center" vertical="center"/>
    </xf>
    <xf numFmtId="0" fontId="41" fillId="38" borderId="67" xfId="0" applyNumberFormat="1" applyFont="1" applyFill="1" applyBorder="1" applyAlignment="1">
      <alignment horizontal="center" vertical="center" wrapText="1"/>
    </xf>
    <xf numFmtId="0" fontId="41" fillId="38" borderId="97" xfId="0" applyFont="1" applyFill="1" applyBorder="1" applyAlignment="1">
      <alignment horizontal="center" wrapText="1"/>
    </xf>
    <xf numFmtId="0" fontId="46" fillId="0" borderId="92" xfId="0" applyFont="1" applyFill="1" applyBorder="1" applyAlignment="1">
      <alignment horizontal="center" vertical="center" wrapText="1"/>
    </xf>
    <xf numFmtId="0" fontId="44" fillId="38" borderId="28" xfId="0" applyFont="1" applyFill="1" applyBorder="1" applyAlignment="1">
      <alignment horizontal="left" vertical="center"/>
    </xf>
    <xf numFmtId="0" fontId="43" fillId="0" borderId="96" xfId="0" applyFont="1" applyFill="1" applyBorder="1" applyAlignment="1">
      <alignment horizontal="center" vertical="center" wrapText="1"/>
    </xf>
    <xf numFmtId="0" fontId="41" fillId="38" borderId="74" xfId="0" applyFont="1" applyFill="1" applyBorder="1" applyAlignment="1">
      <alignment horizontal="left" vertical="center"/>
    </xf>
    <xf numFmtId="0" fontId="39" fillId="38" borderId="96" xfId="0" applyFont="1" applyFill="1" applyBorder="1" applyAlignment="1">
      <alignment horizontal="center" vertical="center"/>
    </xf>
    <xf numFmtId="0" fontId="41" fillId="38" borderId="33" xfId="0" applyNumberFormat="1" applyFont="1" applyFill="1" applyBorder="1" applyAlignment="1">
      <alignment horizontal="center" vertical="center" wrapText="1"/>
    </xf>
    <xf numFmtId="0" fontId="36" fillId="0" borderId="86" xfId="0" applyFont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0" fillId="37" borderId="0" xfId="0" applyNumberFormat="1" applyFont="1" applyFill="1" applyBorder="1" applyAlignment="1">
      <alignment vertical="center"/>
    </xf>
    <xf numFmtId="0" fontId="48" fillId="0" borderId="0" xfId="0" applyFont="1" applyFill="1" applyAlignment="1">
      <alignment horizontal="center" vertical="center"/>
    </xf>
    <xf numFmtId="0" fontId="48" fillId="0" borderId="0" xfId="0" applyNumberFormat="1" applyFont="1" applyFill="1" applyAlignment="1">
      <alignment vertical="center"/>
    </xf>
    <xf numFmtId="9" fontId="48" fillId="0" borderId="0" xfId="1" applyNumberFormat="1" applyFont="1" applyFill="1" applyAlignment="1">
      <alignment vertical="center"/>
    </xf>
    <xf numFmtId="166" fontId="48" fillId="0" borderId="0" xfId="0" applyNumberFormat="1" applyFont="1" applyFill="1" applyAlignment="1">
      <alignment vertical="center"/>
    </xf>
    <xf numFmtId="0" fontId="31" fillId="38" borderId="68" xfId="0" applyNumberFormat="1" applyFont="1" applyFill="1" applyBorder="1" applyAlignment="1">
      <alignment horizontal="center" vertical="center" wrapText="1"/>
    </xf>
    <xf numFmtId="0" fontId="0" fillId="0" borderId="100" xfId="0" applyFont="1" applyBorder="1" applyAlignment="1">
      <alignment horizontal="center" vertical="center" wrapText="1"/>
    </xf>
    <xf numFmtId="0" fontId="0" fillId="0" borderId="100" xfId="0" applyFont="1" applyFill="1" applyBorder="1" applyAlignment="1">
      <alignment horizontal="center" vertical="center" wrapText="1"/>
    </xf>
    <xf numFmtId="0" fontId="37" fillId="42" borderId="101" xfId="0" applyFont="1" applyFill="1" applyBorder="1" applyAlignment="1">
      <alignment horizontal="center" vertical="center"/>
    </xf>
    <xf numFmtId="0" fontId="1" fillId="37" borderId="0" xfId="0" applyFont="1" applyFill="1" applyBorder="1" applyAlignment="1">
      <alignment horizontal="center" vertical="center"/>
    </xf>
    <xf numFmtId="0" fontId="1" fillId="37" borderId="0" xfId="0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9" fontId="1" fillId="0" borderId="0" xfId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9" fontId="1" fillId="0" borderId="1" xfId="1" applyFont="1" applyFill="1" applyBorder="1" applyAlignment="1">
      <alignment horizontal="center" vertical="center"/>
    </xf>
    <xf numFmtId="0" fontId="0" fillId="38" borderId="70" xfId="0" applyNumberFormat="1" applyFont="1" applyFill="1" applyBorder="1" applyAlignment="1">
      <alignment horizontal="center" vertical="center" wrapText="1"/>
    </xf>
    <xf numFmtId="0" fontId="0" fillId="0" borderId="37" xfId="0" applyNumberFormat="1" applyFont="1" applyFill="1" applyBorder="1" applyAlignment="1">
      <alignment horizontal="center" vertical="center"/>
    </xf>
    <xf numFmtId="0" fontId="1" fillId="0" borderId="37" xfId="0" applyNumberFormat="1" applyFont="1" applyFill="1" applyBorder="1" applyAlignment="1">
      <alignment horizontal="center" vertical="center"/>
    </xf>
    <xf numFmtId="9" fontId="1" fillId="0" borderId="79" xfId="1" applyFont="1" applyFill="1" applyBorder="1" applyAlignment="1">
      <alignment horizontal="center" vertical="center"/>
    </xf>
    <xf numFmtId="0" fontId="44" fillId="38" borderId="83" xfId="0" applyFont="1" applyFill="1" applyBorder="1" applyAlignment="1">
      <alignment horizontal="left" vertical="center"/>
    </xf>
    <xf numFmtId="0" fontId="37" fillId="0" borderId="23" xfId="0" applyFont="1" applyBorder="1" applyAlignment="1">
      <alignment horizontal="center" vertical="center"/>
    </xf>
    <xf numFmtId="0" fontId="41" fillId="0" borderId="23" xfId="0" applyFont="1" applyFill="1" applyBorder="1" applyAlignment="1">
      <alignment horizontal="left" vertical="center" wrapText="1"/>
    </xf>
    <xf numFmtId="0" fontId="0" fillId="0" borderId="37" xfId="0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0" fillId="38" borderId="32" xfId="0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29" fillId="0" borderId="0" xfId="0" applyFont="1" applyFill="1" applyAlignment="1"/>
    <xf numFmtId="0" fontId="29" fillId="0" borderId="0" xfId="0" applyFont="1" applyFill="1" applyAlignment="1">
      <alignment vertical="center"/>
    </xf>
    <xf numFmtId="0" fontId="1" fillId="43" borderId="16" xfId="0" applyFont="1" applyFill="1" applyBorder="1" applyAlignment="1">
      <alignment horizontal="center" vertical="center"/>
    </xf>
    <xf numFmtId="0" fontId="1" fillId="43" borderId="0" xfId="0" applyFont="1" applyFill="1" applyBorder="1" applyAlignment="1">
      <alignment horizontal="center" vertical="center"/>
    </xf>
    <xf numFmtId="0" fontId="1" fillId="43" borderId="17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6" fillId="44" borderId="16" xfId="0" applyFont="1" applyFill="1" applyBorder="1" applyAlignment="1">
      <alignment horizontal="left" vertical="center"/>
    </xf>
    <xf numFmtId="0" fontId="16" fillId="44" borderId="0" xfId="0" applyFont="1" applyFill="1" applyBorder="1" applyAlignment="1">
      <alignment horizontal="left" vertical="center"/>
    </xf>
    <xf numFmtId="0" fontId="24" fillId="35" borderId="0" xfId="0" applyFont="1" applyFill="1" applyBorder="1" applyAlignment="1">
      <alignment horizontal="center" vertical="center"/>
    </xf>
    <xf numFmtId="0" fontId="23" fillId="35" borderId="42" xfId="0" applyFont="1" applyFill="1" applyBorder="1" applyAlignment="1">
      <alignment horizontal="center" vertical="center"/>
    </xf>
    <xf numFmtId="0" fontId="23" fillId="35" borderId="48" xfId="0" applyFont="1" applyFill="1" applyBorder="1" applyAlignment="1">
      <alignment horizontal="center" vertical="center"/>
    </xf>
    <xf numFmtId="0" fontId="16" fillId="35" borderId="41" xfId="0" applyFont="1" applyFill="1" applyBorder="1" applyAlignment="1">
      <alignment horizontal="left" vertical="center"/>
    </xf>
    <xf numFmtId="0" fontId="16" fillId="35" borderId="49" xfId="0" applyFont="1" applyFill="1" applyBorder="1" applyAlignment="1">
      <alignment horizontal="left" vertical="center"/>
    </xf>
    <xf numFmtId="0" fontId="16" fillId="35" borderId="39" xfId="0" applyFont="1" applyFill="1" applyBorder="1" applyAlignment="1">
      <alignment horizontal="left" vertical="center"/>
    </xf>
    <xf numFmtId="0" fontId="1" fillId="34" borderId="51" xfId="0" applyFont="1" applyFill="1" applyBorder="1" applyAlignment="1">
      <alignment horizontal="right" vertical="center"/>
    </xf>
    <xf numFmtId="0" fontId="1" fillId="34" borderId="52" xfId="0" applyFont="1" applyFill="1" applyBorder="1" applyAlignment="1">
      <alignment horizontal="right" vertical="center"/>
    </xf>
    <xf numFmtId="0" fontId="1" fillId="34" borderId="53" xfId="0" applyFont="1" applyFill="1" applyBorder="1" applyAlignment="1">
      <alignment horizontal="right" vertical="center"/>
    </xf>
    <xf numFmtId="0" fontId="23" fillId="35" borderId="40" xfId="0" applyFont="1" applyFill="1" applyBorder="1" applyAlignment="1">
      <alignment horizontal="center" vertical="center"/>
    </xf>
    <xf numFmtId="0" fontId="23" fillId="35" borderId="46" xfId="0" applyFont="1" applyFill="1" applyBorder="1" applyAlignment="1">
      <alignment horizontal="center" vertical="center"/>
    </xf>
    <xf numFmtId="0" fontId="23" fillId="35" borderId="38" xfId="0" applyFont="1" applyFill="1" applyBorder="1" applyAlignment="1">
      <alignment horizontal="center" vertical="center"/>
    </xf>
    <xf numFmtId="0" fontId="1" fillId="34" borderId="0" xfId="0" applyFont="1" applyFill="1" applyBorder="1" applyAlignment="1">
      <alignment horizontal="right" vertical="center"/>
    </xf>
    <xf numFmtId="0" fontId="16" fillId="36" borderId="18" xfId="0" applyFont="1" applyFill="1" applyBorder="1" applyAlignment="1">
      <alignment horizontal="center" vertical="center"/>
    </xf>
    <xf numFmtId="0" fontId="16" fillId="36" borderId="19" xfId="0" applyFont="1" applyFill="1" applyBorder="1" applyAlignment="1">
      <alignment horizontal="center" vertical="center"/>
    </xf>
    <xf numFmtId="0" fontId="16" fillId="36" borderId="2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1" fillId="34" borderId="102" xfId="0" applyFont="1" applyFill="1" applyBorder="1" applyAlignment="1">
      <alignment horizontal="right" vertical="center"/>
    </xf>
    <xf numFmtId="0" fontId="16" fillId="36" borderId="18" xfId="0" applyFont="1" applyFill="1" applyBorder="1" applyAlignment="1">
      <alignment horizontal="center" vertical="center" wrapText="1"/>
    </xf>
    <xf numFmtId="0" fontId="16" fillId="36" borderId="19" xfId="0" applyFont="1" applyFill="1" applyBorder="1" applyAlignment="1">
      <alignment horizontal="center" vertical="center" wrapText="1"/>
    </xf>
    <xf numFmtId="0" fontId="16" fillId="36" borderId="20" xfId="0" applyFont="1" applyFill="1" applyBorder="1" applyAlignment="1">
      <alignment horizontal="center" vertical="center" wrapText="1"/>
    </xf>
    <xf numFmtId="0" fontId="0" fillId="0" borderId="33" xfId="0" applyFont="1" applyFill="1" applyBorder="1" applyAlignment="1">
      <alignment horizontal="left" vertical="center"/>
    </xf>
    <xf numFmtId="0" fontId="0" fillId="0" borderId="77" xfId="0" applyFont="1" applyFill="1" applyBorder="1" applyAlignment="1">
      <alignment horizontal="left" vertical="center"/>
    </xf>
    <xf numFmtId="0" fontId="0" fillId="0" borderId="75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6" fillId="35" borderId="47" xfId="0" applyFont="1" applyFill="1" applyBorder="1" applyAlignment="1">
      <alignment vertical="center"/>
    </xf>
    <xf numFmtId="0" fontId="32" fillId="36" borderId="1" xfId="0" applyFont="1" applyFill="1" applyBorder="1" applyAlignment="1">
      <alignment horizontal="center" vertical="center" wrapText="1"/>
    </xf>
    <xf numFmtId="0" fontId="32" fillId="36" borderId="1" xfId="0" applyFont="1" applyFill="1" applyBorder="1" applyAlignment="1">
      <alignment horizontal="center" vertical="center"/>
    </xf>
    <xf numFmtId="0" fontId="32" fillId="36" borderId="75" xfId="0" applyFont="1" applyFill="1" applyBorder="1" applyAlignment="1">
      <alignment horizontal="center" vertical="center"/>
    </xf>
    <xf numFmtId="0" fontId="32" fillId="36" borderId="2" xfId="0" applyFont="1" applyFill="1" applyBorder="1" applyAlignment="1">
      <alignment horizontal="center" vertical="center" wrapText="1"/>
    </xf>
    <xf numFmtId="0" fontId="32" fillId="36" borderId="19" xfId="0" applyFont="1" applyFill="1" applyBorder="1" applyAlignment="1">
      <alignment horizontal="center" vertical="center" wrapText="1"/>
    </xf>
    <xf numFmtId="0" fontId="32" fillId="36" borderId="0" xfId="0" applyFont="1" applyFill="1" applyBorder="1" applyAlignment="1">
      <alignment horizontal="center" vertical="center"/>
    </xf>
    <xf numFmtId="0" fontId="32" fillId="36" borderId="55" xfId="0" applyFont="1" applyFill="1" applyBorder="1" applyAlignment="1">
      <alignment horizontal="center" vertical="center"/>
    </xf>
    <xf numFmtId="0" fontId="16" fillId="36" borderId="0" xfId="0" applyFont="1" applyFill="1" applyAlignment="1">
      <alignment horizontal="center"/>
    </xf>
    <xf numFmtId="0" fontId="1" fillId="37" borderId="86" xfId="0" applyFont="1" applyFill="1" applyBorder="1" applyAlignment="1">
      <alignment horizontal="center" vertical="center"/>
    </xf>
    <xf numFmtId="0" fontId="1" fillId="37" borderId="85" xfId="0" applyFont="1" applyFill="1" applyBorder="1" applyAlignment="1">
      <alignment horizontal="center" vertical="center"/>
    </xf>
    <xf numFmtId="0" fontId="1" fillId="37" borderId="72" xfId="0" applyFont="1" applyFill="1" applyBorder="1" applyAlignment="1">
      <alignment horizontal="center" vertical="center"/>
    </xf>
    <xf numFmtId="0" fontId="1" fillId="37" borderId="76" xfId="0" applyFont="1" applyFill="1" applyBorder="1" applyAlignment="1">
      <alignment horizontal="center" vertical="center"/>
    </xf>
    <xf numFmtId="0" fontId="1" fillId="37" borderId="0" xfId="0" applyFont="1" applyFill="1" applyBorder="1" applyAlignment="1">
      <alignment horizontal="center" vertical="center"/>
    </xf>
    <xf numFmtId="0" fontId="1" fillId="37" borderId="66" xfId="0" applyFont="1" applyFill="1" applyBorder="1" applyAlignment="1">
      <alignment horizontal="center" vertical="center"/>
    </xf>
    <xf numFmtId="0" fontId="1" fillId="37" borderId="71" xfId="0" applyFont="1" applyFill="1" applyBorder="1" applyAlignment="1">
      <alignment horizontal="center" vertical="center"/>
    </xf>
    <xf numFmtId="0" fontId="1" fillId="37" borderId="74" xfId="0" applyFont="1" applyFill="1" applyBorder="1" applyAlignment="1">
      <alignment horizontal="center" vertical="center"/>
    </xf>
    <xf numFmtId="0" fontId="1" fillId="37" borderId="70" xfId="0" applyFont="1" applyFill="1" applyBorder="1" applyAlignment="1">
      <alignment horizontal="center" vertic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5000000}"/>
    <cellStyle name="Normal 3" xfId="44" xr:uid="{00000000-0005-0000-0000-000026000000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60"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>
        <bottom style="thin">
          <color theme="0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>
        <bottom style="thin">
          <color theme="0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8CFE3"/>
      <color rgb="FFDBD3E5"/>
      <color rgb="FF006478"/>
      <color rgb="FF006464"/>
      <color rgb="FFD6ECF2"/>
      <color rgb="FFCB716F"/>
      <color rgb="FFBF504D"/>
      <color rgb="FFDCDCDC"/>
      <color rgb="FF007D7D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33952044048591E-2"/>
          <c:y val="0.15686810380357119"/>
          <c:w val="0.94363635706743765"/>
          <c:h val="0.7497375673254294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'EB210 Graph'!$D$22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'EB210 Graph'!$A$23:$A$24</c:f>
              <c:numCache>
                <c:formatCode>General</c:formatCode>
                <c:ptCount val="2"/>
                <c:pt idx="0">
                  <c:v>1519717</c:v>
                </c:pt>
                <c:pt idx="1">
                  <c:v>1521800</c:v>
                </c:pt>
              </c:numCache>
            </c:numRef>
          </c:cat>
          <c:val>
            <c:numRef>
              <c:f>'EB210 Graph'!$D$23:$D$24</c:f>
              <c:numCache>
                <c:formatCode>0%</c:formatCode>
                <c:ptCount val="2"/>
                <c:pt idx="0">
                  <c:v>0.9375</c:v>
                </c:pt>
                <c:pt idx="1">
                  <c:v>0.88598574821852727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7-4B14-97B3-9AAA2F83F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462224"/>
        <c:axId val="237462784"/>
      </c:barChart>
      <c:catAx>
        <c:axId val="23746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462784"/>
        <c:crosses val="autoZero"/>
        <c:auto val="1"/>
        <c:lblAlgn val="ctr"/>
        <c:lblOffset val="100"/>
        <c:noMultiLvlLbl val="0"/>
      </c:catAx>
      <c:valAx>
        <c:axId val="23746278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746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1-4B84-4F04-9568-09B2AB287D1E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84-4F04-9568-09B2AB287D1E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5-4B84-4F04-9568-09B2AB287D1E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7-4B84-4F04-9568-09B2AB287D1E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9-4B84-4F04-9568-09B2AB287D1E}"/>
              </c:ext>
            </c:extLst>
          </c:dPt>
          <c:dLbls>
            <c:dLbl>
              <c:idx val="0"/>
              <c:layout>
                <c:manualLayout>
                  <c:x val="5.9617902513078962E-2"/>
                  <c:y val="0.2104341179237602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84-4F04-9568-09B2AB287D1E}"/>
                </c:ext>
              </c:extLst>
            </c:dLbl>
            <c:dLbl>
              <c:idx val="1"/>
              <c:layout>
                <c:manualLayout>
                  <c:x val="0.12819002443663119"/>
                  <c:y val="-1.723264523365838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84-4F04-9568-09B2AB287D1E}"/>
                </c:ext>
              </c:extLst>
            </c:dLbl>
            <c:dLbl>
              <c:idx val="2"/>
              <c:layout>
                <c:manualLayout>
                  <c:x val="-6.6654156766915204E-2"/>
                  <c:y val="0.1897752971613626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84-4F04-9568-09B2AB287D1E}"/>
                </c:ext>
              </c:extLst>
            </c:dLbl>
            <c:dLbl>
              <c:idx val="3"/>
              <c:layout>
                <c:manualLayout>
                  <c:x val="-0.11435144164837215"/>
                  <c:y val="5.5420820292005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B84-4F04-9568-09B2AB287D1E}"/>
                </c:ext>
              </c:extLst>
            </c:dLbl>
            <c:dLbl>
              <c:idx val="4"/>
              <c:layout>
                <c:manualLayout>
                  <c:x val="0.14849789495070354"/>
                  <c:y val="2.8314457329980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21891383971147"/>
                      <c:h val="0.15744893528485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B84-4F04-9568-09B2AB287D1E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'EB214 Graphs'!$O$5:$O$9</c:f>
              <c:strCache>
                <c:ptCount val="5"/>
                <c:pt idx="0">
                  <c:v>Damaged Harness</c:v>
                </c:pt>
                <c:pt idx="1">
                  <c:v>Continuity Fail</c:v>
                </c:pt>
                <c:pt idx="2">
                  <c:v>Rough Actuation of Jaw</c:v>
                </c:pt>
                <c:pt idx="3">
                  <c:v>Misassembled</c:v>
                </c:pt>
                <c:pt idx="4">
                  <c:v>0.003 Jaw Gap Fail</c:v>
                </c:pt>
              </c:strCache>
            </c:strRef>
          </c:cat>
          <c:val>
            <c:numRef>
              <c:f>'EB214 Graphs'!$R$5:$R$9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84-4F04-9568-09B2AB287D1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'EB215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'EB215 Graphs'!$A$23:$A$32</c:f>
              <c:numCache>
                <c:formatCode>General</c:formatCode>
                <c:ptCount val="10"/>
                <c:pt idx="0">
                  <c:v>1519739</c:v>
                </c:pt>
                <c:pt idx="1">
                  <c:v>1522868</c:v>
                </c:pt>
                <c:pt idx="2">
                  <c:v>1522813</c:v>
                </c:pt>
                <c:pt idx="3">
                  <c:v>1522557</c:v>
                </c:pt>
                <c:pt idx="4">
                  <c:v>1522860</c:v>
                </c:pt>
                <c:pt idx="5">
                  <c:v>1522861</c:v>
                </c:pt>
                <c:pt idx="6">
                  <c:v>1523561</c:v>
                </c:pt>
                <c:pt idx="7">
                  <c:v>1524590</c:v>
                </c:pt>
                <c:pt idx="8">
                  <c:v>1526543</c:v>
                </c:pt>
                <c:pt idx="9">
                  <c:v>1525034</c:v>
                </c:pt>
              </c:numCache>
            </c:numRef>
          </c:cat>
          <c:val>
            <c:numRef>
              <c:f>'EB215 Graphs'!$D$23:$D$32</c:f>
              <c:numCache>
                <c:formatCode>0%</c:formatCode>
                <c:ptCount val="10"/>
                <c:pt idx="0">
                  <c:v>0.92353231376418354</c:v>
                </c:pt>
                <c:pt idx="1">
                  <c:v>0.93041749502982107</c:v>
                </c:pt>
                <c:pt idx="2">
                  <c:v>0.85519745801180214</c:v>
                </c:pt>
                <c:pt idx="3">
                  <c:v>0.87583148558758317</c:v>
                </c:pt>
                <c:pt idx="4">
                  <c:v>0.90261282660332542</c:v>
                </c:pt>
                <c:pt idx="5">
                  <c:v>0.92315222711698486</c:v>
                </c:pt>
                <c:pt idx="6">
                  <c:v>0.91180722891566268</c:v>
                </c:pt>
                <c:pt idx="7">
                  <c:v>0.93088235294117649</c:v>
                </c:pt>
                <c:pt idx="8">
                  <c:v>0.90688259109311742</c:v>
                </c:pt>
                <c:pt idx="9">
                  <c:v>0.86605080831408776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7-4528-AD28-7FF0197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1584"/>
        <c:axId val="261302144"/>
      </c:barChart>
      <c:catAx>
        <c:axId val="26130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2144"/>
        <c:crosses val="autoZero"/>
        <c:auto val="1"/>
        <c:lblAlgn val="ctr"/>
        <c:lblOffset val="100"/>
        <c:noMultiLvlLbl val="0"/>
      </c:catAx>
      <c:valAx>
        <c:axId val="26130214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0D7B-4182-A250-65DCF45FEA83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D7B-4182-A250-65DCF45FEA83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3-0D7B-4182-A250-65DCF45FEA83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4-0D7B-4182-A250-65DCF45FEA83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0D7B-4182-A250-65DCF45FEA83}"/>
              </c:ext>
            </c:extLst>
          </c:dPt>
          <c:dLbls>
            <c:dLbl>
              <c:idx val="0"/>
              <c:layout>
                <c:manualLayout>
                  <c:x val="3.6324092938208617E-2"/>
                  <c:y val="2.08750203535179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7B-4182-A250-65DCF45FEA83}"/>
                </c:ext>
              </c:extLst>
            </c:dLbl>
            <c:dLbl>
              <c:idx val="1"/>
              <c:layout>
                <c:manualLayout>
                  <c:x val="-4.7409463127775962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7B-4182-A250-65DCF45FEA83}"/>
                </c:ext>
              </c:extLst>
            </c:dLbl>
            <c:dLbl>
              <c:idx val="2"/>
              <c:layout>
                <c:manualLayout>
                  <c:x val="-4.6944010203563348E-2"/>
                  <c:y val="2.50671234071571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7B-4182-A250-65DCF45FEA83}"/>
                </c:ext>
              </c:extLst>
            </c:dLbl>
            <c:dLbl>
              <c:idx val="3"/>
              <c:layout>
                <c:manualLayout>
                  <c:x val="-9.6433126590779572E-2"/>
                  <c:y val="-3.68488077963064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7B-4182-A250-65DCF45FEA83}"/>
                </c:ext>
              </c:extLst>
            </c:dLbl>
            <c:dLbl>
              <c:idx val="4"/>
              <c:layout>
                <c:manualLayout>
                  <c:x val="0.24346489421139661"/>
                  <c:y val="5.265202876830728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7B-4182-A250-65DCF45FEA83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'EB215 Graphs'!$O$5:$O$9</c:f>
              <c:strCache>
                <c:ptCount val="5"/>
                <c:pt idx="0">
                  <c:v>0.006 Jaw Gap Fail</c:v>
                </c:pt>
                <c:pt idx="1">
                  <c:v>0.003 Jaw Gap Fail</c:v>
                </c:pt>
                <c:pt idx="2">
                  <c:v>Front Stops Not Touching</c:v>
                </c:pt>
                <c:pt idx="3">
                  <c:v>Stuck Blade</c:v>
                </c:pt>
                <c:pt idx="4">
                  <c:v>Insulation Damage</c:v>
                </c:pt>
              </c:strCache>
            </c:strRef>
          </c:cat>
          <c:val>
            <c:numRef>
              <c:f>'EB215 Graphs'!$R$5:$R$9</c:f>
              <c:numCache>
                <c:formatCode>General</c:formatCode>
                <c:ptCount val="5"/>
                <c:pt idx="0">
                  <c:v>290</c:v>
                </c:pt>
                <c:pt idx="1">
                  <c:v>56</c:v>
                </c:pt>
                <c:pt idx="2">
                  <c:v>29</c:v>
                </c:pt>
                <c:pt idx="3">
                  <c:v>28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B-4182-A250-65DCF45FEA8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'EB216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'EB216 Graphs'!$A$23:$A$25</c:f>
              <c:numCache>
                <c:formatCode>General</c:formatCode>
                <c:ptCount val="3"/>
                <c:pt idx="0">
                  <c:v>1518279</c:v>
                </c:pt>
                <c:pt idx="1">
                  <c:v>1519748</c:v>
                </c:pt>
                <c:pt idx="2">
                  <c:v>1524592</c:v>
                </c:pt>
              </c:numCache>
            </c:numRef>
          </c:cat>
          <c:val>
            <c:numRef>
              <c:f>'EB216 Graphs'!$D$23:$D$25</c:f>
              <c:numCache>
                <c:formatCode>0%</c:formatCode>
                <c:ptCount val="3"/>
                <c:pt idx="0">
                  <c:v>0.91959798994974873</c:v>
                </c:pt>
                <c:pt idx="1">
                  <c:v>0.96962025316455691</c:v>
                </c:pt>
                <c:pt idx="2">
                  <c:v>0.88888888888888884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0-4986-AF52-543D31C4A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6064"/>
        <c:axId val="261306624"/>
      </c:barChart>
      <c:catAx>
        <c:axId val="26130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6624"/>
        <c:crosses val="autoZero"/>
        <c:auto val="1"/>
        <c:lblAlgn val="ctr"/>
        <c:lblOffset val="100"/>
        <c:noMultiLvlLbl val="0"/>
      </c:catAx>
      <c:valAx>
        <c:axId val="26130662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6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E0D7-4E6C-8D98-3CD80FE4F3FB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0D7-4E6C-8D98-3CD80FE4F3FB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3-E0D7-4E6C-8D98-3CD80FE4F3FB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4-E0D7-4E6C-8D98-3CD80FE4F3FB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E0D7-4E6C-8D98-3CD80FE4F3FB}"/>
              </c:ext>
            </c:extLst>
          </c:dPt>
          <c:dLbls>
            <c:dLbl>
              <c:idx val="0"/>
              <c:layout>
                <c:manualLayout>
                  <c:x val="5.9617902513078962E-2"/>
                  <c:y val="1.500487260235008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D7-4E6C-8D98-3CD80FE4F3FB}"/>
                </c:ext>
              </c:extLst>
            </c:dLbl>
            <c:dLbl>
              <c:idx val="1"/>
              <c:layout>
                <c:manualLayout>
                  <c:x val="5.1455475103418309E-2"/>
                  <c:y val="-3.93258600928336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D7-4E6C-8D98-3CD80FE4F3FB}"/>
                </c:ext>
              </c:extLst>
            </c:dLbl>
            <c:dLbl>
              <c:idx val="2"/>
              <c:layout>
                <c:manualLayout>
                  <c:x val="-5.7827764076459003E-2"/>
                  <c:y val="5.57237263220942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D7-4E6C-8D98-3CD80FE4F3FB}"/>
                </c:ext>
              </c:extLst>
            </c:dLbl>
            <c:dLbl>
              <c:idx val="3"/>
              <c:layout>
                <c:manualLayout>
                  <c:x val="-5.0567883607140235E-2"/>
                  <c:y val="0.196989382017774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D7-4E6C-8D98-3CD80FE4F3FB}"/>
                </c:ext>
              </c:extLst>
            </c:dLbl>
            <c:dLbl>
              <c:idx val="4"/>
              <c:layout>
                <c:manualLayout>
                  <c:x val="-9.6393198376911057E-2"/>
                  <c:y val="5.45886289430367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D7-4E6C-8D98-3CD80FE4F3FB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'EB216 Graphs'!$O$5:$O$9</c:f>
              <c:strCache>
                <c:ptCount val="5"/>
                <c:pt idx="0">
                  <c:v>Insulation Damage</c:v>
                </c:pt>
                <c:pt idx="1">
                  <c:v>High Jaw Force</c:v>
                </c:pt>
                <c:pt idx="2">
                  <c:v>Continuity Fail</c:v>
                </c:pt>
                <c:pt idx="3">
                  <c:v>0.003 Jaw Gap Fail</c:v>
                </c:pt>
                <c:pt idx="4">
                  <c:v>Rough Actuation of Jaw</c:v>
                </c:pt>
              </c:strCache>
            </c:strRef>
          </c:cat>
          <c:val>
            <c:numRef>
              <c:f>'EB216 Graphs'!$R$5:$R$9</c:f>
              <c:numCache>
                <c:formatCode>General</c:formatCode>
                <c:ptCount val="5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D7-4E6C-8D98-3CD80FE4F3F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'EB217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'EB217 Graphs'!$A$23:$A$27</c:f>
              <c:numCache>
                <c:formatCode>General</c:formatCode>
                <c:ptCount val="5"/>
                <c:pt idx="0">
                  <c:v>1519767</c:v>
                </c:pt>
                <c:pt idx="1">
                  <c:v>1519768</c:v>
                </c:pt>
                <c:pt idx="2">
                  <c:v>1519769</c:v>
                </c:pt>
                <c:pt idx="3">
                  <c:v>1520635</c:v>
                </c:pt>
                <c:pt idx="4">
                  <c:v>1523562</c:v>
                </c:pt>
              </c:numCache>
            </c:numRef>
          </c:cat>
          <c:val>
            <c:numRef>
              <c:f>'EB217 Graphs'!$D$23:$D$27</c:f>
              <c:numCache>
                <c:formatCode>0%</c:formatCode>
                <c:ptCount val="5"/>
                <c:pt idx="0">
                  <c:v>0.94394064303380054</c:v>
                </c:pt>
                <c:pt idx="1">
                  <c:v>0.93914473684210531</c:v>
                </c:pt>
                <c:pt idx="2">
                  <c:v>0.93063583815028905</c:v>
                </c:pt>
                <c:pt idx="3">
                  <c:v>0.92320396366639146</c:v>
                </c:pt>
                <c:pt idx="4">
                  <c:v>0.94987468671679198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C-42FD-B52D-B5F9388C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503312"/>
        <c:axId val="278503872"/>
      </c:barChart>
      <c:catAx>
        <c:axId val="27850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8503872"/>
        <c:crosses val="autoZero"/>
        <c:auto val="1"/>
        <c:lblAlgn val="ctr"/>
        <c:lblOffset val="100"/>
        <c:noMultiLvlLbl val="0"/>
      </c:catAx>
      <c:valAx>
        <c:axId val="278503872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78503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DAE0-4A4E-A63D-92144827A623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AE0-4A4E-A63D-92144827A623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3-DAE0-4A4E-A63D-92144827A623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4-DAE0-4A4E-A63D-92144827A623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DAE0-4A4E-A63D-92144827A623}"/>
              </c:ext>
            </c:extLst>
          </c:dPt>
          <c:dLbls>
            <c:dLbl>
              <c:idx val="0"/>
              <c:layout>
                <c:manualLayout>
                  <c:x val="4.2120879492982231E-2"/>
                  <c:y val="9.409240867300362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E0-4A4E-A63D-92144827A623}"/>
                </c:ext>
              </c:extLst>
            </c:dLbl>
            <c:dLbl>
              <c:idx val="1"/>
              <c:layout>
                <c:manualLayout>
                  <c:x val="0.17633921768918637"/>
                  <c:y val="-2.80181381042708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E0-4A4E-A63D-92144827A623}"/>
                </c:ext>
              </c:extLst>
            </c:dLbl>
            <c:dLbl>
              <c:idx val="2"/>
              <c:layout>
                <c:manualLayout>
                  <c:x val="-5.2537064105241178E-2"/>
                  <c:y val="3.93074622229457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E0-4A4E-A63D-92144827A623}"/>
                </c:ext>
              </c:extLst>
            </c:dLbl>
            <c:dLbl>
              <c:idx val="3"/>
              <c:layout>
                <c:manualLayout>
                  <c:x val="-6.0882766249231099E-2"/>
                  <c:y val="0.1676711279484678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E0-4A4E-A63D-92144827A623}"/>
                </c:ext>
              </c:extLst>
            </c:dLbl>
            <c:dLbl>
              <c:idx val="4"/>
              <c:layout>
                <c:manualLayout>
                  <c:x val="-0.10077570784398933"/>
                  <c:y val="7.7431102957171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E0-4A4E-A63D-92144827A623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'EB217 Graphs'!$O$5:$O$9</c:f>
              <c:strCache>
                <c:ptCount val="5"/>
                <c:pt idx="0">
                  <c:v>Stuck Blade</c:v>
                </c:pt>
                <c:pt idx="1">
                  <c:v>Insulation Damage</c:v>
                </c:pt>
                <c:pt idx="2">
                  <c:v>0.003 Jaw Gap Fail</c:v>
                </c:pt>
                <c:pt idx="3">
                  <c:v>Front Stops Not Touching</c:v>
                </c:pt>
                <c:pt idx="4">
                  <c:v>Blade Activation</c:v>
                </c:pt>
              </c:strCache>
            </c:strRef>
          </c:cat>
          <c:val>
            <c:numRef>
              <c:f>'EB217 Graphs'!$R$5:$R$9</c:f>
              <c:numCache>
                <c:formatCode>General</c:formatCode>
                <c:ptCount val="5"/>
                <c:pt idx="0">
                  <c:v>52</c:v>
                </c:pt>
                <c:pt idx="1">
                  <c:v>29</c:v>
                </c:pt>
                <c:pt idx="2">
                  <c:v>23</c:v>
                </c:pt>
                <c:pt idx="3">
                  <c:v>23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E0-4A4E-A63D-92144827A6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layout>
        <c:manualLayout>
          <c:xMode val="edge"/>
          <c:yMode val="edge"/>
          <c:x val="0.31019733890691598"/>
          <c:y val="2.8198211966921499E-2"/>
        </c:manualLayout>
      </c:layout>
      <c:overlay val="0"/>
    </c:title>
    <c:autoTitleDeleted val="0"/>
    <c:plotArea>
      <c:layout/>
      <c:pieChart>
        <c:varyColors val="1"/>
        <c:ser>
          <c:idx val="1"/>
          <c:order val="0"/>
          <c:tx>
            <c:v>Names</c:v>
          </c:tx>
          <c:dPt>
            <c:idx val="1"/>
            <c:bubble3D val="0"/>
            <c:spPr>
              <a:solidFill>
                <a:srgbClr val="CB716F"/>
              </a:solidFill>
            </c:spPr>
            <c:extLst>
              <c:ext xmlns:c16="http://schemas.microsoft.com/office/drawing/2014/chart" uri="{C3380CC4-5D6E-409C-BE32-E72D297353CC}">
                <c16:uniqueId val="{00000001-7CD8-40E0-9810-D1B491C63AB7}"/>
              </c:ext>
            </c:extLst>
          </c:dPt>
          <c:dLbls>
            <c:dLbl>
              <c:idx val="0"/>
              <c:layout>
                <c:manualLayout>
                  <c:x val="5.0862834008097088E-2"/>
                  <c:y val="-0.121968869918259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D8-40E0-9810-D1B491C63AB7}"/>
                </c:ext>
              </c:extLst>
            </c:dLbl>
            <c:dLbl>
              <c:idx val="1"/>
              <c:layout>
                <c:manualLayout>
                  <c:x val="-4.0609068825910928E-2"/>
                  <c:y val="0.2244843209993693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D8-40E0-9810-D1B491C63AB7}"/>
                </c:ext>
              </c:extLst>
            </c:dLbl>
            <c:dLbl>
              <c:idx val="2"/>
              <c:layout>
                <c:manualLayout>
                  <c:x val="-7.4163076923076957E-2"/>
                  <c:y val="0.1743174296576578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D8-40E0-9810-D1B491C63AB7}"/>
                </c:ext>
              </c:extLst>
            </c:dLbl>
            <c:dLbl>
              <c:idx val="3"/>
              <c:layout>
                <c:manualLayout>
                  <c:x val="-3.7158380566801617E-2"/>
                  <c:y val="6.114185019213527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D8-40E0-9810-D1B491C63AB7}"/>
                </c:ext>
              </c:extLst>
            </c:dLbl>
            <c:dLbl>
              <c:idx val="4"/>
              <c:layout>
                <c:manualLayout>
                  <c:x val="0.16334655870445344"/>
                  <c:y val="4.015817792089505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D8-40E0-9810-D1B491C63AB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'EB230 Graphs'!$O$5:$O$9</c:f>
              <c:strCache>
                <c:ptCount val="5"/>
                <c:pt idx="0">
                  <c:v>Stuck Blade</c:v>
                </c:pt>
                <c:pt idx="1">
                  <c:v>Cosmetic Defect</c:v>
                </c:pt>
                <c:pt idx="2">
                  <c:v>Front Stop not Touching</c:v>
                </c:pt>
                <c:pt idx="3">
                  <c:v>Continuity Fail</c:v>
                </c:pt>
                <c:pt idx="4">
                  <c:v>Exposed Wire</c:v>
                </c:pt>
              </c:strCache>
            </c:strRef>
          </c:cat>
          <c:val>
            <c:numRef>
              <c:f>'EB230 Graphs'!$R$5:$R$9</c:f>
              <c:numCache>
                <c:formatCode>General</c:formatCode>
                <c:ptCount val="5"/>
                <c:pt idx="0">
                  <c:v>70</c:v>
                </c:pt>
                <c:pt idx="1">
                  <c:v>19</c:v>
                </c:pt>
                <c:pt idx="2">
                  <c:v>17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D8-40E0-9810-D1B491C63AB7}"/>
            </c:ext>
          </c:extLst>
        </c:ser>
        <c:ser>
          <c:idx val="0"/>
          <c:order val="1"/>
          <c:tx>
            <c:v>Names</c:v>
          </c:tx>
          <c:explosion val="4"/>
          <c:dPt>
            <c:idx val="1"/>
            <c:bubble3D val="0"/>
            <c:spPr>
              <a:solidFill>
                <a:srgbClr val="CB716F"/>
              </a:solidFill>
            </c:spPr>
            <c:extLst>
              <c:ext xmlns:c16="http://schemas.microsoft.com/office/drawing/2014/chart" uri="{C3380CC4-5D6E-409C-BE32-E72D297353CC}">
                <c16:uniqueId val="{00000008-7CD8-40E0-9810-D1B491C63AB7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9-7CD8-40E0-9810-D1B491C63AB7}"/>
              </c:ext>
            </c:extLst>
          </c:dPt>
          <c:dLbls>
            <c:dLbl>
              <c:idx val="0"/>
              <c:layout>
                <c:manualLayout>
                  <c:x val="8.1977107085985709E-3"/>
                  <c:y val="0.146600419733606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CD8-40E0-9810-D1B491C63AB7}"/>
                </c:ext>
              </c:extLst>
            </c:dLbl>
            <c:dLbl>
              <c:idx val="1"/>
              <c:layout>
                <c:manualLayout>
                  <c:x val="-4.098855354299244E-2"/>
                  <c:y val="-5.638921656682417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D8-40E0-9810-D1B491C63AB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CD8-40E0-9810-D1B491C63AB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CD8-40E0-9810-D1B491C63AB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D8-40E0-9810-D1B491C63AB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'EB230 Graphs'!$O$5:$O$9</c:f>
              <c:strCache>
                <c:ptCount val="5"/>
                <c:pt idx="0">
                  <c:v>Stuck Blade</c:v>
                </c:pt>
                <c:pt idx="1">
                  <c:v>Cosmetic Defect</c:v>
                </c:pt>
                <c:pt idx="2">
                  <c:v>Front Stop not Touching</c:v>
                </c:pt>
                <c:pt idx="3">
                  <c:v>Continuity Fail</c:v>
                </c:pt>
                <c:pt idx="4">
                  <c:v>Exposed Wire</c:v>
                </c:pt>
              </c:strCache>
            </c:strRef>
          </c:cat>
          <c:val>
            <c:numRef>
              <c:f>'EB230 Graphs'!$R$5:$R$9</c:f>
              <c:numCache>
                <c:formatCode>General</c:formatCode>
                <c:ptCount val="5"/>
                <c:pt idx="0">
                  <c:v>70</c:v>
                </c:pt>
                <c:pt idx="1">
                  <c:v>19</c:v>
                </c:pt>
                <c:pt idx="2">
                  <c:v>17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CD8-40E0-9810-D1B491C63AB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Yield %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835885748205071E-2"/>
          <c:y val="0.16432414819511593"/>
          <c:w val="0.93743003147925419"/>
          <c:h val="0.74973771425384328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accent6"/>
              </a:solidFill>
            </a:ln>
          </c:spPr>
          <c:invertIfNegative val="0"/>
          <c:dLbls>
            <c:dLbl>
              <c:idx val="0"/>
              <c:layout>
                <c:manualLayout>
                  <c:x val="2.9239766081872154E-3"/>
                  <c:y val="-2.5166513512244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F2-4A63-A8C6-3905D3333078}"/>
                </c:ext>
              </c:extLst>
            </c:dLbl>
            <c:dLbl>
              <c:idx val="1"/>
              <c:layout>
                <c:manualLayout>
                  <c:x val="2.9239766081872154E-3"/>
                  <c:y val="-3.62776213830208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F2-4A63-A8C6-3905D3333078}"/>
                </c:ext>
              </c:extLst>
            </c:dLbl>
            <c:dLbl>
              <c:idx val="2"/>
              <c:layout>
                <c:manualLayout>
                  <c:x val="-5.8479532163742704E-3"/>
                  <c:y val="-4.36850266302051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F2-4A63-A8C6-3905D3333078}"/>
                </c:ext>
              </c:extLst>
            </c:dLbl>
            <c:dLbl>
              <c:idx val="3"/>
              <c:layout>
                <c:manualLayout>
                  <c:x val="0"/>
                  <c:y val="-1.03517030178761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F2-4A63-A8C6-3905D3333078}"/>
                </c:ext>
              </c:extLst>
            </c:dLbl>
            <c:dLbl>
              <c:idx val="4"/>
              <c:layout>
                <c:manualLayout>
                  <c:x val="-1.4619883040935741E-3"/>
                  <c:y val="-3.99813240066132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F2-4A63-A8C6-3905D3333078}"/>
                </c:ext>
              </c:extLst>
            </c:dLbl>
            <c:dLbl>
              <c:idx val="5"/>
              <c:layout>
                <c:manualLayout>
                  <c:x val="0"/>
                  <c:y val="-3.2573918759430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F2-4A63-A8C6-3905D3333078}"/>
                </c:ext>
              </c:extLst>
            </c:dLbl>
            <c:dLbl>
              <c:idx val="6"/>
              <c:layout>
                <c:manualLayout>
                  <c:x val="0"/>
                  <c:y val="7.5940485290030993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F2-4A63-A8C6-3905D3333078}"/>
                </c:ext>
              </c:extLst>
            </c:dLbl>
            <c:dLbl>
              <c:idx val="7"/>
              <c:layout>
                <c:manualLayout>
                  <c:x val="0"/>
                  <c:y val="-2.944297770691892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F2-4A63-A8C6-3905D3333078}"/>
                </c:ext>
              </c:extLst>
            </c:dLbl>
            <c:dLbl>
              <c:idx val="8"/>
              <c:layout>
                <c:manualLayout>
                  <c:x val="0"/>
                  <c:y val="-4.36850266302051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1F2-4A63-A8C6-3905D3333078}"/>
                </c:ext>
              </c:extLst>
            </c:dLbl>
            <c:dLbl>
              <c:idx val="9"/>
              <c:layout>
                <c:manualLayout>
                  <c:x val="0"/>
                  <c:y val="-3.2573918759430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1F2-4A63-A8C6-3905D3333078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'EB230 Graphs'!$A$23:$A$29</c:f>
              <c:numCache>
                <c:formatCode>General</c:formatCode>
                <c:ptCount val="7"/>
                <c:pt idx="0">
                  <c:v>1521278</c:v>
                </c:pt>
                <c:pt idx="1">
                  <c:v>1522800</c:v>
                </c:pt>
                <c:pt idx="2">
                  <c:v>1524911</c:v>
                </c:pt>
                <c:pt idx="3">
                  <c:v>1524017</c:v>
                </c:pt>
                <c:pt idx="4">
                  <c:v>1525264</c:v>
                </c:pt>
                <c:pt idx="5">
                  <c:v>1523581</c:v>
                </c:pt>
                <c:pt idx="6">
                  <c:v>1525045</c:v>
                </c:pt>
              </c:numCache>
            </c:numRef>
          </c:cat>
          <c:val>
            <c:numRef>
              <c:f>'EB230 Graphs'!$D$23:$D$29</c:f>
              <c:numCache>
                <c:formatCode>0%</c:formatCode>
                <c:ptCount val="7"/>
                <c:pt idx="0">
                  <c:v>0.94344473007712082</c:v>
                </c:pt>
                <c:pt idx="1">
                  <c:v>0.95220966084275438</c:v>
                </c:pt>
                <c:pt idx="2">
                  <c:v>0.83684210526315794</c:v>
                </c:pt>
                <c:pt idx="3">
                  <c:v>0.98888888888888893</c:v>
                </c:pt>
                <c:pt idx="4">
                  <c:v>0.95893223819301843</c:v>
                </c:pt>
                <c:pt idx="5">
                  <c:v>0.94818652849740936</c:v>
                </c:pt>
                <c:pt idx="6">
                  <c:v>0.88332498748122179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F2-4A63-A8C6-3905D3333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48713808"/>
        <c:axId val="248714368"/>
      </c:barChart>
      <c:catAx>
        <c:axId val="2487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48714368"/>
        <c:crosses val="autoZero"/>
        <c:auto val="1"/>
        <c:lblAlgn val="ctr"/>
        <c:lblOffset val="100"/>
        <c:noMultiLvlLbl val="0"/>
      </c:catAx>
      <c:valAx>
        <c:axId val="248714368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48713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layout>
        <c:manualLayout>
          <c:xMode val="edge"/>
          <c:yMode val="edge"/>
          <c:x val="0.32345168181533657"/>
          <c:y val="2.222223194323357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explosion val="1"/>
            <c:extLst>
              <c:ext xmlns:c16="http://schemas.microsoft.com/office/drawing/2014/chart" uri="{C3380CC4-5D6E-409C-BE32-E72D297353CC}">
                <c16:uniqueId val="{00000000-07C9-4C0B-A114-B07B9D4CA811}"/>
              </c:ext>
            </c:extLst>
          </c:dPt>
          <c:dPt>
            <c:idx val="1"/>
            <c:bubble3D val="0"/>
            <c:spPr>
              <a:solidFill>
                <a:srgbClr val="CB716F"/>
              </a:solidFill>
            </c:spPr>
            <c:extLst>
              <c:ext xmlns:c16="http://schemas.microsoft.com/office/drawing/2014/chart" uri="{C3380CC4-5D6E-409C-BE32-E72D297353CC}">
                <c16:uniqueId val="{00000002-07C9-4C0B-A114-B07B9D4CA811}"/>
              </c:ext>
            </c:extLst>
          </c:dPt>
          <c:dPt>
            <c:idx val="2"/>
            <c:bubble3D val="0"/>
            <c:explosion val="2"/>
            <c:extLst>
              <c:ext xmlns:c16="http://schemas.microsoft.com/office/drawing/2014/chart" uri="{C3380CC4-5D6E-409C-BE32-E72D297353CC}">
                <c16:uniqueId val="{00000003-07C9-4C0B-A114-B07B9D4CA811}"/>
              </c:ext>
            </c:extLst>
          </c:dPt>
          <c:dPt>
            <c:idx val="3"/>
            <c:bubble3D val="0"/>
            <c:explosion val="1"/>
            <c:extLst>
              <c:ext xmlns:c16="http://schemas.microsoft.com/office/drawing/2014/chart" uri="{C3380CC4-5D6E-409C-BE32-E72D297353CC}">
                <c16:uniqueId val="{00000004-07C9-4C0B-A114-B07B9D4CA811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07C9-4C0B-A114-B07B9D4CA811}"/>
              </c:ext>
            </c:extLst>
          </c:dPt>
          <c:dLbls>
            <c:dLbl>
              <c:idx val="0"/>
              <c:layout>
                <c:manualLayout>
                  <c:x val="9.2582117308554007E-2"/>
                  <c:y val="-5.917621298549961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C9-4C0B-A114-B07B9D4CA811}"/>
                </c:ext>
              </c:extLst>
            </c:dLbl>
            <c:dLbl>
              <c:idx val="1"/>
              <c:layout>
                <c:manualLayout>
                  <c:x val="-1.693581405717021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C9-4C0B-A114-B07B9D4CA811}"/>
                </c:ext>
              </c:extLst>
            </c:dLbl>
            <c:dLbl>
              <c:idx val="2"/>
              <c:layout>
                <c:manualLayout>
                  <c:x val="-6.3393334877423629E-2"/>
                  <c:y val="0.200628708690263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C9-4C0B-A114-B07B9D4CA811}"/>
                </c:ext>
              </c:extLst>
            </c:dLbl>
            <c:dLbl>
              <c:idx val="3"/>
              <c:layout>
                <c:manualLayout>
                  <c:x val="-6.5859101010885199E-2"/>
                  <c:y val="8.03479176492525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C9-4C0B-A114-B07B9D4CA811}"/>
                </c:ext>
              </c:extLst>
            </c:dLbl>
            <c:dLbl>
              <c:idx val="4"/>
              <c:layout>
                <c:manualLayout>
                  <c:x val="-7.994468334176788E-2"/>
                  <c:y val="2.229543938126697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C9-4C0B-A114-B07B9D4CA811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'EB240 Graphs'!$O$5:$O$9</c:f>
              <c:strCache>
                <c:ptCount val="5"/>
                <c:pt idx="0">
                  <c:v>0.006 Jaw Gap Fail</c:v>
                </c:pt>
                <c:pt idx="1">
                  <c:v>Incorrect/Missing Weld</c:v>
                </c:pt>
                <c:pt idx="2">
                  <c:v>Rough Jaw Actuation</c:v>
                </c:pt>
                <c:pt idx="3">
                  <c:v>Stuck Blade</c:v>
                </c:pt>
                <c:pt idx="4">
                  <c:v>Misassembled</c:v>
                </c:pt>
              </c:strCache>
            </c:strRef>
          </c:cat>
          <c:val>
            <c:numRef>
              <c:f>'EB240 Graphs'!$R$5:$R$9</c:f>
              <c:numCache>
                <c:formatCode>General</c:formatCode>
                <c:ptCount val="5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C9-4C0B-A114-B07B9D4CA811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EEBA-4B9A-AA7A-DEA8AF1A8D90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EBA-4B9A-AA7A-DEA8AF1A8D90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3-EEBA-4B9A-AA7A-DEA8AF1A8D90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4-EEBA-4B9A-AA7A-DEA8AF1A8D90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EEBA-4B9A-AA7A-DEA8AF1A8D90}"/>
              </c:ext>
            </c:extLst>
          </c:dPt>
          <c:dLbls>
            <c:dLbl>
              <c:idx val="0"/>
              <c:layout>
                <c:manualLayout>
                  <c:x val="3.7351118763660859E-2"/>
                  <c:y val="2.026523217262765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BA-4B9A-AA7A-DEA8AF1A8D90}"/>
                </c:ext>
              </c:extLst>
            </c:dLbl>
            <c:dLbl>
              <c:idx val="1"/>
              <c:layout>
                <c:manualLayout>
                  <c:x val="-5.1092953175055328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BA-4B9A-AA7A-DEA8AF1A8D90}"/>
                </c:ext>
              </c:extLst>
            </c:dLbl>
            <c:dLbl>
              <c:idx val="2"/>
              <c:layout>
                <c:manualLayout>
                  <c:x val="-4.9224504553948167E-2"/>
                  <c:y val="0.1002960578284317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BA-4B9A-AA7A-DEA8AF1A8D90}"/>
                </c:ext>
              </c:extLst>
            </c:dLbl>
            <c:dLbl>
              <c:idx val="3"/>
              <c:layout>
                <c:manualLayout>
                  <c:x val="-0.10492566973712104"/>
                  <c:y val="0.1134927181563057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BA-4B9A-AA7A-DEA8AF1A8D90}"/>
                </c:ext>
              </c:extLst>
            </c:dLbl>
            <c:dLbl>
              <c:idx val="4"/>
              <c:layout>
                <c:manualLayout>
                  <c:x val="-0.11437053623392959"/>
                  <c:y val="4.943110221311708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204865529618236"/>
                      <c:h val="0.193381622991827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EBA-4B9A-AA7A-DEA8AF1A8D90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'EB210 Graph'!$O$5:$O$9</c:f>
              <c:strCache>
                <c:ptCount val="5"/>
                <c:pt idx="0">
                  <c:v>Rough Actuation of Jaw</c:v>
                </c:pt>
                <c:pt idx="1">
                  <c:v>Insulation Damage</c:v>
                </c:pt>
                <c:pt idx="2">
                  <c:v>Stuck Blade</c:v>
                </c:pt>
                <c:pt idx="3">
                  <c:v>0.003 Jaw Gap Fail</c:v>
                </c:pt>
                <c:pt idx="4">
                  <c:v>Incorrect Insulation Orientation</c:v>
                </c:pt>
              </c:strCache>
            </c:strRef>
          </c:cat>
          <c:val>
            <c:numRef>
              <c:f>'EB210 Graph'!$R$5:$R$9</c:f>
              <c:numCache>
                <c:formatCode>General</c:formatCode>
                <c:ptCount val="5"/>
                <c:pt idx="0">
                  <c:v>101</c:v>
                </c:pt>
                <c:pt idx="1">
                  <c:v>31</c:v>
                </c:pt>
                <c:pt idx="2">
                  <c:v>17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BA-4B9A-AA7A-DEA8AF1A8D9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Yield %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2441626098458455E-2"/>
          <c:y val="0.15415417101410475"/>
          <c:w val="0.93735964832063834"/>
          <c:h val="0.74808025703147341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accent6"/>
              </a:solidFill>
            </a:ln>
          </c:spPr>
          <c:invertIfNegative val="0"/>
          <c:dLbls>
            <c:dLbl>
              <c:idx val="0"/>
              <c:layout>
                <c:manualLayout>
                  <c:x val="2.9239766081872154E-3"/>
                  <c:y val="-2.5166513512244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E4-4A82-A1F4-1D0BBD4CBDBA}"/>
                </c:ext>
              </c:extLst>
            </c:dLbl>
            <c:dLbl>
              <c:idx val="1"/>
              <c:layout>
                <c:manualLayout>
                  <c:x val="2.9239766081872154E-3"/>
                  <c:y val="-3.62776213830208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E4-4A82-A1F4-1D0BBD4CBDBA}"/>
                </c:ext>
              </c:extLst>
            </c:dLbl>
            <c:dLbl>
              <c:idx val="2"/>
              <c:layout>
                <c:manualLayout>
                  <c:x val="-5.8479532163742704E-3"/>
                  <c:y val="-4.36850266302051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E4-4A82-A1F4-1D0BBD4CBDBA}"/>
                </c:ext>
              </c:extLst>
            </c:dLbl>
            <c:dLbl>
              <c:idx val="3"/>
              <c:layout>
                <c:manualLayout>
                  <c:x val="0"/>
                  <c:y val="-1.03517030178761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E4-4A82-A1F4-1D0BBD4CBDBA}"/>
                </c:ext>
              </c:extLst>
            </c:dLbl>
            <c:dLbl>
              <c:idx val="4"/>
              <c:layout>
                <c:manualLayout>
                  <c:x val="-1.4619883040935741E-3"/>
                  <c:y val="-3.99813240066132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E4-4A82-A1F4-1D0BBD4CBDBA}"/>
                </c:ext>
              </c:extLst>
            </c:dLbl>
            <c:dLbl>
              <c:idx val="5"/>
              <c:layout>
                <c:manualLayout>
                  <c:x val="0"/>
                  <c:y val="-3.2573918759430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E4-4A82-A1F4-1D0BBD4CBDBA}"/>
                </c:ext>
              </c:extLst>
            </c:dLbl>
            <c:dLbl>
              <c:idx val="6"/>
              <c:layout>
                <c:manualLayout>
                  <c:x val="0"/>
                  <c:y val="7.5940485290030993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6E4-4A82-A1F4-1D0BBD4CBDBA}"/>
                </c:ext>
              </c:extLst>
            </c:dLbl>
            <c:dLbl>
              <c:idx val="7"/>
              <c:layout>
                <c:manualLayout>
                  <c:x val="0"/>
                  <c:y val="-2.944297770691892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E4-4A82-A1F4-1D0BBD4CBDBA}"/>
                </c:ext>
              </c:extLst>
            </c:dLbl>
            <c:dLbl>
              <c:idx val="8"/>
              <c:layout>
                <c:manualLayout>
                  <c:x val="0"/>
                  <c:y val="-4.36850266302051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6E4-4A82-A1F4-1D0BBD4CBDBA}"/>
                </c:ext>
              </c:extLst>
            </c:dLbl>
            <c:dLbl>
              <c:idx val="9"/>
              <c:layout>
                <c:manualLayout>
                  <c:x val="0"/>
                  <c:y val="-3.2573918759430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E4-4A82-A1F4-1D0BBD4CBDBA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'EB240 Graphs'!$A$23:$A$30</c:f>
              <c:numCache>
                <c:formatCode>General</c:formatCode>
                <c:ptCount val="8"/>
                <c:pt idx="0">
                  <c:v>1522801</c:v>
                </c:pt>
                <c:pt idx="1">
                  <c:v>1522802</c:v>
                </c:pt>
                <c:pt idx="2">
                  <c:v>1522803</c:v>
                </c:pt>
                <c:pt idx="3">
                  <c:v>1523564</c:v>
                </c:pt>
                <c:pt idx="4">
                  <c:v>1524264</c:v>
                </c:pt>
                <c:pt idx="5">
                  <c:v>1525013</c:v>
                </c:pt>
                <c:pt idx="6">
                  <c:v>1523563</c:v>
                </c:pt>
                <c:pt idx="7">
                  <c:v>1527167</c:v>
                </c:pt>
              </c:numCache>
            </c:numRef>
          </c:cat>
          <c:val>
            <c:numRef>
              <c:f>'EB240 Graphs'!$D$23:$D$30</c:f>
              <c:numCache>
                <c:formatCode>0%</c:formatCode>
                <c:ptCount val="8"/>
                <c:pt idx="0">
                  <c:v>0.93687707641196016</c:v>
                </c:pt>
                <c:pt idx="1">
                  <c:v>0.94472361809045224</c:v>
                </c:pt>
                <c:pt idx="2">
                  <c:v>0.95600676818950936</c:v>
                </c:pt>
                <c:pt idx="3">
                  <c:v>0.93585526315789469</c:v>
                </c:pt>
                <c:pt idx="4">
                  <c:v>0.967741935483871</c:v>
                </c:pt>
                <c:pt idx="5">
                  <c:v>0.97435897435897434</c:v>
                </c:pt>
                <c:pt idx="6">
                  <c:v>0.9776632302405498</c:v>
                </c:pt>
                <c:pt idx="7">
                  <c:v>0.93103448275862066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E4-4A82-A1F4-1D0BBD4CB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48718288"/>
        <c:axId val="248718848"/>
      </c:barChart>
      <c:catAx>
        <c:axId val="24871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48718848"/>
        <c:crosses val="autoZero"/>
        <c:auto val="1"/>
        <c:lblAlgn val="ctr"/>
        <c:lblOffset val="100"/>
        <c:noMultiLvlLbl val="0"/>
      </c:catAx>
      <c:valAx>
        <c:axId val="248718848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48718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33952044048591E-2"/>
          <c:y val="0.15686810380357119"/>
          <c:w val="0.94363635706743765"/>
          <c:h val="0.7497375673254294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'EB211 Graph'!$D$22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'EB211 Graph'!$A$23:$A$25</c:f>
              <c:numCache>
                <c:formatCode>General</c:formatCode>
                <c:ptCount val="3"/>
                <c:pt idx="0">
                  <c:v>1519721</c:v>
                </c:pt>
                <c:pt idx="1">
                  <c:v>1521801</c:v>
                </c:pt>
                <c:pt idx="2">
                  <c:v>1524265</c:v>
                </c:pt>
              </c:numCache>
            </c:numRef>
          </c:cat>
          <c:val>
            <c:numRef>
              <c:f>'EB211 Graph'!$D$23:$D$25</c:f>
              <c:numCache>
                <c:formatCode>0%</c:formatCode>
                <c:ptCount val="3"/>
                <c:pt idx="0">
                  <c:v>0.94736842105263153</c:v>
                </c:pt>
                <c:pt idx="1">
                  <c:v>0.8984375</c:v>
                </c:pt>
                <c:pt idx="2">
                  <c:v>0.89393939393939392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6-4EA7-A937-4CCF4A54A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462224"/>
        <c:axId val="237462784"/>
      </c:barChart>
      <c:catAx>
        <c:axId val="23746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462784"/>
        <c:crosses val="autoZero"/>
        <c:auto val="1"/>
        <c:lblAlgn val="ctr"/>
        <c:lblOffset val="100"/>
        <c:noMultiLvlLbl val="0"/>
      </c:catAx>
      <c:valAx>
        <c:axId val="23746278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746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1-8B7C-4EA0-BEDD-6B63F103D057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B7C-4EA0-BEDD-6B63F103D057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5-8B7C-4EA0-BEDD-6B63F103D057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7-8B7C-4EA0-BEDD-6B63F103D057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9-8B7C-4EA0-BEDD-6B63F103D057}"/>
              </c:ext>
            </c:extLst>
          </c:dPt>
          <c:dLbls>
            <c:dLbl>
              <c:idx val="0"/>
              <c:layout>
                <c:manualLayout>
                  <c:x val="3.7351118763660859E-2"/>
                  <c:y val="2.026523217262765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7C-4EA0-BEDD-6B63F103D057}"/>
                </c:ext>
              </c:extLst>
            </c:dLbl>
            <c:dLbl>
              <c:idx val="1"/>
              <c:layout>
                <c:manualLayout>
                  <c:x val="-5.2878319023227753E-2"/>
                  <c:y val="-3.30973356143377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7C-4EA0-BEDD-6B63F103D057}"/>
                </c:ext>
              </c:extLst>
            </c:dLbl>
            <c:dLbl>
              <c:idx val="2"/>
              <c:layout>
                <c:manualLayout>
                  <c:x val="-6.5292797187500529E-2"/>
                  <c:y val="0.230864490022543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7C-4EA0-BEDD-6B63F103D057}"/>
                </c:ext>
              </c:extLst>
            </c:dLbl>
            <c:dLbl>
              <c:idx val="3"/>
              <c:layout>
                <c:manualLayout>
                  <c:x val="-9.9569642482597642E-2"/>
                  <c:y val="7.95583872697858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469490487514525"/>
                      <c:h val="0.131107004204935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B7C-4EA0-BEDD-6B63F103D057}"/>
                </c:ext>
              </c:extLst>
            </c:dLbl>
            <c:dLbl>
              <c:idx val="4"/>
              <c:layout>
                <c:manualLayout>
                  <c:x val="0.19449775549991088"/>
                  <c:y val="4.73307814959571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648655746038327E-2"/>
                      <c:h val="0.193381622991827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B7C-4EA0-BEDD-6B63F103D057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'EB211 Graph'!$O$5:$O$9</c:f>
              <c:strCache>
                <c:ptCount val="5"/>
                <c:pt idx="0">
                  <c:v>Rough Actuation of Jaw</c:v>
                </c:pt>
                <c:pt idx="1">
                  <c:v>Stuck Blade</c:v>
                </c:pt>
                <c:pt idx="2">
                  <c:v>0.003 Jaw Gap Fail</c:v>
                </c:pt>
                <c:pt idx="3">
                  <c:v>Insulation Damage</c:v>
                </c:pt>
                <c:pt idx="4">
                  <c:v>Continuity Fail</c:v>
                </c:pt>
              </c:strCache>
            </c:strRef>
          </c:cat>
          <c:val>
            <c:numRef>
              <c:f>'EB211 Graph'!$R$5:$R$9</c:f>
              <c:numCache>
                <c:formatCode>General</c:formatCode>
                <c:ptCount val="5"/>
                <c:pt idx="0">
                  <c:v>89</c:v>
                </c:pt>
                <c:pt idx="1">
                  <c:v>31</c:v>
                </c:pt>
                <c:pt idx="2">
                  <c:v>20</c:v>
                </c:pt>
                <c:pt idx="3">
                  <c:v>11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7C-4EA0-BEDD-6B63F103D05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9218183921903559E-2"/>
          <c:y val="9.4037865549408975E-2"/>
          <c:w val="0.94260522827028104"/>
          <c:h val="0.794969057401503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'EB212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'EB212 Graphs'!$A$23:$A$25</c:f>
              <c:numCache>
                <c:formatCode>General</c:formatCode>
                <c:ptCount val="3"/>
                <c:pt idx="0">
                  <c:v>1519723</c:v>
                </c:pt>
                <c:pt idx="1">
                  <c:v>1520623</c:v>
                </c:pt>
                <c:pt idx="2">
                  <c:v>1524587</c:v>
                </c:pt>
              </c:numCache>
            </c:numRef>
          </c:cat>
          <c:val>
            <c:numRef>
              <c:f>'EB212 Graphs'!$D$23:$D$25</c:f>
              <c:numCache>
                <c:formatCode>0%</c:formatCode>
                <c:ptCount val="3"/>
                <c:pt idx="0">
                  <c:v>0.88437001594896336</c:v>
                </c:pt>
                <c:pt idx="1">
                  <c:v>0.92160133444537118</c:v>
                </c:pt>
                <c:pt idx="2">
                  <c:v>0.94551550712489518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7-45AE-BA9A-991B4728E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1584"/>
        <c:axId val="261302144"/>
      </c:barChart>
      <c:catAx>
        <c:axId val="26130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2144"/>
        <c:crosses val="autoZero"/>
        <c:auto val="1"/>
        <c:lblAlgn val="ctr"/>
        <c:lblOffset val="100"/>
        <c:noMultiLvlLbl val="0"/>
      </c:catAx>
      <c:valAx>
        <c:axId val="26130214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1-2D11-4941-BB02-A478553FA95A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11-4941-BB02-A478553FA95A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5-2D11-4941-BB02-A478553FA95A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7-2D11-4941-BB02-A478553FA95A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9-2D11-4941-BB02-A478553FA95A}"/>
              </c:ext>
            </c:extLst>
          </c:dPt>
          <c:dLbls>
            <c:dLbl>
              <c:idx val="0"/>
              <c:layout>
                <c:manualLayout>
                  <c:x val="3.8115924443967879E-2"/>
                  <c:y val="-3.08229153474571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11-4941-BB02-A478553FA95A}"/>
                </c:ext>
              </c:extLst>
            </c:dLbl>
            <c:dLbl>
              <c:idx val="1"/>
              <c:layout>
                <c:manualLayout>
                  <c:x val="-7.4286935714164781E-2"/>
                  <c:y val="-9.548500806014995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11-4941-BB02-A478553FA95A}"/>
                </c:ext>
              </c:extLst>
            </c:dLbl>
            <c:dLbl>
              <c:idx val="2"/>
              <c:layout>
                <c:manualLayout>
                  <c:x val="-6.3070493755396653E-2"/>
                  <c:y val="7.71705896188012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11-4941-BB02-A478553FA95A}"/>
                </c:ext>
              </c:extLst>
            </c:dLbl>
            <c:dLbl>
              <c:idx val="3"/>
              <c:layout>
                <c:manualLayout>
                  <c:x val="-5.1637338946798124E-2"/>
                  <c:y val="0.16456090677184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11-4941-BB02-A478553FA95A}"/>
                </c:ext>
              </c:extLst>
            </c:dLbl>
            <c:dLbl>
              <c:idx val="4"/>
              <c:layout>
                <c:manualLayout>
                  <c:x val="-8.9815765859825189E-2"/>
                  <c:y val="7.42681779530693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11-4941-BB02-A478553FA95A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'EB212 Graphs'!$O$5:$O$9</c:f>
              <c:strCache>
                <c:ptCount val="5"/>
                <c:pt idx="0">
                  <c:v>0.003 Jaw Gap Fail</c:v>
                </c:pt>
                <c:pt idx="1">
                  <c:v>Damaged Harness</c:v>
                </c:pt>
                <c:pt idx="2">
                  <c:v>Insulation Damage</c:v>
                </c:pt>
                <c:pt idx="3">
                  <c:v>Fuse Switch</c:v>
                </c:pt>
                <c:pt idx="4">
                  <c:v>Continuity Fail</c:v>
                </c:pt>
              </c:strCache>
            </c:strRef>
          </c:cat>
          <c:val>
            <c:numRef>
              <c:f>'EB212 Graphs'!$R$5:$R$9</c:f>
              <c:numCache>
                <c:formatCode>General</c:formatCode>
                <c:ptCount val="5"/>
                <c:pt idx="0">
                  <c:v>88</c:v>
                </c:pt>
                <c:pt idx="1">
                  <c:v>30</c:v>
                </c:pt>
                <c:pt idx="2">
                  <c:v>30</c:v>
                </c:pt>
                <c:pt idx="3">
                  <c:v>19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11-4941-BB02-A478553FA95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'EB213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'EB213 Graphs'!$A$23:$A$25</c:f>
              <c:numCache>
                <c:formatCode>General</c:formatCode>
                <c:ptCount val="3"/>
                <c:pt idx="0">
                  <c:v>1519724</c:v>
                </c:pt>
                <c:pt idx="1">
                  <c:v>1520624</c:v>
                </c:pt>
                <c:pt idx="2">
                  <c:v>1524591</c:v>
                </c:pt>
              </c:numCache>
            </c:numRef>
          </c:cat>
          <c:val>
            <c:numRef>
              <c:f>'EB213 Graphs'!$D$23:$D$25</c:f>
              <c:numCache>
                <c:formatCode>0%</c:formatCode>
                <c:ptCount val="3"/>
                <c:pt idx="0">
                  <c:v>0.90417690417690422</c:v>
                </c:pt>
                <c:pt idx="1">
                  <c:v>0.94205298013245031</c:v>
                </c:pt>
                <c:pt idx="2">
                  <c:v>0.96231155778894473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D-43B3-A4D2-F6479D51A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1584"/>
        <c:axId val="261302144"/>
      </c:barChart>
      <c:catAx>
        <c:axId val="26130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2144"/>
        <c:crosses val="autoZero"/>
        <c:auto val="1"/>
        <c:lblAlgn val="ctr"/>
        <c:lblOffset val="100"/>
        <c:noMultiLvlLbl val="0"/>
      </c:catAx>
      <c:valAx>
        <c:axId val="26130214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1-E597-4435-A529-8BECBB54BEAA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97-4435-A529-8BECBB54BEAA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5-E597-4435-A529-8BECBB54BEAA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7-E597-4435-A529-8BECBB54BEAA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9-E597-4435-A529-8BECBB54BEAA}"/>
              </c:ext>
            </c:extLst>
          </c:dPt>
          <c:dLbls>
            <c:dLbl>
              <c:idx val="0"/>
              <c:layout>
                <c:manualLayout>
                  <c:x val="5.78260710073197E-2"/>
                  <c:y val="3.23634505092902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97-4435-A529-8BECBB54BEAA}"/>
                </c:ext>
              </c:extLst>
            </c:dLbl>
            <c:dLbl>
              <c:idx val="1"/>
              <c:layout>
                <c:manualLayout>
                  <c:x val="7.9810573781131239E-2"/>
                  <c:y val="1.08289761728149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97-4435-A529-8BECBB54BEAA}"/>
                </c:ext>
              </c:extLst>
            </c:dLbl>
            <c:dLbl>
              <c:idx val="2"/>
              <c:layout>
                <c:manualLayout>
                  <c:x val="-7.5613314295711484E-2"/>
                  <c:y val="8.316583141859497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97-4435-A529-8BECBB54BEAA}"/>
                </c:ext>
              </c:extLst>
            </c:dLbl>
            <c:dLbl>
              <c:idx val="3"/>
              <c:layout>
                <c:manualLayout>
                  <c:x val="-0.1036004526138166"/>
                  <c:y val="0.101374540915094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97-4435-A529-8BECBB54BEAA}"/>
                </c:ext>
              </c:extLst>
            </c:dLbl>
            <c:dLbl>
              <c:idx val="4"/>
              <c:layout>
                <c:manualLayout>
                  <c:x val="-2.3518000146732658E-2"/>
                  <c:y val="-6.150833137336493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97-4435-A529-8BECBB54BEAA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'EB213 Graphs'!$O$5:$O$9</c:f>
              <c:strCache>
                <c:ptCount val="5"/>
                <c:pt idx="0">
                  <c:v>Insulation Damage</c:v>
                </c:pt>
                <c:pt idx="1">
                  <c:v>0.003 Jaw Gap Fail</c:v>
                </c:pt>
                <c:pt idx="2">
                  <c:v>Damaged Harness</c:v>
                </c:pt>
                <c:pt idx="3">
                  <c:v>Continuity Fail</c:v>
                </c:pt>
                <c:pt idx="4">
                  <c:v>Stuck Blade</c:v>
                </c:pt>
              </c:strCache>
            </c:strRef>
          </c:cat>
          <c:val>
            <c:numRef>
              <c:f>'EB213 Graphs'!$R$5:$R$9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9</c:v>
                </c:pt>
                <c:pt idx="3">
                  <c:v>10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97-4435-A529-8BECBB54BEA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'EB214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'EB214 Graphs'!$A$23</c:f>
              <c:numCache>
                <c:formatCode>General</c:formatCode>
                <c:ptCount val="1"/>
                <c:pt idx="0">
                  <c:v>1524588</c:v>
                </c:pt>
              </c:numCache>
            </c:numRef>
          </c:cat>
          <c:val>
            <c:numRef>
              <c:f>'EB214 Graphs'!$D$23</c:f>
              <c:numCache>
                <c:formatCode>0%</c:formatCode>
                <c:ptCount val="1"/>
                <c:pt idx="0">
                  <c:v>0.96143958868894597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B-4A2A-846F-D7EE56B42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1584"/>
        <c:axId val="261302144"/>
      </c:barChart>
      <c:catAx>
        <c:axId val="26130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2144"/>
        <c:crosses val="autoZero"/>
        <c:auto val="1"/>
        <c:lblAlgn val="ctr"/>
        <c:lblOffset val="100"/>
        <c:noMultiLvlLbl val="0"/>
      </c:catAx>
      <c:valAx>
        <c:axId val="26130214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149679</xdr:rowOff>
    </xdr:from>
    <xdr:to>
      <xdr:col>13</xdr:col>
      <xdr:colOff>571499</xdr:colOff>
      <xdr:row>19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180040</xdr:colOff>
      <xdr:row>20</xdr:row>
      <xdr:rowOff>6164</xdr:rowOff>
    </xdr:from>
    <xdr:to>
      <xdr:col>13</xdr:col>
      <xdr:colOff>530678</xdr:colOff>
      <xdr:row>31</xdr:row>
      <xdr:rowOff>457200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212914</xdr:colOff>
      <xdr:row>19</xdr:row>
      <xdr:rowOff>134470</xdr:rowOff>
    </xdr:from>
    <xdr:to>
      <xdr:col>13</xdr:col>
      <xdr:colOff>582707</xdr:colOff>
      <xdr:row>32</xdr:row>
      <xdr:rowOff>89645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22412</xdr:colOff>
      <xdr:row>1</xdr:row>
      <xdr:rowOff>190498</xdr:rowOff>
    </xdr:from>
    <xdr:to>
      <xdr:col>13</xdr:col>
      <xdr:colOff>537882</xdr:colOff>
      <xdr:row>18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149679</xdr:rowOff>
    </xdr:from>
    <xdr:to>
      <xdr:col>13</xdr:col>
      <xdr:colOff>571499</xdr:colOff>
      <xdr:row>19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180040</xdr:colOff>
      <xdr:row>20</xdr:row>
      <xdr:rowOff>6164</xdr:rowOff>
    </xdr:from>
    <xdr:to>
      <xdr:col>13</xdr:col>
      <xdr:colOff>530678</xdr:colOff>
      <xdr:row>31</xdr:row>
      <xdr:rowOff>300718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87967</xdr:colOff>
      <xdr:row>20</xdr:row>
      <xdr:rowOff>38100</xdr:rowOff>
    </xdr:from>
    <xdr:to>
      <xdr:col>13</xdr:col>
      <xdr:colOff>412937</xdr:colOff>
      <xdr:row>32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78442</xdr:colOff>
      <xdr:row>20</xdr:row>
      <xdr:rowOff>9525</xdr:rowOff>
    </xdr:from>
    <xdr:to>
      <xdr:col>13</xdr:col>
      <xdr:colOff>403412</xdr:colOff>
      <xdr:row>30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97492</xdr:colOff>
      <xdr:row>19</xdr:row>
      <xdr:rowOff>180975</xdr:rowOff>
    </xdr:from>
    <xdr:to>
      <xdr:col>13</xdr:col>
      <xdr:colOff>422462</xdr:colOff>
      <xdr:row>30</xdr:row>
      <xdr:rowOff>105895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211792</xdr:colOff>
      <xdr:row>19</xdr:row>
      <xdr:rowOff>152399</xdr:rowOff>
    </xdr:from>
    <xdr:to>
      <xdr:col>13</xdr:col>
      <xdr:colOff>536762</xdr:colOff>
      <xdr:row>35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89646</xdr:colOff>
      <xdr:row>20</xdr:row>
      <xdr:rowOff>2055</xdr:rowOff>
    </xdr:from>
    <xdr:to>
      <xdr:col>13</xdr:col>
      <xdr:colOff>414616</xdr:colOff>
      <xdr:row>30</xdr:row>
      <xdr:rowOff>119529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0</xdr:row>
      <xdr:rowOff>646019</xdr:rowOff>
    </xdr:from>
    <xdr:to>
      <xdr:col>14</xdr:col>
      <xdr:colOff>14007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100853</xdr:colOff>
      <xdr:row>19</xdr:row>
      <xdr:rowOff>31937</xdr:rowOff>
    </xdr:from>
    <xdr:to>
      <xdr:col>13</xdr:col>
      <xdr:colOff>425823</xdr:colOff>
      <xdr:row>29</xdr:row>
      <xdr:rowOff>145676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145677</xdr:colOff>
      <xdr:row>20</xdr:row>
      <xdr:rowOff>47625</xdr:rowOff>
    </xdr:from>
    <xdr:to>
      <xdr:col>13</xdr:col>
      <xdr:colOff>481852</xdr:colOff>
      <xdr:row>31</xdr:row>
      <xdr:rowOff>159682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190499</xdr:rowOff>
    </xdr:from>
    <xdr:to>
      <xdr:col>13</xdr:col>
      <xdr:colOff>526676</xdr:colOff>
      <xdr:row>19</xdr:row>
      <xdr:rowOff>22413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14117" displayName="Table14117" ref="A22:E28" totalsRowShown="0" headerRowDxfId="252" dataDxfId="250" headerRowBorderDxfId="251" headerRowCellStyle="Normal" dataCellStyle="Normal">
  <tableColumns count="5">
    <tableColumn id="1" xr3:uid="{00000000-0010-0000-0000-000001000000}" name="Shop Order" dataDxfId="249" dataCellStyle="Normal"/>
    <tableColumn id="2" xr3:uid="{00000000-0010-0000-0000-000002000000}" name="Build QTY" dataDxfId="248" dataCellStyle="Normal">
      <calculatedColumnFormula>VLOOKUP(Table14117[[#This Row],[Shop Order]],'EB210'!A:AA,4,FALSE)</calculatedColumnFormula>
    </tableColumn>
    <tableColumn id="3" xr3:uid="{00000000-0010-0000-0000-000003000000}" name="Yield" dataDxfId="247" dataCellStyle="Normal">
      <calculatedColumnFormula>VLOOKUP(Table14117[[#This Row],[Shop Order]],'EB210'!A:Y,5,FALSE)</calculatedColumnFormula>
    </tableColumn>
    <tableColumn id="4" xr3:uid="{00000000-0010-0000-0000-000004000000}" name="Yield %" dataDxfId="246" dataCellStyle="Percent">
      <calculatedColumnFormula>VLOOKUP(Table14117[[#This Row],[Shop Order]],'EB210'!A:Y,6,FALSE)</calculatedColumnFormula>
    </tableColumn>
    <tableColumn id="5" xr3:uid="{00000000-0010-0000-0000-000005000000}" name="Date" dataDxfId="245" dataCellStyle="Normal">
      <calculatedColumnFormula>VLOOKUP(Table14117[[#This Row],[Shop Order]],'EB210'!A:Y,7,FALSE)</calculatedColumnFormula>
    </tableColumn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able143611" displayName="Table143611" ref="A22:E30" totalsRowShown="0" headerRowDxfId="7" dataDxfId="5" headerRowBorderDxfId="6" headerRowCellStyle="Normal" dataCellStyle="Normal">
  <tableColumns count="5">
    <tableColumn id="1" xr3:uid="{00000000-0010-0000-0900-000001000000}" name="Shop Order" dataDxfId="4" dataCellStyle="Normal"/>
    <tableColumn id="2" xr3:uid="{00000000-0010-0000-0900-000002000000}" name="Build QTY" dataDxfId="3" dataCellStyle="Normal">
      <calculatedColumnFormula>VLOOKUP(Table143611[[#This Row],[Shop Order]],'EB240'!A:AC,4,FALSE)</calculatedColumnFormula>
    </tableColumn>
    <tableColumn id="3" xr3:uid="{00000000-0010-0000-0900-000003000000}" name="Yield" dataDxfId="2" dataCellStyle="Normal">
      <calculatedColumnFormula>VLOOKUP(Table143611[[#This Row],[Shop Order]],'EB240'!A:AC,5,FALSE)</calculatedColumnFormula>
    </tableColumn>
    <tableColumn id="4" xr3:uid="{00000000-0010-0000-0900-000004000000}" name="Yield %" dataDxfId="1" dataCellStyle="Percent">
      <calculatedColumnFormula>VLOOKUP(Table143611[[#This Row],[Shop Order]],'EB240'!A:AC,6,FALSE)</calculatedColumnFormula>
    </tableColumn>
    <tableColumn id="6" xr3:uid="{00000000-0010-0000-0900-000006000000}" name="Date" dataDxfId="0" dataCellStyle="Normal">
      <calculatedColumnFormula>VLOOKUP(Table143611[[#This Row],[Shop Order]],'EB240'!A:AC,7,FALSE)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1486" displayName="Table1486" ref="A22:E28" totalsRowShown="0" headerRowDxfId="234" dataDxfId="232" headerRowBorderDxfId="233" headerRowCellStyle="Normal" dataCellStyle="Normal">
  <tableColumns count="5">
    <tableColumn id="1" xr3:uid="{00000000-0010-0000-0100-000001000000}" name="Shop Order" dataDxfId="231" dataCellStyle="Normal"/>
    <tableColumn id="2" xr3:uid="{00000000-0010-0000-0100-000002000000}" name="Build QTY" dataDxfId="230" dataCellStyle="Normal">
      <calculatedColumnFormula>VLOOKUP(Table1486[[#This Row],[Shop Order]],'EB211'!A:AA,4,FALSE)</calculatedColumnFormula>
    </tableColumn>
    <tableColumn id="3" xr3:uid="{00000000-0010-0000-0100-000003000000}" name="Yield" dataDxfId="229" dataCellStyle="Normal">
      <calculatedColumnFormula>VLOOKUP(Table1486[[#This Row],[Shop Order]],'EB211'!A:AA,5,FALSE)</calculatedColumnFormula>
    </tableColumn>
    <tableColumn id="4" xr3:uid="{00000000-0010-0000-0100-000004000000}" name="Yield %" dataDxfId="228" dataCellStyle="Percent">
      <calculatedColumnFormula>VLOOKUP(Table1486[[#This Row],[Shop Order]],'EB211'!A:AA,6,FALSE)</calculatedColumnFormula>
    </tableColumn>
    <tableColumn id="5" xr3:uid="{00000000-0010-0000-0100-000005000000}" name="Date" dataDxfId="227" dataCellStyle="Normal">
      <calculatedColumnFormula>VLOOKUP(Table1486[[#This Row],[Shop Order]],'EB211'!A:AA,7,FALSE)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4112" displayName="Table14112" ref="A22:E28" totalsRowShown="0" headerRowDxfId="207" dataDxfId="205" headerRowBorderDxfId="206" headerRowCellStyle="Normal" dataCellStyle="Normal">
  <tableColumns count="5">
    <tableColumn id="1" xr3:uid="{00000000-0010-0000-0200-000001000000}" name="Shop Order" dataDxfId="204" dataCellStyle="Normal"/>
    <tableColumn id="2" xr3:uid="{00000000-0010-0000-0200-000002000000}" name="Build QTY" dataDxfId="203" dataCellStyle="Normal">
      <calculatedColumnFormula>VLOOKUP(Table14112[[#This Row],[Shop Order]],'EB212'!A:AA,4,FALSE)</calculatedColumnFormula>
    </tableColumn>
    <tableColumn id="3" xr3:uid="{00000000-0010-0000-0200-000003000000}" name="Yield" dataDxfId="202" dataCellStyle="Normal">
      <calculatedColumnFormula>VLOOKUP(Table14112[[#This Row],[Shop Order]],'EB212'!A:AA,5,FALSE)</calculatedColumnFormula>
    </tableColumn>
    <tableColumn id="4" xr3:uid="{00000000-0010-0000-0200-000004000000}" name="Yield %" dataDxfId="201" dataCellStyle="Percent">
      <calculatedColumnFormula>VLOOKUP(Table14112[[#This Row],[Shop Order]],'EB212'!A:AA,6,FALSE)</calculatedColumnFormula>
    </tableColumn>
    <tableColumn id="5" xr3:uid="{00000000-0010-0000-0200-000005000000}" name="Date" dataDxfId="200" dataCellStyle="Normal">
      <calculatedColumnFormula>VLOOKUP(Table14112[[#This Row],[Shop Order]],'EB212'!A:AA,7,FALSE)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141123" displayName="Table141123" ref="A22:E28" totalsRowShown="0" headerRowDxfId="180" dataDxfId="178" headerRowBorderDxfId="179" headerRowCellStyle="Normal" dataCellStyle="Normal">
  <tableColumns count="5">
    <tableColumn id="1" xr3:uid="{00000000-0010-0000-0300-000001000000}" name="Shop Order" dataDxfId="177" dataCellStyle="Normal"/>
    <tableColumn id="2" xr3:uid="{00000000-0010-0000-0300-000002000000}" name="Build QTY" dataDxfId="176" dataCellStyle="Normal">
      <calculatedColumnFormula>VLOOKUP(Table141123[[#This Row],[Shop Order]],'EB213'!A:AA,4,FALSE)</calculatedColumnFormula>
    </tableColumn>
    <tableColumn id="3" xr3:uid="{00000000-0010-0000-0300-000003000000}" name="Yield" dataDxfId="175" dataCellStyle="Normal">
      <calculatedColumnFormula>VLOOKUP(Table141123[[#This Row],[Shop Order]],'EB213'!A:AA,5,FALSE)</calculatedColumnFormula>
    </tableColumn>
    <tableColumn id="4" xr3:uid="{00000000-0010-0000-0300-000004000000}" name="Yield %" dataDxfId="174" dataCellStyle="Percent">
      <calculatedColumnFormula>VLOOKUP(Table141123[[#This Row],[Shop Order]],'EB213'!A:AA,6,FALSE)</calculatedColumnFormula>
    </tableColumn>
    <tableColumn id="5" xr3:uid="{00000000-0010-0000-0300-000005000000}" name="Date" dataDxfId="173" dataCellStyle="Normal">
      <calculatedColumnFormula>VLOOKUP(Table141123[[#This Row],[Shop Order]],'EB213'!A:AA,7,FALSE)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1411234" displayName="Table1411234" ref="A22:E28" totalsRowShown="0" headerRowDxfId="166" dataDxfId="164" headerRowBorderDxfId="165" headerRowCellStyle="Normal" dataCellStyle="Normal">
  <tableColumns count="5">
    <tableColumn id="1" xr3:uid="{00000000-0010-0000-0400-000001000000}" name="Shop Order" dataDxfId="163" dataCellStyle="Normal"/>
    <tableColumn id="2" xr3:uid="{00000000-0010-0000-0400-000002000000}" name="Build QTY" dataDxfId="162" dataCellStyle="Normal">
      <calculatedColumnFormula>VLOOKUP(Table1411234[[#This Row],[Shop Order]],'EB214'!A:Z,4,FALSE)</calculatedColumnFormula>
    </tableColumn>
    <tableColumn id="3" xr3:uid="{00000000-0010-0000-0400-000003000000}" name="Yield" dataDxfId="161" dataCellStyle="Normal">
      <calculatedColumnFormula>VLOOKUP(Table1411234[[#This Row],[Shop Order]],'EB214'!A:Z,5,FALSE)</calculatedColumnFormula>
    </tableColumn>
    <tableColumn id="4" xr3:uid="{00000000-0010-0000-0400-000004000000}" name="Yield %" dataDxfId="160" dataCellStyle="Percent">
      <calculatedColumnFormula>VLOOKUP(Table1411234[[#This Row],[Shop Order]],'EB214'!A:Z,6,FALSE)</calculatedColumnFormula>
    </tableColumn>
    <tableColumn id="5" xr3:uid="{00000000-0010-0000-0400-000005000000}" name="Date" dataDxfId="159" dataCellStyle="Normal">
      <calculatedColumnFormula>VLOOKUP(Table1411234[[#This Row],[Shop Order]],'EB214'!A:Z,7,FALSE)</calculatedColumnFormula>
    </tableColumn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Table1411" displayName="Table1411" ref="A22:E32" totalsRowShown="0" headerRowDxfId="103" dataDxfId="101" headerRowBorderDxfId="102" headerRowCellStyle="Normal" dataCellStyle="Normal">
  <tableColumns count="5">
    <tableColumn id="1" xr3:uid="{00000000-0010-0000-0500-000001000000}" name="Shop Order" dataDxfId="100" dataCellStyle="Normal"/>
    <tableColumn id="2" xr3:uid="{00000000-0010-0000-0500-000002000000}" name="Build QTY" dataDxfId="99" dataCellStyle="Normal">
      <calculatedColumnFormula>VLOOKUP(Table1411[[#This Row],[Shop Order]],'EB215'!A:Y,4,FALSE)</calculatedColumnFormula>
    </tableColumn>
    <tableColumn id="3" xr3:uid="{00000000-0010-0000-0500-000003000000}" name="Yield" dataDxfId="98" dataCellStyle="Normal">
      <calculatedColumnFormula>VLOOKUP(Table1411[[#This Row],[Shop Order]],'EB215'!A:Y,5,FALSE)</calculatedColumnFormula>
    </tableColumn>
    <tableColumn id="4" xr3:uid="{00000000-0010-0000-0500-000004000000}" name="Yield %" dataDxfId="97" dataCellStyle="Percent">
      <calculatedColumnFormula>VLOOKUP(Table1411[[#This Row],[Shop Order]],'EB215'!A:Y,6,FALSE)</calculatedColumnFormula>
    </tableColumn>
    <tableColumn id="5" xr3:uid="{00000000-0010-0000-0500-000005000000}" name="Date" dataDxfId="96" dataCellStyle="Normal">
      <calculatedColumnFormula>VLOOKUP(Table1411[[#This Row],[Shop Order]],'EB215'!A:Y,7,FALSE)</calculatedColumnFormula>
    </tableColumn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4312" displayName="Table14312" ref="A22:E28" totalsRowShown="0" headerRowDxfId="85" dataDxfId="83" headerRowBorderDxfId="84" headerRowCellStyle="Normal" dataCellStyle="Normal">
  <tableColumns count="5">
    <tableColumn id="1" xr3:uid="{00000000-0010-0000-0600-000001000000}" name="Shop Order" dataDxfId="82" dataCellStyle="Normal"/>
    <tableColumn id="2" xr3:uid="{00000000-0010-0000-0600-000002000000}" name="Build QTY" dataDxfId="81" dataCellStyle="Normal">
      <calculatedColumnFormula>VLOOKUP(Table14312[[#This Row],[Shop Order]],'EB216'!A:Y,4,FALSE)</calculatedColumnFormula>
    </tableColumn>
    <tableColumn id="3" xr3:uid="{00000000-0010-0000-0600-000003000000}" name="Yield" dataDxfId="80" dataCellStyle="Normal">
      <calculatedColumnFormula>VLOOKUP(Table14312[[#This Row],[Shop Order]],'EB216'!A:Y,5,FALSE)</calculatedColumnFormula>
    </tableColumn>
    <tableColumn id="4" xr3:uid="{00000000-0010-0000-0600-000004000000}" name="Yield %" dataDxfId="79" dataCellStyle="Percent">
      <calculatedColumnFormula>VLOOKUP(Table14312[[#This Row],[Shop Order]],'EB216'!A:Y,6,FALSE)</calculatedColumnFormula>
    </tableColumn>
    <tableColumn id="5" xr3:uid="{00000000-0010-0000-0600-000005000000}" name="Date" dataDxfId="78" dataCellStyle="Normal">
      <calculatedColumnFormula>VLOOKUP(Table14312[[#This Row],[Shop Order]],'EB216'!A:Y,7,FALSE)</calculatedColumnFormula>
    </tableColumn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le1435" displayName="Table1435" ref="A22:E28" totalsRowShown="0" headerRowDxfId="56" dataDxfId="54" headerRowBorderDxfId="55" headerRowCellStyle="Normal" dataCellStyle="Normal">
  <tableColumns count="5">
    <tableColumn id="1" xr3:uid="{00000000-0010-0000-0700-000001000000}" name="Shop Order" dataDxfId="53" dataCellStyle="Normal"/>
    <tableColumn id="2" xr3:uid="{00000000-0010-0000-0700-000002000000}" name="Build QTY" dataDxfId="52" dataCellStyle="Normal">
      <calculatedColumnFormula>VLOOKUP(Table1435[[#This Row],[Shop Order]],'EB217'!A:Y,4,FALSE)</calculatedColumnFormula>
    </tableColumn>
    <tableColumn id="3" xr3:uid="{00000000-0010-0000-0700-000003000000}" name="Yield" dataDxfId="51" dataCellStyle="Normal">
      <calculatedColumnFormula>VLOOKUP(Table1435[[#This Row],[Shop Order]],'EB217'!A:Y,5,FALSE)</calculatedColumnFormula>
    </tableColumn>
    <tableColumn id="4" xr3:uid="{00000000-0010-0000-0700-000004000000}" name="Yield %" dataDxfId="50" dataCellStyle="Percent">
      <calculatedColumnFormula>VLOOKUP(Table1435[[#This Row],[Shop Order]],'EB217'!A:Y,6,FALSE)</calculatedColumnFormula>
    </tableColumn>
    <tableColumn id="5" xr3:uid="{00000000-0010-0000-0700-000005000000}" name="Date" dataDxfId="49" dataCellStyle="Normal">
      <calculatedColumnFormula>VLOOKUP(Table1435[[#This Row],[Shop Order]],'EB217'!A:Y,7,FALSE)</calculatedColumnFormula>
    </tableColumn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14310" displayName="Table14310" ref="A22:E29" totalsRowShown="0" headerRowDxfId="48" dataDxfId="46" headerRowBorderDxfId="47" headerRowCellStyle="Normal" dataCellStyle="Normal">
  <tableColumns count="5">
    <tableColumn id="1" xr3:uid="{00000000-0010-0000-0800-000001000000}" name="Shop Order" dataDxfId="45" dataCellStyle="Normal"/>
    <tableColumn id="2" xr3:uid="{00000000-0010-0000-0800-000002000000}" name="Build QTY" dataDxfId="44" dataCellStyle="Normal">
      <calculatedColumnFormula>VLOOKUP(Table14310[[#This Row],[Shop Order]],'EB230'!A:AD,5,FALSE)</calculatedColumnFormula>
    </tableColumn>
    <tableColumn id="3" xr3:uid="{00000000-0010-0000-0800-000003000000}" name="Yield" dataDxfId="43" dataCellStyle="Normal">
      <calculatedColumnFormula>VLOOKUP(Table14310[[#This Row],[Shop Order]],'EB230'!A:AD,6,FALSE)</calculatedColumnFormula>
    </tableColumn>
    <tableColumn id="4" xr3:uid="{00000000-0010-0000-0800-000004000000}" name="Yield %" dataDxfId="42" dataCellStyle="Percent">
      <calculatedColumnFormula>VLOOKUP(Table14310[[#This Row],[Shop Order]],'EB230'!A:AD,7,FALSE)</calculatedColumnFormula>
    </tableColumn>
    <tableColumn id="6" xr3:uid="{00000000-0010-0000-0800-000006000000}" name="Date" dataDxfId="41" dataCellStyle="Normal">
      <calculatedColumnFormula>VLOOKUP(Table14310[[#This Row],[Shop Order]],'EB230'!A:AD,9,FALSE)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86"/>
  <sheetViews>
    <sheetView topLeftCell="A55" zoomScale="65" zoomScaleNormal="65" zoomScaleSheetLayoutView="90" workbookViewId="0">
      <selection activeCell="U87" sqref="U87"/>
    </sheetView>
  </sheetViews>
  <sheetFormatPr defaultColWidth="9.140625" defaultRowHeight="15" x14ac:dyDescent="0.25"/>
  <cols>
    <col min="1" max="1" width="14.5703125" style="41" bestFit="1" customWidth="1"/>
    <col min="2" max="2" width="12.7109375" style="41" customWidth="1"/>
    <col min="3" max="3" width="7.5703125" style="41" customWidth="1"/>
    <col min="4" max="4" width="10" style="41" customWidth="1"/>
    <col min="5" max="5" width="8" style="41" bestFit="1" customWidth="1"/>
    <col min="6" max="6" width="11.140625" style="41" bestFit="1" customWidth="1"/>
    <col min="7" max="7" width="12.5703125" style="13" bestFit="1" customWidth="1"/>
    <col min="8" max="19" width="14.7109375" style="7" customWidth="1"/>
    <col min="20" max="20" width="8.42578125" style="8" bestFit="1" customWidth="1"/>
    <col min="21" max="21" width="11.140625" style="9" bestFit="1" customWidth="1"/>
    <col min="22" max="22" width="40.7109375" style="41" customWidth="1"/>
    <col min="23" max="23" width="52.28515625" style="10" customWidth="1"/>
    <col min="24" max="29" width="9.140625" style="12"/>
    <col min="30" max="16384" width="9.140625" style="41"/>
  </cols>
  <sheetData>
    <row r="1" spans="1:23" ht="75.75" thickBot="1" x14ac:dyDescent="0.3">
      <c r="A1" s="42" t="s">
        <v>22</v>
      </c>
      <c r="B1" s="42" t="s">
        <v>47</v>
      </c>
      <c r="C1" s="43" t="s">
        <v>52</v>
      </c>
      <c r="D1" s="43" t="s">
        <v>17</v>
      </c>
      <c r="E1" s="42" t="s">
        <v>16</v>
      </c>
      <c r="F1" s="44" t="s">
        <v>1</v>
      </c>
      <c r="G1" s="45" t="s">
        <v>23</v>
      </c>
      <c r="H1" s="46" t="s">
        <v>72</v>
      </c>
      <c r="I1" s="46" t="s">
        <v>73</v>
      </c>
      <c r="J1" s="46" t="s">
        <v>53</v>
      </c>
      <c r="K1" s="46" t="s">
        <v>58</v>
      </c>
      <c r="L1" s="46" t="s">
        <v>54</v>
      </c>
      <c r="M1" s="46" t="s">
        <v>59</v>
      </c>
      <c r="N1" s="46" t="s">
        <v>55</v>
      </c>
      <c r="O1" s="46" t="s">
        <v>60</v>
      </c>
      <c r="P1" s="46" t="s">
        <v>56</v>
      </c>
      <c r="Q1" s="46" t="s">
        <v>74</v>
      </c>
      <c r="R1" s="46" t="s">
        <v>113</v>
      </c>
      <c r="S1" s="46" t="s">
        <v>41</v>
      </c>
      <c r="T1" s="46" t="s">
        <v>4</v>
      </c>
      <c r="U1" s="42" t="s">
        <v>2</v>
      </c>
      <c r="V1" s="80" t="s">
        <v>20</v>
      </c>
      <c r="W1" s="81" t="s">
        <v>6</v>
      </c>
    </row>
    <row r="2" spans="1:23" ht="15.75" thickBot="1" x14ac:dyDescent="0.3">
      <c r="A2" s="316">
        <v>1519717</v>
      </c>
      <c r="B2" s="209" t="s">
        <v>309</v>
      </c>
      <c r="C2" s="316">
        <v>1152</v>
      </c>
      <c r="D2" s="316">
        <v>1184</v>
      </c>
      <c r="E2" s="321">
        <v>1110</v>
      </c>
      <c r="F2" s="322">
        <f>E2/D2</f>
        <v>0.9375</v>
      </c>
      <c r="G2" s="48">
        <v>45399</v>
      </c>
      <c r="H2" s="82"/>
      <c r="I2" s="83"/>
      <c r="J2" s="83"/>
      <c r="K2" s="83"/>
      <c r="L2" s="83"/>
      <c r="M2" s="83"/>
      <c r="N2" s="83"/>
      <c r="O2" s="83"/>
      <c r="P2" s="83"/>
      <c r="Q2" s="83"/>
      <c r="R2" s="83"/>
      <c r="S2" s="84"/>
      <c r="T2" s="296"/>
      <c r="U2" s="115"/>
      <c r="V2" s="86" t="s">
        <v>75</v>
      </c>
      <c r="W2" s="353" t="s">
        <v>70</v>
      </c>
    </row>
    <row r="3" spans="1:23" ht="15.75" x14ac:dyDescent="0.25">
      <c r="A3" s="87"/>
      <c r="B3" s="88"/>
      <c r="C3" s="88"/>
      <c r="D3" s="88"/>
      <c r="E3" s="88"/>
      <c r="F3" s="88"/>
      <c r="G3" s="89"/>
      <c r="H3" s="90">
        <v>5</v>
      </c>
      <c r="I3" s="91"/>
      <c r="J3" s="91"/>
      <c r="K3" s="91"/>
      <c r="L3" s="91"/>
      <c r="M3" s="91"/>
      <c r="N3" s="91"/>
      <c r="O3" s="91"/>
      <c r="P3" s="91"/>
      <c r="Q3" s="91"/>
      <c r="R3" s="91"/>
      <c r="S3" s="250">
        <v>2</v>
      </c>
      <c r="T3" s="249">
        <f>SUM(H3,J3,L3,N3,P3,R3,S3)</f>
        <v>7</v>
      </c>
      <c r="U3" s="349">
        <f>($T3)/$D$2</f>
        <v>5.9121621621621625E-3</v>
      </c>
      <c r="V3" s="202" t="s">
        <v>15</v>
      </c>
      <c r="W3" s="210"/>
    </row>
    <row r="4" spans="1:23" ht="15.75" x14ac:dyDescent="0.25">
      <c r="A4" s="510" t="s">
        <v>428</v>
      </c>
      <c r="B4" s="511"/>
      <c r="C4" s="511"/>
      <c r="D4" s="511"/>
      <c r="E4" s="511"/>
      <c r="F4" s="511"/>
      <c r="G4" s="512"/>
      <c r="H4" s="348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253">
        <v>2</v>
      </c>
      <c r="T4" s="249">
        <f>SUM(H4,J4,L4,N4,P4,R4,S4)</f>
        <v>2</v>
      </c>
      <c r="U4" s="299">
        <f t="shared" ref="U4:U42" si="0">($T4)/$D$2</f>
        <v>1.6891891891891893E-3</v>
      </c>
      <c r="V4" s="206" t="s">
        <v>43</v>
      </c>
      <c r="W4" s="210"/>
    </row>
    <row r="5" spans="1:23" ht="15.75" x14ac:dyDescent="0.25">
      <c r="A5" s="513" t="s">
        <v>429</v>
      </c>
      <c r="B5" s="514"/>
      <c r="C5" s="514"/>
      <c r="D5" s="514"/>
      <c r="E5" s="514"/>
      <c r="F5" s="514"/>
      <c r="G5" s="491"/>
      <c r="H5" s="99">
        <v>9</v>
      </c>
      <c r="I5" s="63"/>
      <c r="J5" s="63"/>
      <c r="K5" s="63"/>
      <c r="L5" s="63"/>
      <c r="M5" s="63"/>
      <c r="N5" s="63"/>
      <c r="O5" s="63"/>
      <c r="P5" s="63"/>
      <c r="Q5" s="63"/>
      <c r="R5" s="63"/>
      <c r="S5" s="251"/>
      <c r="T5" s="247">
        <f t="shared" ref="T5:T31" si="1">SUM(H5,J5,L5,N5,P5,R5,S5)</f>
        <v>9</v>
      </c>
      <c r="U5" s="93">
        <f t="shared" si="0"/>
        <v>7.6013513513513518E-3</v>
      </c>
      <c r="V5" s="203" t="s">
        <v>5</v>
      </c>
      <c r="W5" s="351"/>
    </row>
    <row r="6" spans="1:23" ht="15.75" x14ac:dyDescent="0.25">
      <c r="A6" s="513" t="s">
        <v>430</v>
      </c>
      <c r="B6" s="514"/>
      <c r="C6" s="514"/>
      <c r="D6" s="514"/>
      <c r="E6" s="514"/>
      <c r="F6" s="514"/>
      <c r="G6" s="491"/>
      <c r="H6" s="99">
        <v>4</v>
      </c>
      <c r="I6" s="63"/>
      <c r="J6" s="63"/>
      <c r="K6" s="63"/>
      <c r="L6" s="63"/>
      <c r="M6" s="63"/>
      <c r="N6" s="63"/>
      <c r="O6" s="63"/>
      <c r="P6" s="63"/>
      <c r="Q6" s="63"/>
      <c r="R6" s="63"/>
      <c r="S6" s="251"/>
      <c r="T6" s="247">
        <f t="shared" si="1"/>
        <v>4</v>
      </c>
      <c r="U6" s="93">
        <f t="shared" si="0"/>
        <v>3.3783783783783786E-3</v>
      </c>
      <c r="V6" s="203" t="s">
        <v>13</v>
      </c>
      <c r="W6" s="244"/>
    </row>
    <row r="7" spans="1:23" ht="15.75" x14ac:dyDescent="0.25">
      <c r="A7" s="515" t="s">
        <v>431</v>
      </c>
      <c r="B7" s="516"/>
      <c r="C7" s="516"/>
      <c r="D7" s="516"/>
      <c r="E7" s="516"/>
      <c r="F7" s="516"/>
      <c r="G7" s="492">
        <f>G5-G6</f>
        <v>0</v>
      </c>
      <c r="H7" s="99"/>
      <c r="I7" s="63"/>
      <c r="J7" s="63"/>
      <c r="K7" s="63"/>
      <c r="L7" s="63"/>
      <c r="M7" s="63"/>
      <c r="N7" s="63"/>
      <c r="O7" s="63"/>
      <c r="P7" s="63"/>
      <c r="Q7" s="63"/>
      <c r="R7" s="63"/>
      <c r="S7" s="251"/>
      <c r="T7" s="247">
        <f t="shared" si="1"/>
        <v>0</v>
      </c>
      <c r="U7" s="93">
        <f t="shared" si="0"/>
        <v>0</v>
      </c>
      <c r="V7" s="203" t="s">
        <v>14</v>
      </c>
      <c r="W7" s="311"/>
    </row>
    <row r="8" spans="1:23" ht="15.75" x14ac:dyDescent="0.25">
      <c r="A8" s="515" t="s">
        <v>432</v>
      </c>
      <c r="B8" s="516"/>
      <c r="C8" s="516"/>
      <c r="D8" s="516"/>
      <c r="E8" s="516"/>
      <c r="F8" s="516"/>
      <c r="G8" s="493" t="e">
        <f>G7/G5</f>
        <v>#DIV/0!</v>
      </c>
      <c r="H8" s="99"/>
      <c r="I8" s="63"/>
      <c r="J8" s="63"/>
      <c r="K8" s="63"/>
      <c r="L8" s="63"/>
      <c r="M8" s="63"/>
      <c r="N8" s="63"/>
      <c r="O8" s="63"/>
      <c r="P8" s="63"/>
      <c r="Q8" s="63"/>
      <c r="R8" s="63"/>
      <c r="S8" s="251">
        <v>2</v>
      </c>
      <c r="T8" s="247">
        <f t="shared" si="1"/>
        <v>2</v>
      </c>
      <c r="U8" s="93">
        <f t="shared" si="0"/>
        <v>1.6891891891891893E-3</v>
      </c>
      <c r="V8" s="203" t="s">
        <v>30</v>
      </c>
      <c r="W8" s="311"/>
    </row>
    <row r="9" spans="1:23" ht="15.75" x14ac:dyDescent="0.25">
      <c r="A9" s="96"/>
      <c r="B9" s="97"/>
      <c r="C9" s="97"/>
      <c r="D9" s="97"/>
      <c r="E9" s="104"/>
      <c r="F9" s="104"/>
      <c r="G9" s="98"/>
      <c r="H9" s="99"/>
      <c r="I9" s="63"/>
      <c r="J9" s="63"/>
      <c r="K9" s="63"/>
      <c r="L9" s="63"/>
      <c r="M9" s="63"/>
      <c r="N9" s="63"/>
      <c r="O9" s="63"/>
      <c r="P9" s="63"/>
      <c r="Q9" s="63"/>
      <c r="R9" s="63"/>
      <c r="S9" s="251"/>
      <c r="T9" s="247">
        <f t="shared" si="1"/>
        <v>0</v>
      </c>
      <c r="U9" s="93">
        <f t="shared" si="0"/>
        <v>0</v>
      </c>
      <c r="V9" s="203" t="s">
        <v>31</v>
      </c>
      <c r="W9" s="105"/>
    </row>
    <row r="10" spans="1:23" ht="15.75" x14ac:dyDescent="0.25">
      <c r="A10" s="96"/>
      <c r="B10" s="97"/>
      <c r="C10" s="97"/>
      <c r="D10" s="97"/>
      <c r="E10" s="104"/>
      <c r="F10" s="104"/>
      <c r="G10" s="98"/>
      <c r="H10" s="99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251"/>
      <c r="T10" s="247">
        <f t="shared" si="1"/>
        <v>0</v>
      </c>
      <c r="U10" s="93">
        <f t="shared" si="0"/>
        <v>0</v>
      </c>
      <c r="V10" s="203" t="s">
        <v>163</v>
      </c>
      <c r="W10" s="323"/>
    </row>
    <row r="11" spans="1:23" ht="15.75" x14ac:dyDescent="0.25">
      <c r="A11" s="96"/>
      <c r="B11" s="97"/>
      <c r="C11" s="97"/>
      <c r="D11" s="97"/>
      <c r="E11" s="104"/>
      <c r="F11" s="104"/>
      <c r="G11" s="98"/>
      <c r="H11" s="99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251"/>
      <c r="T11" s="247">
        <f t="shared" si="1"/>
        <v>0</v>
      </c>
      <c r="U11" s="93">
        <f t="shared" si="0"/>
        <v>0</v>
      </c>
      <c r="V11" s="204" t="s">
        <v>183</v>
      </c>
      <c r="W11" s="105"/>
    </row>
    <row r="12" spans="1:23" ht="15.75" x14ac:dyDescent="0.25">
      <c r="A12" s="96"/>
      <c r="B12" s="97"/>
      <c r="C12" s="97"/>
      <c r="D12" s="97"/>
      <c r="E12" s="104"/>
      <c r="F12" s="104"/>
      <c r="G12" s="98"/>
      <c r="H12" s="99">
        <v>1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251">
        <v>1</v>
      </c>
      <c r="T12" s="247">
        <f t="shared" si="1"/>
        <v>2</v>
      </c>
      <c r="U12" s="93">
        <f t="shared" si="0"/>
        <v>1.6891891891891893E-3</v>
      </c>
      <c r="V12" s="203" t="s">
        <v>0</v>
      </c>
      <c r="W12" s="354"/>
    </row>
    <row r="13" spans="1:23" ht="15.75" x14ac:dyDescent="0.25">
      <c r="A13" s="96"/>
      <c r="B13" s="97"/>
      <c r="C13" s="97"/>
      <c r="D13" s="97"/>
      <c r="E13" s="104"/>
      <c r="F13" s="104"/>
      <c r="G13" s="98"/>
      <c r="H13" s="99">
        <v>6</v>
      </c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251">
        <v>11</v>
      </c>
      <c r="T13" s="247">
        <f t="shared" si="1"/>
        <v>17</v>
      </c>
      <c r="U13" s="93">
        <f t="shared" si="0"/>
        <v>1.4358108108108109E-2</v>
      </c>
      <c r="V13" s="203" t="s">
        <v>11</v>
      </c>
      <c r="W13" s="354"/>
    </row>
    <row r="14" spans="1:23" ht="15.75" x14ac:dyDescent="0.25">
      <c r="A14" s="96"/>
      <c r="B14" s="97"/>
      <c r="C14" s="97"/>
      <c r="D14" s="97"/>
      <c r="E14" s="104"/>
      <c r="F14" s="104" t="s">
        <v>99</v>
      </c>
      <c r="G14" s="98"/>
      <c r="H14" s="99">
        <v>2</v>
      </c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251"/>
      <c r="T14" s="247">
        <f t="shared" si="1"/>
        <v>2</v>
      </c>
      <c r="U14" s="93">
        <f t="shared" si="0"/>
        <v>1.6891891891891893E-3</v>
      </c>
      <c r="V14" s="203" t="s">
        <v>33</v>
      </c>
      <c r="W14" s="326"/>
    </row>
    <row r="15" spans="1:23" ht="15.75" x14ac:dyDescent="0.25">
      <c r="A15" s="96"/>
      <c r="B15" s="97"/>
      <c r="C15" s="97"/>
      <c r="D15" s="97"/>
      <c r="E15" s="104"/>
      <c r="F15" s="104"/>
      <c r="G15" s="98"/>
      <c r="H15" s="99"/>
      <c r="I15" s="63"/>
      <c r="J15" s="63"/>
      <c r="K15" s="63">
        <v>2</v>
      </c>
      <c r="L15" s="63"/>
      <c r="M15" s="63"/>
      <c r="N15" s="63"/>
      <c r="O15" s="63"/>
      <c r="P15" s="63"/>
      <c r="Q15" s="63"/>
      <c r="R15" s="63"/>
      <c r="S15" s="251"/>
      <c r="T15" s="247">
        <f t="shared" si="1"/>
        <v>0</v>
      </c>
      <c r="U15" s="93">
        <f t="shared" si="0"/>
        <v>0</v>
      </c>
      <c r="V15" s="204" t="s">
        <v>27</v>
      </c>
      <c r="W15" s="354"/>
    </row>
    <row r="16" spans="1:23" ht="15.75" x14ac:dyDescent="0.25">
      <c r="A16" s="96"/>
      <c r="B16" s="97"/>
      <c r="C16" s="97"/>
      <c r="D16" s="97"/>
      <c r="E16" s="104"/>
      <c r="F16" s="104"/>
      <c r="G16" s="109"/>
      <c r="H16" s="110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251"/>
      <c r="T16" s="247">
        <f t="shared" si="1"/>
        <v>0</v>
      </c>
      <c r="U16" s="93">
        <f t="shared" si="0"/>
        <v>0</v>
      </c>
      <c r="V16" s="204" t="s">
        <v>26</v>
      </c>
      <c r="W16" s="212"/>
    </row>
    <row r="17" spans="1:23" ht="15.75" x14ac:dyDescent="0.25">
      <c r="A17" s="96"/>
      <c r="B17" s="97"/>
      <c r="C17" s="97"/>
      <c r="D17" s="97"/>
      <c r="E17" s="104"/>
      <c r="F17" s="104"/>
      <c r="G17" s="109"/>
      <c r="H17" s="110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251"/>
      <c r="T17" s="247">
        <f t="shared" si="1"/>
        <v>0</v>
      </c>
      <c r="U17" s="93">
        <f t="shared" si="0"/>
        <v>0</v>
      </c>
      <c r="V17" s="204" t="s">
        <v>189</v>
      </c>
      <c r="W17" s="103"/>
    </row>
    <row r="18" spans="1:23" ht="16.5" thickBot="1" x14ac:dyDescent="0.3">
      <c r="A18" s="96"/>
      <c r="B18" s="97"/>
      <c r="C18" s="97"/>
      <c r="D18" s="97"/>
      <c r="E18" s="104"/>
      <c r="F18" s="104"/>
      <c r="G18" s="109"/>
      <c r="H18" s="186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252"/>
      <c r="T18" s="248">
        <f t="shared" si="1"/>
        <v>0</v>
      </c>
      <c r="U18" s="245">
        <f t="shared" si="0"/>
        <v>0</v>
      </c>
      <c r="V18" s="205" t="s">
        <v>71</v>
      </c>
      <c r="W18" s="212"/>
    </row>
    <row r="19" spans="1:23" ht="15.75" x14ac:dyDescent="0.25">
      <c r="A19" s="96"/>
      <c r="B19" s="97"/>
      <c r="C19" s="97"/>
      <c r="D19" s="97"/>
      <c r="E19" s="104"/>
      <c r="F19" s="104"/>
      <c r="G19" s="98"/>
      <c r="H19" s="90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253"/>
      <c r="T19" s="249">
        <f t="shared" si="1"/>
        <v>0</v>
      </c>
      <c r="U19" s="183">
        <f t="shared" si="0"/>
        <v>0</v>
      </c>
      <c r="V19" s="206" t="s">
        <v>10</v>
      </c>
      <c r="W19" s="106"/>
    </row>
    <row r="20" spans="1:23" ht="15.75" x14ac:dyDescent="0.25">
      <c r="A20" s="96"/>
      <c r="B20" s="97"/>
      <c r="C20" s="97"/>
      <c r="D20" s="97"/>
      <c r="E20" s="104"/>
      <c r="F20" s="104"/>
      <c r="G20" s="98"/>
      <c r="H20" s="99"/>
      <c r="I20" s="213"/>
      <c r="J20" s="63"/>
      <c r="K20" s="63"/>
      <c r="L20" s="63"/>
      <c r="M20" s="63"/>
      <c r="N20" s="63"/>
      <c r="O20" s="63"/>
      <c r="P20" s="63"/>
      <c r="Q20" s="63"/>
      <c r="R20" s="63"/>
      <c r="S20" s="251">
        <v>13</v>
      </c>
      <c r="T20" s="247">
        <f t="shared" si="1"/>
        <v>13</v>
      </c>
      <c r="U20" s="93">
        <f t="shared" si="0"/>
        <v>1.097972972972973E-2</v>
      </c>
      <c r="V20" s="331" t="s">
        <v>94</v>
      </c>
      <c r="W20" s="354" t="s">
        <v>366</v>
      </c>
    </row>
    <row r="21" spans="1:23" ht="15.75" x14ac:dyDescent="0.25">
      <c r="A21" s="96"/>
      <c r="B21" s="97"/>
      <c r="C21" s="97"/>
      <c r="D21" s="97"/>
      <c r="E21" s="104"/>
      <c r="F21" s="104"/>
      <c r="G21" s="98"/>
      <c r="H21" s="99"/>
      <c r="I21" s="214"/>
      <c r="J21" s="63"/>
      <c r="K21" s="63"/>
      <c r="L21" s="63"/>
      <c r="M21" s="63"/>
      <c r="N21" s="63"/>
      <c r="O21" s="63"/>
      <c r="P21" s="63"/>
      <c r="Q21" s="63"/>
      <c r="R21" s="63"/>
      <c r="S21" s="251">
        <v>2</v>
      </c>
      <c r="T21" s="247">
        <f t="shared" si="1"/>
        <v>2</v>
      </c>
      <c r="U21" s="93">
        <f t="shared" si="0"/>
        <v>1.6891891891891893E-3</v>
      </c>
      <c r="V21" s="203" t="s">
        <v>3</v>
      </c>
      <c r="W21" s="105"/>
    </row>
    <row r="22" spans="1:23" ht="15.75" x14ac:dyDescent="0.25">
      <c r="A22" s="96"/>
      <c r="B22" s="97"/>
      <c r="C22" s="97"/>
      <c r="D22" s="97"/>
      <c r="E22" s="97"/>
      <c r="F22" s="104"/>
      <c r="G22" s="98"/>
      <c r="H22" s="99"/>
      <c r="I22" s="214">
        <v>4</v>
      </c>
      <c r="J22" s="63"/>
      <c r="K22" s="63"/>
      <c r="L22" s="63"/>
      <c r="M22" s="63"/>
      <c r="N22" s="63"/>
      <c r="O22" s="63"/>
      <c r="P22" s="63"/>
      <c r="Q22" s="63"/>
      <c r="R22" s="63"/>
      <c r="S22" s="251"/>
      <c r="T22" s="247">
        <f t="shared" si="1"/>
        <v>0</v>
      </c>
      <c r="U22" s="93">
        <f t="shared" si="0"/>
        <v>0</v>
      </c>
      <c r="V22" s="203" t="s">
        <v>7</v>
      </c>
      <c r="W22" s="106"/>
    </row>
    <row r="23" spans="1:23" ht="15.75" x14ac:dyDescent="0.25">
      <c r="A23" s="96"/>
      <c r="B23" s="97"/>
      <c r="C23" s="97"/>
      <c r="D23" s="97"/>
      <c r="E23" s="97"/>
      <c r="F23" s="104"/>
      <c r="G23" s="98"/>
      <c r="H23" s="99"/>
      <c r="I23" s="214">
        <v>1</v>
      </c>
      <c r="J23" s="63"/>
      <c r="K23" s="63">
        <v>1</v>
      </c>
      <c r="L23" s="63"/>
      <c r="M23" s="63"/>
      <c r="N23" s="63"/>
      <c r="O23" s="63"/>
      <c r="P23" s="63"/>
      <c r="Q23" s="63"/>
      <c r="R23" s="63"/>
      <c r="S23" s="251"/>
      <c r="T23" s="247">
        <f t="shared" si="1"/>
        <v>0</v>
      </c>
      <c r="U23" s="93">
        <f t="shared" si="0"/>
        <v>0</v>
      </c>
      <c r="V23" s="203" t="s">
        <v>8</v>
      </c>
      <c r="W23" s="354"/>
    </row>
    <row r="24" spans="1:23" ht="15.75" x14ac:dyDescent="0.25">
      <c r="A24" s="96"/>
      <c r="B24" s="97"/>
      <c r="C24" s="97"/>
      <c r="D24" s="97"/>
      <c r="E24" s="97"/>
      <c r="F24" s="104"/>
      <c r="G24" s="98"/>
      <c r="H24" s="99"/>
      <c r="I24" s="214">
        <v>7</v>
      </c>
      <c r="J24" s="63"/>
      <c r="K24" s="63">
        <v>1</v>
      </c>
      <c r="L24" s="63"/>
      <c r="M24" s="63"/>
      <c r="N24" s="63"/>
      <c r="O24" s="63"/>
      <c r="P24" s="63"/>
      <c r="Q24" s="63"/>
      <c r="R24" s="63"/>
      <c r="S24" s="251"/>
      <c r="T24" s="247">
        <f t="shared" si="1"/>
        <v>0</v>
      </c>
      <c r="U24" s="93">
        <f t="shared" si="0"/>
        <v>0</v>
      </c>
      <c r="V24" s="203" t="s">
        <v>77</v>
      </c>
      <c r="W24" s="354" t="s">
        <v>180</v>
      </c>
    </row>
    <row r="25" spans="1:23" ht="15.75" x14ac:dyDescent="0.25">
      <c r="A25" s="96"/>
      <c r="B25" s="97"/>
      <c r="C25" s="97"/>
      <c r="D25" s="97"/>
      <c r="E25" s="97"/>
      <c r="F25" s="104"/>
      <c r="G25" s="98"/>
      <c r="H25" s="99"/>
      <c r="I25" s="214">
        <v>2</v>
      </c>
      <c r="J25" s="63"/>
      <c r="K25" s="63"/>
      <c r="L25" s="63"/>
      <c r="M25" s="63"/>
      <c r="N25" s="63"/>
      <c r="O25" s="63"/>
      <c r="P25" s="63"/>
      <c r="Q25" s="63"/>
      <c r="R25" s="63"/>
      <c r="S25" s="251"/>
      <c r="T25" s="247">
        <f t="shared" si="1"/>
        <v>0</v>
      </c>
      <c r="U25" s="93">
        <f t="shared" si="0"/>
        <v>0</v>
      </c>
      <c r="V25" s="203" t="s">
        <v>19</v>
      </c>
      <c r="W25" s="354" t="s">
        <v>315</v>
      </c>
    </row>
    <row r="26" spans="1:23" ht="15.75" x14ac:dyDescent="0.25">
      <c r="A26" s="96"/>
      <c r="B26" s="97"/>
      <c r="C26" s="97"/>
      <c r="D26" s="97"/>
      <c r="E26" s="97"/>
      <c r="F26" s="104"/>
      <c r="G26" s="98"/>
      <c r="H26" s="99"/>
      <c r="I26" s="214"/>
      <c r="J26" s="63"/>
      <c r="K26" s="63"/>
      <c r="L26" s="63"/>
      <c r="M26" s="63"/>
      <c r="N26" s="63"/>
      <c r="O26" s="63"/>
      <c r="P26" s="63"/>
      <c r="Q26" s="63"/>
      <c r="R26" s="63"/>
      <c r="S26" s="251"/>
      <c r="T26" s="247">
        <f t="shared" si="1"/>
        <v>0</v>
      </c>
      <c r="U26" s="93">
        <f t="shared" si="0"/>
        <v>0</v>
      </c>
      <c r="V26" s="203" t="s">
        <v>78</v>
      </c>
      <c r="W26" s="354" t="s">
        <v>316</v>
      </c>
    </row>
    <row r="27" spans="1:23" ht="15.75" x14ac:dyDescent="0.25">
      <c r="A27" s="96"/>
      <c r="B27" s="97"/>
      <c r="C27" s="97"/>
      <c r="D27" s="97"/>
      <c r="E27" s="97"/>
      <c r="F27" s="104"/>
      <c r="G27" s="98"/>
      <c r="H27" s="99"/>
      <c r="I27" s="214"/>
      <c r="J27" s="63"/>
      <c r="K27" s="63"/>
      <c r="L27" s="63"/>
      <c r="M27" s="63"/>
      <c r="N27" s="63"/>
      <c r="O27" s="63"/>
      <c r="P27" s="63"/>
      <c r="Q27" s="63"/>
      <c r="R27" s="63"/>
      <c r="S27" s="251"/>
      <c r="T27" s="247">
        <f t="shared" si="1"/>
        <v>0</v>
      </c>
      <c r="U27" s="93">
        <f t="shared" si="0"/>
        <v>0</v>
      </c>
      <c r="V27" s="332" t="s">
        <v>165</v>
      </c>
      <c r="W27" s="354"/>
    </row>
    <row r="28" spans="1:23" ht="15.75" x14ac:dyDescent="0.25">
      <c r="A28" s="96"/>
      <c r="B28" s="97"/>
      <c r="C28" s="97"/>
      <c r="D28" s="97"/>
      <c r="E28" s="104"/>
      <c r="F28" s="104"/>
      <c r="G28" s="98"/>
      <c r="H28" s="99"/>
      <c r="I28" s="214">
        <v>4</v>
      </c>
      <c r="J28" s="63"/>
      <c r="K28" s="63">
        <v>1</v>
      </c>
      <c r="L28" s="63"/>
      <c r="M28" s="63"/>
      <c r="N28" s="63"/>
      <c r="O28" s="63"/>
      <c r="P28" s="63"/>
      <c r="Q28" s="63"/>
      <c r="R28" s="63"/>
      <c r="S28" s="251"/>
      <c r="T28" s="247">
        <f t="shared" si="1"/>
        <v>0</v>
      </c>
      <c r="U28" s="93">
        <f t="shared" si="0"/>
        <v>0</v>
      </c>
      <c r="V28" s="203" t="s">
        <v>12</v>
      </c>
      <c r="W28" s="326"/>
    </row>
    <row r="29" spans="1:23" ht="15.75" x14ac:dyDescent="0.25">
      <c r="A29" s="96"/>
      <c r="B29" s="97"/>
      <c r="C29" s="97"/>
      <c r="D29" s="97"/>
      <c r="E29" s="104"/>
      <c r="F29" s="104"/>
      <c r="G29" s="98"/>
      <c r="H29" s="99"/>
      <c r="I29" s="63"/>
      <c r="J29" s="63"/>
      <c r="K29" s="63">
        <v>1</v>
      </c>
      <c r="L29" s="63"/>
      <c r="M29" s="63"/>
      <c r="N29" s="63"/>
      <c r="O29" s="63"/>
      <c r="P29" s="63"/>
      <c r="Q29" s="63"/>
      <c r="R29" s="63"/>
      <c r="S29" s="251"/>
      <c r="T29" s="247">
        <f t="shared" si="1"/>
        <v>0</v>
      </c>
      <c r="U29" s="93">
        <f t="shared" si="0"/>
        <v>0</v>
      </c>
      <c r="V29" s="204" t="s">
        <v>159</v>
      </c>
      <c r="W29" s="354"/>
    </row>
    <row r="30" spans="1:23" ht="15.75" x14ac:dyDescent="0.25">
      <c r="A30" s="96"/>
      <c r="B30" s="97"/>
      <c r="C30" s="97"/>
      <c r="D30" s="97"/>
      <c r="E30" s="104"/>
      <c r="F30" s="104"/>
      <c r="G30" s="98"/>
      <c r="H30" s="99"/>
      <c r="I30" s="63">
        <v>1</v>
      </c>
      <c r="J30" s="63"/>
      <c r="K30" s="63">
        <v>1</v>
      </c>
      <c r="L30" s="63"/>
      <c r="M30" s="63"/>
      <c r="N30" s="63"/>
      <c r="O30" s="63"/>
      <c r="P30" s="63"/>
      <c r="Q30" s="63"/>
      <c r="R30" s="63"/>
      <c r="S30" s="251"/>
      <c r="T30" s="247">
        <f t="shared" si="1"/>
        <v>0</v>
      </c>
      <c r="U30" s="93">
        <f t="shared" si="0"/>
        <v>0</v>
      </c>
      <c r="V30" s="204" t="s">
        <v>92</v>
      </c>
      <c r="W30" s="326"/>
    </row>
    <row r="31" spans="1:23" ht="16.5" thickBot="1" x14ac:dyDescent="0.3">
      <c r="A31" s="96"/>
      <c r="B31" s="97"/>
      <c r="C31" s="97"/>
      <c r="D31" s="97"/>
      <c r="E31" s="104"/>
      <c r="F31" s="104"/>
      <c r="G31" s="98"/>
      <c r="H31" s="107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254"/>
      <c r="T31" s="248">
        <f t="shared" si="1"/>
        <v>0</v>
      </c>
      <c r="U31" s="299">
        <f t="shared" si="0"/>
        <v>0</v>
      </c>
      <c r="V31" s="357" t="s">
        <v>9</v>
      </c>
      <c r="W31" s="326"/>
    </row>
    <row r="32" spans="1:23" ht="16.5" thickBot="1" x14ac:dyDescent="0.3">
      <c r="A32" s="96"/>
      <c r="B32" s="97"/>
      <c r="C32" s="97"/>
      <c r="D32" s="97"/>
      <c r="E32" s="104"/>
      <c r="F32" s="104"/>
      <c r="G32" s="98"/>
      <c r="H32" s="82"/>
      <c r="I32" s="83"/>
      <c r="J32" s="240"/>
      <c r="K32" s="83"/>
      <c r="L32" s="83"/>
      <c r="M32" s="83"/>
      <c r="N32" s="83"/>
      <c r="O32" s="83"/>
      <c r="P32" s="83"/>
      <c r="Q32" s="83"/>
      <c r="R32" s="83"/>
      <c r="S32" s="83"/>
      <c r="T32" s="246"/>
      <c r="U32" s="246"/>
      <c r="V32" s="208" t="s">
        <v>149</v>
      </c>
      <c r="W32" s="354"/>
    </row>
    <row r="33" spans="1:23" ht="15.75" x14ac:dyDescent="0.25">
      <c r="A33" s="96"/>
      <c r="B33" s="97"/>
      <c r="C33" s="97"/>
      <c r="D33" s="97"/>
      <c r="E33" s="104"/>
      <c r="F33" s="104"/>
      <c r="G33" s="109"/>
      <c r="H33" s="90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250">
        <v>2</v>
      </c>
      <c r="T33" s="249">
        <f t="shared" ref="T33:T34" si="2">SUM(H33,J33,L33,N33,P33,R33,S33)</f>
        <v>2</v>
      </c>
      <c r="U33" s="183">
        <f t="shared" si="0"/>
        <v>1.6891891891891893E-3</v>
      </c>
      <c r="V33" s="202" t="s">
        <v>89</v>
      </c>
      <c r="W33" s="354" t="s">
        <v>332</v>
      </c>
    </row>
    <row r="34" spans="1:23" ht="15.75" x14ac:dyDescent="0.25">
      <c r="A34" s="96"/>
      <c r="B34" s="97"/>
      <c r="C34" s="97"/>
      <c r="D34" s="97"/>
      <c r="E34" s="104"/>
      <c r="F34" s="104"/>
      <c r="G34" s="109"/>
      <c r="H34" s="99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251"/>
      <c r="T34" s="247">
        <f t="shared" si="2"/>
        <v>0</v>
      </c>
      <c r="U34" s="183">
        <f t="shared" si="0"/>
        <v>0</v>
      </c>
      <c r="V34" s="203" t="s">
        <v>83</v>
      </c>
      <c r="W34" s="354" t="s">
        <v>313</v>
      </c>
    </row>
    <row r="35" spans="1:23" x14ac:dyDescent="0.25">
      <c r="A35" s="96"/>
      <c r="B35" s="97"/>
      <c r="C35" s="97"/>
      <c r="D35" s="97"/>
      <c r="E35" s="104"/>
      <c r="F35" s="104"/>
      <c r="G35" s="109"/>
      <c r="H35" s="99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251"/>
      <c r="T35" s="247">
        <v>0</v>
      </c>
      <c r="U35" s="183">
        <f t="shared" si="0"/>
        <v>0</v>
      </c>
      <c r="V35" s="355" t="s">
        <v>162</v>
      </c>
      <c r="W35" s="326" t="s">
        <v>312</v>
      </c>
    </row>
    <row r="36" spans="1:23" ht="15.75" x14ac:dyDescent="0.25">
      <c r="A36" s="96"/>
      <c r="B36" s="97"/>
      <c r="C36" s="97"/>
      <c r="D36" s="97"/>
      <c r="E36" s="104"/>
      <c r="F36" s="104"/>
      <c r="G36" s="109"/>
      <c r="H36" s="99">
        <v>1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251"/>
      <c r="T36" s="247">
        <f t="shared" ref="T36:T41" si="3">SUM(H36,J36,L36,N36,P36,R36,S36)</f>
        <v>1</v>
      </c>
      <c r="U36" s="183">
        <f t="shared" si="0"/>
        <v>8.4459459459459464E-4</v>
      </c>
      <c r="V36" s="203" t="s">
        <v>71</v>
      </c>
      <c r="W36" s="326" t="s">
        <v>314</v>
      </c>
    </row>
    <row r="37" spans="1:23" ht="15.75" x14ac:dyDescent="0.25">
      <c r="A37" s="96"/>
      <c r="B37" s="97"/>
      <c r="C37" s="97"/>
      <c r="D37" s="97"/>
      <c r="E37" s="104"/>
      <c r="F37" s="104"/>
      <c r="G37" s="109"/>
      <c r="H37" s="99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251"/>
      <c r="T37" s="247">
        <f t="shared" si="3"/>
        <v>0</v>
      </c>
      <c r="U37" s="183">
        <f t="shared" si="0"/>
        <v>0</v>
      </c>
      <c r="V37" s="204" t="s">
        <v>15</v>
      </c>
      <c r="W37" s="326"/>
    </row>
    <row r="38" spans="1:23" ht="15.75" x14ac:dyDescent="0.25">
      <c r="A38" s="96"/>
      <c r="B38" s="97"/>
      <c r="C38" s="97"/>
      <c r="D38" s="97"/>
      <c r="E38" s="104"/>
      <c r="F38" s="104"/>
      <c r="G38" s="109"/>
      <c r="H38" s="99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251"/>
      <c r="T38" s="247">
        <f t="shared" si="3"/>
        <v>0</v>
      </c>
      <c r="U38" s="183">
        <f t="shared" si="0"/>
        <v>0</v>
      </c>
      <c r="V38" s="204" t="s">
        <v>26</v>
      </c>
      <c r="W38" s="326" t="s">
        <v>311</v>
      </c>
    </row>
    <row r="39" spans="1:23" ht="15.75" x14ac:dyDescent="0.25">
      <c r="A39" s="96"/>
      <c r="B39" s="97"/>
      <c r="C39" s="97"/>
      <c r="D39" s="97"/>
      <c r="E39" s="104"/>
      <c r="F39" s="104"/>
      <c r="G39" s="109"/>
      <c r="H39" s="107">
        <v>3</v>
      </c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254"/>
      <c r="T39" s="247">
        <f t="shared" si="3"/>
        <v>3</v>
      </c>
      <c r="U39" s="183">
        <f t="shared" si="0"/>
        <v>2.5337837837837839E-3</v>
      </c>
      <c r="V39" s="207" t="s">
        <v>154</v>
      </c>
      <c r="W39" s="356"/>
    </row>
    <row r="40" spans="1:23" ht="15.75" x14ac:dyDescent="0.25">
      <c r="A40" s="96"/>
      <c r="B40" s="97"/>
      <c r="C40" s="97"/>
      <c r="D40" s="97"/>
      <c r="E40" s="104"/>
      <c r="F40" s="104"/>
      <c r="G40" s="109"/>
      <c r="H40" s="107">
        <v>1</v>
      </c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254"/>
      <c r="T40" s="247">
        <f t="shared" si="3"/>
        <v>1</v>
      </c>
      <c r="U40" s="183">
        <f t="shared" si="0"/>
        <v>8.4459459459459464E-4</v>
      </c>
      <c r="V40" s="203" t="s">
        <v>310</v>
      </c>
      <c r="W40" s="326"/>
    </row>
    <row r="41" spans="1:23" ht="16.5" thickBot="1" x14ac:dyDescent="0.3">
      <c r="A41" s="117"/>
      <c r="B41" s="118"/>
      <c r="C41" s="118"/>
      <c r="D41" s="118"/>
      <c r="E41" s="119"/>
      <c r="F41" s="119"/>
      <c r="G41" s="120"/>
      <c r="H41" s="107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254"/>
      <c r="T41" s="247">
        <f t="shared" si="3"/>
        <v>0</v>
      </c>
      <c r="U41" s="299">
        <f t="shared" si="0"/>
        <v>0</v>
      </c>
      <c r="V41" s="205" t="s">
        <v>146</v>
      </c>
      <c r="W41" s="352"/>
    </row>
    <row r="42" spans="1:23" ht="15.75" thickBot="1" x14ac:dyDescent="0.3">
      <c r="A42" s="122"/>
      <c r="B42" s="122"/>
      <c r="C42" s="122"/>
      <c r="D42" s="122"/>
      <c r="E42" s="122"/>
      <c r="F42" s="122"/>
      <c r="G42" s="47" t="s">
        <v>4</v>
      </c>
      <c r="H42" s="123">
        <f t="shared" ref="H42:S42" si="4">SUM(H3:H41)</f>
        <v>32</v>
      </c>
      <c r="I42" s="123">
        <f t="shared" si="4"/>
        <v>19</v>
      </c>
      <c r="J42" s="123">
        <f t="shared" si="4"/>
        <v>0</v>
      </c>
      <c r="K42" s="123">
        <f t="shared" si="4"/>
        <v>7</v>
      </c>
      <c r="L42" s="123">
        <f t="shared" si="4"/>
        <v>0</v>
      </c>
      <c r="M42" s="123">
        <f t="shared" si="4"/>
        <v>0</v>
      </c>
      <c r="N42" s="123">
        <f t="shared" si="4"/>
        <v>0</v>
      </c>
      <c r="O42" s="123">
        <f t="shared" si="4"/>
        <v>0</v>
      </c>
      <c r="P42" s="123">
        <f t="shared" si="4"/>
        <v>0</v>
      </c>
      <c r="Q42" s="123">
        <f t="shared" si="4"/>
        <v>0</v>
      </c>
      <c r="R42" s="123">
        <f t="shared" si="4"/>
        <v>0</v>
      </c>
      <c r="S42" s="123">
        <f t="shared" si="4"/>
        <v>35</v>
      </c>
      <c r="T42" s="198">
        <f>SUM(H42,J42,L42,N42,P42,R42,S42)</f>
        <v>67</v>
      </c>
      <c r="U42" s="333">
        <f t="shared" si="0"/>
        <v>5.6587837837837836E-2</v>
      </c>
      <c r="V42" s="40"/>
    </row>
    <row r="44" spans="1:23" ht="15.75" thickBot="1" x14ac:dyDescent="0.3"/>
    <row r="45" spans="1:23" ht="75.75" thickBot="1" x14ac:dyDescent="0.3">
      <c r="A45" s="42" t="s">
        <v>22</v>
      </c>
      <c r="B45" s="42" t="s">
        <v>47</v>
      </c>
      <c r="C45" s="43" t="s">
        <v>52</v>
      </c>
      <c r="D45" s="43" t="s">
        <v>17</v>
      </c>
      <c r="E45" s="42" t="s">
        <v>16</v>
      </c>
      <c r="F45" s="44" t="s">
        <v>1</v>
      </c>
      <c r="G45" s="45" t="s">
        <v>23</v>
      </c>
      <c r="H45" s="46" t="s">
        <v>72</v>
      </c>
      <c r="I45" s="46" t="s">
        <v>73</v>
      </c>
      <c r="J45" s="46" t="s">
        <v>53</v>
      </c>
      <c r="K45" s="46" t="s">
        <v>58</v>
      </c>
      <c r="L45" s="46" t="s">
        <v>54</v>
      </c>
      <c r="M45" s="46" t="s">
        <v>59</v>
      </c>
      <c r="N45" s="46" t="s">
        <v>55</v>
      </c>
      <c r="O45" s="46" t="s">
        <v>60</v>
      </c>
      <c r="P45" s="46" t="s">
        <v>56</v>
      </c>
      <c r="Q45" s="46" t="s">
        <v>74</v>
      </c>
      <c r="R45" s="46" t="s">
        <v>113</v>
      </c>
      <c r="S45" s="46" t="s">
        <v>41</v>
      </c>
      <c r="T45" s="46" t="s">
        <v>4</v>
      </c>
      <c r="U45" s="42" t="s">
        <v>2</v>
      </c>
      <c r="V45" s="80" t="s">
        <v>20</v>
      </c>
      <c r="W45" s="81" t="s">
        <v>6</v>
      </c>
    </row>
    <row r="46" spans="1:23" ht="15.75" thickBot="1" x14ac:dyDescent="0.3">
      <c r="A46" s="316">
        <v>1521800</v>
      </c>
      <c r="B46" s="209" t="s">
        <v>309</v>
      </c>
      <c r="C46" s="316">
        <v>1152</v>
      </c>
      <c r="D46" s="316">
        <v>1263</v>
      </c>
      <c r="E46" s="321">
        <v>1119</v>
      </c>
      <c r="F46" s="322">
        <f>E46/D46</f>
        <v>0.88598574821852727</v>
      </c>
      <c r="G46" s="48">
        <v>45460</v>
      </c>
      <c r="H46" s="82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4"/>
      <c r="T46" s="296"/>
      <c r="U46" s="115"/>
      <c r="V46" s="86" t="s">
        <v>75</v>
      </c>
      <c r="W46" s="353" t="s">
        <v>70</v>
      </c>
    </row>
    <row r="47" spans="1:23" ht="15.75" x14ac:dyDescent="0.25">
      <c r="A47" s="87"/>
      <c r="B47" s="88"/>
      <c r="C47" s="88"/>
      <c r="D47" s="88"/>
      <c r="E47" s="88"/>
      <c r="F47" s="88"/>
      <c r="G47" s="89"/>
      <c r="H47" s="90">
        <v>6</v>
      </c>
      <c r="I47" s="91"/>
      <c r="J47" s="91">
        <v>1</v>
      </c>
      <c r="K47" s="91"/>
      <c r="L47" s="91"/>
      <c r="M47" s="91"/>
      <c r="N47" s="91"/>
      <c r="O47" s="91"/>
      <c r="P47" s="91"/>
      <c r="Q47" s="91"/>
      <c r="R47" s="91"/>
      <c r="S47" s="250">
        <v>3</v>
      </c>
      <c r="T47" s="249">
        <f>SUM(H47,J47,L47,N47,P47,R47,S47)</f>
        <v>10</v>
      </c>
      <c r="U47" s="349">
        <f>($T47)/$D$46</f>
        <v>7.91765637371338E-3</v>
      </c>
      <c r="V47" s="202" t="s">
        <v>15</v>
      </c>
      <c r="W47" s="210"/>
    </row>
    <row r="48" spans="1:23" ht="15.75" x14ac:dyDescent="0.25">
      <c r="A48" s="510" t="s">
        <v>428</v>
      </c>
      <c r="B48" s="511"/>
      <c r="C48" s="511"/>
      <c r="D48" s="511"/>
      <c r="E48" s="511"/>
      <c r="F48" s="511"/>
      <c r="G48" s="512"/>
      <c r="H48" s="348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253"/>
      <c r="T48" s="249">
        <f>SUM(H48,J48,L48,N48,P48,R48,S48)</f>
        <v>0</v>
      </c>
      <c r="U48" s="299">
        <f>($T48)/$D$46</f>
        <v>0</v>
      </c>
      <c r="V48" s="206" t="s">
        <v>43</v>
      </c>
      <c r="W48" s="210"/>
    </row>
    <row r="49" spans="1:23" ht="15.75" x14ac:dyDescent="0.25">
      <c r="A49" s="513" t="s">
        <v>429</v>
      </c>
      <c r="B49" s="514"/>
      <c r="C49" s="514"/>
      <c r="D49" s="514"/>
      <c r="E49" s="514"/>
      <c r="F49" s="514"/>
      <c r="G49" s="491">
        <v>6</v>
      </c>
      <c r="H49" s="99">
        <v>86</v>
      </c>
      <c r="I49" s="63"/>
      <c r="J49" s="63">
        <v>2</v>
      </c>
      <c r="K49" s="63"/>
      <c r="L49" s="63"/>
      <c r="M49" s="63"/>
      <c r="N49" s="63"/>
      <c r="O49" s="63"/>
      <c r="P49" s="63"/>
      <c r="Q49" s="63"/>
      <c r="R49" s="63"/>
      <c r="S49" s="251">
        <v>4</v>
      </c>
      <c r="T49" s="247">
        <f t="shared" ref="T49:T75" si="5">SUM(H49,J49,L49,N49,P49,R49,S49)</f>
        <v>92</v>
      </c>
      <c r="U49" s="299">
        <f t="shared" ref="U49:U61" si="6">($T49)/$D$46</f>
        <v>7.2842438638163101E-2</v>
      </c>
      <c r="V49" s="203" t="s">
        <v>5</v>
      </c>
      <c r="W49" s="351"/>
    </row>
    <row r="50" spans="1:23" ht="15.75" x14ac:dyDescent="0.25">
      <c r="A50" s="513" t="s">
        <v>430</v>
      </c>
      <c r="B50" s="514"/>
      <c r="C50" s="514"/>
      <c r="D50" s="514"/>
      <c r="E50" s="514"/>
      <c r="F50" s="514"/>
      <c r="G50" s="491">
        <v>6</v>
      </c>
      <c r="H50" s="99">
        <v>5</v>
      </c>
      <c r="I50" s="63"/>
      <c r="J50" s="63">
        <v>1</v>
      </c>
      <c r="K50" s="63"/>
      <c r="L50" s="63"/>
      <c r="M50" s="63"/>
      <c r="N50" s="63"/>
      <c r="O50" s="63"/>
      <c r="P50" s="63"/>
      <c r="Q50" s="63"/>
      <c r="R50" s="63"/>
      <c r="S50" s="251"/>
      <c r="T50" s="247">
        <f t="shared" si="5"/>
        <v>6</v>
      </c>
      <c r="U50" s="299">
        <f t="shared" si="6"/>
        <v>4.7505938242280287E-3</v>
      </c>
      <c r="V50" s="203" t="s">
        <v>13</v>
      </c>
      <c r="W50" s="244"/>
    </row>
    <row r="51" spans="1:23" ht="15.75" x14ac:dyDescent="0.25">
      <c r="A51" s="515" t="s">
        <v>431</v>
      </c>
      <c r="B51" s="516"/>
      <c r="C51" s="516"/>
      <c r="D51" s="516"/>
      <c r="E51" s="516"/>
      <c r="F51" s="516"/>
      <c r="G51" s="492">
        <f>G49-G50</f>
        <v>0</v>
      </c>
      <c r="H51" s="99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251"/>
      <c r="T51" s="247">
        <f t="shared" si="5"/>
        <v>0</v>
      </c>
      <c r="U51" s="299">
        <f t="shared" si="6"/>
        <v>0</v>
      </c>
      <c r="V51" s="203" t="s">
        <v>14</v>
      </c>
      <c r="W51" s="311"/>
    </row>
    <row r="52" spans="1:23" ht="15.75" x14ac:dyDescent="0.25">
      <c r="A52" s="515" t="s">
        <v>432</v>
      </c>
      <c r="B52" s="516"/>
      <c r="C52" s="516"/>
      <c r="D52" s="516"/>
      <c r="E52" s="516"/>
      <c r="F52" s="516"/>
      <c r="G52" s="493">
        <f>G51/G49</f>
        <v>0</v>
      </c>
      <c r="H52" s="99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251"/>
      <c r="T52" s="247">
        <f t="shared" si="5"/>
        <v>0</v>
      </c>
      <c r="U52" s="299">
        <f t="shared" si="6"/>
        <v>0</v>
      </c>
      <c r="V52" s="203" t="s">
        <v>30</v>
      </c>
      <c r="W52" s="311"/>
    </row>
    <row r="53" spans="1:23" ht="15.75" x14ac:dyDescent="0.25">
      <c r="A53" s="96"/>
      <c r="B53" s="97"/>
      <c r="C53" s="97"/>
      <c r="D53" s="97"/>
      <c r="E53" s="104"/>
      <c r="F53" s="104"/>
      <c r="G53" s="98"/>
      <c r="H53" s="99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251"/>
      <c r="T53" s="247">
        <f t="shared" si="5"/>
        <v>0</v>
      </c>
      <c r="U53" s="299">
        <f t="shared" si="6"/>
        <v>0</v>
      </c>
      <c r="V53" s="203" t="s">
        <v>31</v>
      </c>
      <c r="W53" s="105"/>
    </row>
    <row r="54" spans="1:23" ht="15.75" x14ac:dyDescent="0.25">
      <c r="A54" s="96"/>
      <c r="B54" s="97"/>
      <c r="C54" s="97"/>
      <c r="D54" s="97"/>
      <c r="E54" s="104"/>
      <c r="F54" s="104"/>
      <c r="G54" s="98"/>
      <c r="H54" s="99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251"/>
      <c r="T54" s="247">
        <f t="shared" si="5"/>
        <v>0</v>
      </c>
      <c r="U54" s="299">
        <f t="shared" si="6"/>
        <v>0</v>
      </c>
      <c r="V54" s="203" t="s">
        <v>163</v>
      </c>
      <c r="W54" s="323"/>
    </row>
    <row r="55" spans="1:23" ht="15.75" x14ac:dyDescent="0.25">
      <c r="A55" s="96"/>
      <c r="B55" s="97"/>
      <c r="C55" s="97"/>
      <c r="D55" s="97"/>
      <c r="E55" s="104"/>
      <c r="F55" s="104"/>
      <c r="G55" s="98"/>
      <c r="H55" s="99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251"/>
      <c r="T55" s="247">
        <f t="shared" si="5"/>
        <v>0</v>
      </c>
      <c r="U55" s="299">
        <f t="shared" si="6"/>
        <v>0</v>
      </c>
      <c r="V55" s="204" t="s">
        <v>183</v>
      </c>
      <c r="W55" s="105"/>
    </row>
    <row r="56" spans="1:23" ht="15.75" x14ac:dyDescent="0.25">
      <c r="A56" s="96"/>
      <c r="B56" s="97"/>
      <c r="C56" s="97"/>
      <c r="D56" s="97"/>
      <c r="E56" s="104"/>
      <c r="F56" s="104"/>
      <c r="G56" s="98"/>
      <c r="H56" s="99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251"/>
      <c r="T56" s="247">
        <f t="shared" si="5"/>
        <v>0</v>
      </c>
      <c r="U56" s="299">
        <f t="shared" si="6"/>
        <v>0</v>
      </c>
      <c r="V56" s="203" t="s">
        <v>0</v>
      </c>
      <c r="W56" s="354"/>
    </row>
    <row r="57" spans="1:23" ht="15.75" x14ac:dyDescent="0.25">
      <c r="A57" s="96"/>
      <c r="B57" s="97"/>
      <c r="C57" s="97"/>
      <c r="D57" s="97"/>
      <c r="E57" s="104"/>
      <c r="F57" s="104"/>
      <c r="G57" s="98"/>
      <c r="H57" s="99">
        <v>5</v>
      </c>
      <c r="I57" s="63"/>
      <c r="J57" s="63"/>
      <c r="K57" s="63"/>
      <c r="L57" s="63"/>
      <c r="M57" s="63"/>
      <c r="N57" s="63"/>
      <c r="O57" s="63"/>
      <c r="P57" s="63"/>
      <c r="Q57" s="63"/>
      <c r="R57" s="63">
        <v>1</v>
      </c>
      <c r="S57" s="251">
        <v>8</v>
      </c>
      <c r="T57" s="247">
        <f t="shared" si="5"/>
        <v>14</v>
      </c>
      <c r="U57" s="299">
        <f t="shared" si="6"/>
        <v>1.1084718923198733E-2</v>
      </c>
      <c r="V57" s="203" t="s">
        <v>11</v>
      </c>
      <c r="W57" s="354"/>
    </row>
    <row r="58" spans="1:23" ht="15.75" x14ac:dyDescent="0.25">
      <c r="A58" s="96"/>
      <c r="B58" s="97"/>
      <c r="C58" s="97"/>
      <c r="D58" s="97"/>
      <c r="E58" s="104"/>
      <c r="F58" s="104" t="s">
        <v>99</v>
      </c>
      <c r="G58" s="98"/>
      <c r="H58" s="99">
        <v>8</v>
      </c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251"/>
      <c r="T58" s="247">
        <f t="shared" si="5"/>
        <v>8</v>
      </c>
      <c r="U58" s="299">
        <f t="shared" si="6"/>
        <v>6.3341250989707044E-3</v>
      </c>
      <c r="V58" s="203" t="s">
        <v>33</v>
      </c>
      <c r="W58" s="326"/>
    </row>
    <row r="59" spans="1:23" ht="15.75" x14ac:dyDescent="0.25">
      <c r="A59" s="96"/>
      <c r="B59" s="97"/>
      <c r="C59" s="97"/>
      <c r="D59" s="97"/>
      <c r="E59" s="104"/>
      <c r="F59" s="104"/>
      <c r="G59" s="98"/>
      <c r="H59" s="99"/>
      <c r="I59" s="63"/>
      <c r="J59" s="63">
        <v>1</v>
      </c>
      <c r="K59" s="63"/>
      <c r="L59" s="63"/>
      <c r="M59" s="63"/>
      <c r="N59" s="63"/>
      <c r="O59" s="63"/>
      <c r="P59" s="63"/>
      <c r="Q59" s="63"/>
      <c r="R59" s="63">
        <v>3</v>
      </c>
      <c r="S59" s="251"/>
      <c r="T59" s="247">
        <f t="shared" si="5"/>
        <v>4</v>
      </c>
      <c r="U59" s="299">
        <f t="shared" si="6"/>
        <v>3.1670625494853522E-3</v>
      </c>
      <c r="V59" s="204" t="s">
        <v>27</v>
      </c>
      <c r="W59" s="354"/>
    </row>
    <row r="60" spans="1:23" ht="15.75" x14ac:dyDescent="0.25">
      <c r="A60" s="96"/>
      <c r="B60" s="97"/>
      <c r="C60" s="97"/>
      <c r="D60" s="97"/>
      <c r="E60" s="104"/>
      <c r="F60" s="104"/>
      <c r="G60" s="109"/>
      <c r="H60" s="110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251"/>
      <c r="T60" s="247">
        <f t="shared" si="5"/>
        <v>0</v>
      </c>
      <c r="U60" s="299">
        <f t="shared" si="6"/>
        <v>0</v>
      </c>
      <c r="V60" s="204" t="s">
        <v>26</v>
      </c>
      <c r="W60" s="212"/>
    </row>
    <row r="61" spans="1:23" ht="15.75" x14ac:dyDescent="0.25">
      <c r="A61" s="96"/>
      <c r="B61" s="97"/>
      <c r="C61" s="97"/>
      <c r="D61" s="97"/>
      <c r="E61" s="104"/>
      <c r="F61" s="104"/>
      <c r="G61" s="109"/>
      <c r="H61" s="110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251">
        <v>2</v>
      </c>
      <c r="T61" s="247">
        <f t="shared" si="5"/>
        <v>2</v>
      </c>
      <c r="U61" s="299">
        <f t="shared" si="6"/>
        <v>1.5835312747426761E-3</v>
      </c>
      <c r="V61" s="204" t="s">
        <v>175</v>
      </c>
      <c r="W61" s="103"/>
    </row>
    <row r="62" spans="1:23" ht="16.5" thickBot="1" x14ac:dyDescent="0.3">
      <c r="A62" s="96"/>
      <c r="B62" s="97"/>
      <c r="C62" s="97"/>
      <c r="D62" s="97"/>
      <c r="E62" s="104"/>
      <c r="F62" s="104"/>
      <c r="G62" s="109"/>
      <c r="H62" s="186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252">
        <v>1</v>
      </c>
      <c r="T62" s="248">
        <f t="shared" si="5"/>
        <v>1</v>
      </c>
      <c r="U62" s="245">
        <f>($T62)/$D$46</f>
        <v>7.9176563737133805E-4</v>
      </c>
      <c r="V62" s="205" t="s">
        <v>71</v>
      </c>
      <c r="W62" s="212"/>
    </row>
    <row r="63" spans="1:23" ht="15.75" x14ac:dyDescent="0.25">
      <c r="A63" s="96"/>
      <c r="B63" s="97"/>
      <c r="C63" s="97"/>
      <c r="D63" s="97"/>
      <c r="E63" s="104"/>
      <c r="F63" s="104"/>
      <c r="G63" s="98"/>
      <c r="H63" s="90"/>
      <c r="I63" s="111">
        <v>1</v>
      </c>
      <c r="J63" s="111"/>
      <c r="K63" s="111"/>
      <c r="L63" s="111"/>
      <c r="M63" s="111"/>
      <c r="N63" s="111"/>
      <c r="O63" s="111"/>
      <c r="P63" s="111"/>
      <c r="Q63" s="111"/>
      <c r="R63" s="111"/>
      <c r="S63" s="253"/>
      <c r="T63" s="249">
        <f t="shared" si="5"/>
        <v>0</v>
      </c>
      <c r="U63" s="183">
        <f>($T63)/$D$46</f>
        <v>0</v>
      </c>
      <c r="V63" s="206" t="s">
        <v>10</v>
      </c>
      <c r="W63" s="106"/>
    </row>
    <row r="64" spans="1:23" ht="15.75" x14ac:dyDescent="0.25">
      <c r="A64" s="96"/>
      <c r="B64" s="97"/>
      <c r="C64" s="97"/>
      <c r="D64" s="97"/>
      <c r="E64" s="104"/>
      <c r="F64" s="104"/>
      <c r="G64" s="98"/>
      <c r="H64" s="99"/>
      <c r="I64" s="213"/>
      <c r="J64" s="63"/>
      <c r="K64" s="63"/>
      <c r="L64" s="63"/>
      <c r="M64" s="63"/>
      <c r="N64" s="63"/>
      <c r="O64" s="63"/>
      <c r="P64" s="63"/>
      <c r="Q64" s="63"/>
      <c r="R64" s="63"/>
      <c r="S64" s="251"/>
      <c r="T64" s="247">
        <f>SUM(H64,J64,L64,N64,P64,R64,S65)</f>
        <v>6</v>
      </c>
      <c r="U64" s="93">
        <f>($T64)/$D$46</f>
        <v>4.7505938242280287E-3</v>
      </c>
      <c r="V64" s="331" t="s">
        <v>94</v>
      </c>
      <c r="W64" s="354"/>
    </row>
    <row r="65" spans="1:23" ht="15.75" x14ac:dyDescent="0.25">
      <c r="A65" s="96"/>
      <c r="B65" s="97"/>
      <c r="C65" s="97"/>
      <c r="D65" s="97"/>
      <c r="E65" s="104"/>
      <c r="F65" s="104"/>
      <c r="G65" s="98"/>
      <c r="H65" s="99"/>
      <c r="I65" s="214">
        <v>8</v>
      </c>
      <c r="J65" s="63"/>
      <c r="K65" s="63"/>
      <c r="L65" s="63"/>
      <c r="M65" s="63"/>
      <c r="N65" s="63"/>
      <c r="O65" s="63"/>
      <c r="P65" s="63"/>
      <c r="Q65" s="63"/>
      <c r="R65" s="63"/>
      <c r="S65" s="251">
        <v>6</v>
      </c>
      <c r="T65" s="247">
        <f>SUM(H65,J65,L65,N65,P65,R65,S66)</f>
        <v>0</v>
      </c>
      <c r="U65" s="93">
        <f t="shared" ref="U65:U74" si="7">($T65)/$D$46</f>
        <v>0</v>
      </c>
      <c r="V65" s="203" t="s">
        <v>3</v>
      </c>
      <c r="W65" s="105"/>
    </row>
    <row r="66" spans="1:23" ht="15.75" x14ac:dyDescent="0.25">
      <c r="A66" s="96"/>
      <c r="B66" s="97"/>
      <c r="C66" s="97"/>
      <c r="D66" s="97"/>
      <c r="E66" s="97"/>
      <c r="F66" s="104"/>
      <c r="G66" s="98"/>
      <c r="H66" s="99"/>
      <c r="I66" s="214">
        <v>6</v>
      </c>
      <c r="J66" s="63"/>
      <c r="K66" s="63"/>
      <c r="L66" s="63"/>
      <c r="M66" s="63"/>
      <c r="N66" s="63"/>
      <c r="O66" s="63"/>
      <c r="P66" s="63"/>
      <c r="Q66" s="63"/>
      <c r="R66" s="63"/>
      <c r="S66" s="251"/>
      <c r="T66" s="247">
        <f>SUM(H66,J66,L66,N66,P66,R66,S67)</f>
        <v>0</v>
      </c>
      <c r="U66" s="93">
        <f t="shared" si="7"/>
        <v>0</v>
      </c>
      <c r="V66" s="203" t="s">
        <v>7</v>
      </c>
      <c r="W66" s="106"/>
    </row>
    <row r="67" spans="1:23" ht="15.75" x14ac:dyDescent="0.25">
      <c r="A67" s="96"/>
      <c r="B67" s="97"/>
      <c r="C67" s="97"/>
      <c r="D67" s="97"/>
      <c r="E67" s="97"/>
      <c r="F67" s="104"/>
      <c r="G67" s="98"/>
      <c r="H67" s="99"/>
      <c r="I67" s="214"/>
      <c r="J67" s="63"/>
      <c r="K67" s="63"/>
      <c r="L67" s="63"/>
      <c r="M67" s="63"/>
      <c r="N67" s="63"/>
      <c r="O67" s="63"/>
      <c r="P67" s="63"/>
      <c r="Q67" s="63"/>
      <c r="R67" s="63"/>
      <c r="S67" s="251"/>
      <c r="T67" s="247">
        <f t="shared" si="5"/>
        <v>0</v>
      </c>
      <c r="U67" s="93">
        <f t="shared" si="7"/>
        <v>0</v>
      </c>
      <c r="V67" s="203" t="s">
        <v>8</v>
      </c>
      <c r="W67" s="354"/>
    </row>
    <row r="68" spans="1:23" ht="15.75" x14ac:dyDescent="0.25">
      <c r="A68" s="96"/>
      <c r="B68" s="97"/>
      <c r="C68" s="97"/>
      <c r="D68" s="97"/>
      <c r="E68" s="97"/>
      <c r="F68" s="104"/>
      <c r="G68" s="98"/>
      <c r="H68" s="99"/>
      <c r="I68" s="214">
        <v>1</v>
      </c>
      <c r="J68" s="63"/>
      <c r="K68" s="63"/>
      <c r="L68" s="63"/>
      <c r="M68" s="63"/>
      <c r="N68" s="63"/>
      <c r="O68" s="63"/>
      <c r="P68" s="63"/>
      <c r="Q68" s="63"/>
      <c r="R68" s="63"/>
      <c r="S68" s="251"/>
      <c r="T68" s="247">
        <f t="shared" si="5"/>
        <v>0</v>
      </c>
      <c r="U68" s="93">
        <f t="shared" si="7"/>
        <v>0</v>
      </c>
      <c r="V68" s="203" t="s">
        <v>77</v>
      </c>
      <c r="W68" s="354" t="s">
        <v>180</v>
      </c>
    </row>
    <row r="69" spans="1:23" ht="15.75" x14ac:dyDescent="0.25">
      <c r="A69" s="96"/>
      <c r="B69" s="97"/>
      <c r="C69" s="97"/>
      <c r="D69" s="97"/>
      <c r="E69" s="97"/>
      <c r="F69" s="104"/>
      <c r="G69" s="98"/>
      <c r="H69" s="99"/>
      <c r="I69" s="214"/>
      <c r="J69" s="63"/>
      <c r="K69" s="63"/>
      <c r="L69" s="63"/>
      <c r="M69" s="63"/>
      <c r="N69" s="63"/>
      <c r="O69" s="63"/>
      <c r="P69" s="63"/>
      <c r="Q69" s="63"/>
      <c r="R69" s="63"/>
      <c r="S69" s="251"/>
      <c r="T69" s="247">
        <f t="shared" si="5"/>
        <v>0</v>
      </c>
      <c r="U69" s="93">
        <f t="shared" si="7"/>
        <v>0</v>
      </c>
      <c r="V69" s="203" t="s">
        <v>19</v>
      </c>
      <c r="W69" s="354" t="s">
        <v>485</v>
      </c>
    </row>
    <row r="70" spans="1:23" ht="15.75" x14ac:dyDescent="0.25">
      <c r="A70" s="96"/>
      <c r="B70" s="97"/>
      <c r="C70" s="97"/>
      <c r="D70" s="97"/>
      <c r="E70" s="97"/>
      <c r="F70" s="104"/>
      <c r="G70" s="98"/>
      <c r="H70" s="99"/>
      <c r="I70" s="214"/>
      <c r="J70" s="63"/>
      <c r="K70" s="63"/>
      <c r="L70" s="63"/>
      <c r="M70" s="63"/>
      <c r="N70" s="63"/>
      <c r="O70" s="63"/>
      <c r="P70" s="63"/>
      <c r="Q70" s="63"/>
      <c r="R70" s="63"/>
      <c r="S70" s="251"/>
      <c r="T70" s="247">
        <f t="shared" si="5"/>
        <v>0</v>
      </c>
      <c r="U70" s="93">
        <f t="shared" si="7"/>
        <v>0</v>
      </c>
      <c r="V70" s="203" t="s">
        <v>78</v>
      </c>
      <c r="W70" s="354" t="s">
        <v>483</v>
      </c>
    </row>
    <row r="71" spans="1:23" ht="15.75" x14ac:dyDescent="0.25">
      <c r="A71" s="96"/>
      <c r="B71" s="97"/>
      <c r="C71" s="97"/>
      <c r="D71" s="97"/>
      <c r="E71" s="97"/>
      <c r="F71" s="104"/>
      <c r="G71" s="98"/>
      <c r="H71" s="99"/>
      <c r="I71" s="214"/>
      <c r="J71" s="63"/>
      <c r="K71" s="63"/>
      <c r="L71" s="63"/>
      <c r="M71" s="63"/>
      <c r="N71" s="63"/>
      <c r="O71" s="63"/>
      <c r="P71" s="63"/>
      <c r="Q71" s="63"/>
      <c r="R71" s="63"/>
      <c r="S71" s="251"/>
      <c r="T71" s="247">
        <f t="shared" si="5"/>
        <v>0</v>
      </c>
      <c r="U71" s="93">
        <f t="shared" si="7"/>
        <v>0</v>
      </c>
      <c r="V71" s="332" t="s">
        <v>165</v>
      </c>
      <c r="W71" s="354"/>
    </row>
    <row r="72" spans="1:23" ht="15.75" x14ac:dyDescent="0.25">
      <c r="A72" s="96"/>
      <c r="B72" s="97"/>
      <c r="C72" s="97"/>
      <c r="D72" s="97"/>
      <c r="E72" s="104"/>
      <c r="F72" s="104"/>
      <c r="G72" s="98"/>
      <c r="H72" s="99"/>
      <c r="I72" s="214">
        <v>8</v>
      </c>
      <c r="J72" s="63"/>
      <c r="K72" s="63"/>
      <c r="L72" s="63"/>
      <c r="M72" s="63"/>
      <c r="N72" s="63"/>
      <c r="O72" s="63"/>
      <c r="P72" s="63"/>
      <c r="Q72" s="63"/>
      <c r="R72" s="63"/>
      <c r="S72" s="251"/>
      <c r="T72" s="247">
        <f t="shared" si="5"/>
        <v>0</v>
      </c>
      <c r="U72" s="93">
        <f t="shared" si="7"/>
        <v>0</v>
      </c>
      <c r="V72" s="203" t="s">
        <v>12</v>
      </c>
      <c r="W72" s="326"/>
    </row>
    <row r="73" spans="1:23" ht="15.75" x14ac:dyDescent="0.25">
      <c r="A73" s="96"/>
      <c r="B73" s="97"/>
      <c r="C73" s="97"/>
      <c r="D73" s="97"/>
      <c r="E73" s="104"/>
      <c r="F73" s="104"/>
      <c r="G73" s="98"/>
      <c r="H73" s="99"/>
      <c r="I73" s="63">
        <v>2</v>
      </c>
      <c r="J73" s="63"/>
      <c r="K73" s="63"/>
      <c r="L73" s="63"/>
      <c r="M73" s="63"/>
      <c r="N73" s="63"/>
      <c r="O73" s="63"/>
      <c r="P73" s="63"/>
      <c r="Q73" s="63"/>
      <c r="R73" s="63"/>
      <c r="S73" s="251"/>
      <c r="T73" s="247">
        <f t="shared" si="5"/>
        <v>0</v>
      </c>
      <c r="U73" s="93">
        <f t="shared" si="7"/>
        <v>0</v>
      </c>
      <c r="V73" s="204" t="s">
        <v>159</v>
      </c>
      <c r="W73" s="354"/>
    </row>
    <row r="74" spans="1:23" ht="15.75" x14ac:dyDescent="0.25">
      <c r="A74" s="96"/>
      <c r="B74" s="97"/>
      <c r="C74" s="97"/>
      <c r="D74" s="97"/>
      <c r="E74" s="104"/>
      <c r="F74" s="104"/>
      <c r="G74" s="98"/>
      <c r="H74" s="99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251"/>
      <c r="T74" s="247">
        <f t="shared" si="5"/>
        <v>0</v>
      </c>
      <c r="U74" s="93">
        <f t="shared" si="7"/>
        <v>0</v>
      </c>
      <c r="V74" s="204" t="s">
        <v>92</v>
      </c>
      <c r="W74" s="326"/>
    </row>
    <row r="75" spans="1:23" ht="16.5" thickBot="1" x14ac:dyDescent="0.3">
      <c r="A75" s="96"/>
      <c r="B75" s="97"/>
      <c r="C75" s="97"/>
      <c r="D75" s="97"/>
      <c r="E75" s="104"/>
      <c r="F75" s="104"/>
      <c r="G75" s="98"/>
      <c r="H75" s="107"/>
      <c r="I75" s="100">
        <v>1</v>
      </c>
      <c r="J75" s="100"/>
      <c r="K75" s="100"/>
      <c r="L75" s="100"/>
      <c r="M75" s="100"/>
      <c r="N75" s="100"/>
      <c r="O75" s="100"/>
      <c r="P75" s="100"/>
      <c r="Q75" s="100"/>
      <c r="R75" s="100"/>
      <c r="S75" s="254"/>
      <c r="T75" s="248">
        <f t="shared" si="5"/>
        <v>0</v>
      </c>
      <c r="U75" s="299">
        <f>($T75)/$D$46</f>
        <v>0</v>
      </c>
      <c r="V75" s="357" t="s">
        <v>9</v>
      </c>
      <c r="W75" s="326"/>
    </row>
    <row r="76" spans="1:23" ht="16.5" thickBot="1" x14ac:dyDescent="0.3">
      <c r="A76" s="96"/>
      <c r="B76" s="97"/>
      <c r="C76" s="97"/>
      <c r="D76" s="97"/>
      <c r="E76" s="104"/>
      <c r="F76" s="104"/>
      <c r="G76" s="98"/>
      <c r="H76" s="82"/>
      <c r="I76" s="83"/>
      <c r="J76" s="240"/>
      <c r="K76" s="83"/>
      <c r="L76" s="83"/>
      <c r="M76" s="83"/>
      <c r="N76" s="83"/>
      <c r="O76" s="83"/>
      <c r="P76" s="83"/>
      <c r="Q76" s="83"/>
      <c r="R76" s="83"/>
      <c r="S76" s="83"/>
      <c r="T76" s="246"/>
      <c r="U76" s="246"/>
      <c r="V76" s="208" t="s">
        <v>149</v>
      </c>
      <c r="W76" s="354"/>
    </row>
    <row r="77" spans="1:23" ht="15.75" x14ac:dyDescent="0.25">
      <c r="A77" s="96"/>
      <c r="B77" s="97"/>
      <c r="C77" s="97"/>
      <c r="D77" s="97"/>
      <c r="E77" s="104"/>
      <c r="F77" s="104"/>
      <c r="G77" s="109"/>
      <c r="H77" s="90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250"/>
      <c r="T77" s="249">
        <f t="shared" ref="T77:T78" si="8">SUM(H77,J77,L77,N77,P77,R77,S77)</f>
        <v>0</v>
      </c>
      <c r="U77" s="183">
        <f>($T77)/$D$46</f>
        <v>0</v>
      </c>
      <c r="V77" s="202" t="s">
        <v>89</v>
      </c>
      <c r="W77" s="354"/>
    </row>
    <row r="78" spans="1:23" ht="15.75" x14ac:dyDescent="0.25">
      <c r="A78" s="96"/>
      <c r="B78" s="97"/>
      <c r="C78" s="97"/>
      <c r="D78" s="97"/>
      <c r="E78" s="104"/>
      <c r="F78" s="104"/>
      <c r="G78" s="109"/>
      <c r="H78" s="99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251"/>
      <c r="T78" s="247">
        <f t="shared" si="8"/>
        <v>0</v>
      </c>
      <c r="U78" s="183">
        <f>($T78)/$D$46</f>
        <v>0</v>
      </c>
      <c r="V78" s="203" t="s">
        <v>83</v>
      </c>
      <c r="W78" s="354"/>
    </row>
    <row r="79" spans="1:23" x14ac:dyDescent="0.25">
      <c r="A79" s="96"/>
      <c r="B79" s="97"/>
      <c r="C79" s="97"/>
      <c r="D79" s="97"/>
      <c r="E79" s="104"/>
      <c r="F79" s="104"/>
      <c r="G79" s="109"/>
      <c r="H79" s="99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251"/>
      <c r="T79" s="247">
        <v>0</v>
      </c>
      <c r="U79" s="183">
        <f t="shared" ref="U79:U84" si="9">($T79)/$D$46</f>
        <v>0</v>
      </c>
      <c r="V79" s="355" t="s">
        <v>162</v>
      </c>
      <c r="W79" s="326" t="s">
        <v>486</v>
      </c>
    </row>
    <row r="80" spans="1:23" ht="15.75" x14ac:dyDescent="0.25">
      <c r="A80" s="96"/>
      <c r="B80" s="97"/>
      <c r="C80" s="97"/>
      <c r="D80" s="97"/>
      <c r="E80" s="104"/>
      <c r="F80" s="104"/>
      <c r="G80" s="109"/>
      <c r="H80" s="99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251"/>
      <c r="T80" s="247">
        <f t="shared" ref="T80:T85" si="10">SUM(H80,J80,L80,N80,P80,R80,S80)</f>
        <v>0</v>
      </c>
      <c r="U80" s="183">
        <f t="shared" si="9"/>
        <v>0</v>
      </c>
      <c r="V80" s="203" t="s">
        <v>71</v>
      </c>
      <c r="W80" s="326" t="s">
        <v>484</v>
      </c>
    </row>
    <row r="81" spans="1:23" ht="15.75" x14ac:dyDescent="0.25">
      <c r="A81" s="96"/>
      <c r="B81" s="97"/>
      <c r="C81" s="97"/>
      <c r="D81" s="97"/>
      <c r="E81" s="104"/>
      <c r="F81" s="104"/>
      <c r="G81" s="109"/>
      <c r="H81" s="99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251"/>
      <c r="T81" s="247">
        <f t="shared" si="10"/>
        <v>0</v>
      </c>
      <c r="U81" s="183">
        <f t="shared" si="9"/>
        <v>0</v>
      </c>
      <c r="V81" s="204" t="s">
        <v>15</v>
      </c>
      <c r="W81" s="326"/>
    </row>
    <row r="82" spans="1:23" ht="15.75" x14ac:dyDescent="0.25">
      <c r="A82" s="96"/>
      <c r="B82" s="97"/>
      <c r="C82" s="97"/>
      <c r="D82" s="97"/>
      <c r="E82" s="104"/>
      <c r="F82" s="104"/>
      <c r="G82" s="109"/>
      <c r="H82" s="99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251"/>
      <c r="T82" s="247">
        <f t="shared" si="10"/>
        <v>0</v>
      </c>
      <c r="U82" s="183">
        <f t="shared" si="9"/>
        <v>0</v>
      </c>
      <c r="V82" s="204" t="s">
        <v>26</v>
      </c>
      <c r="W82" s="326"/>
    </row>
    <row r="83" spans="1:23" ht="15.75" x14ac:dyDescent="0.25">
      <c r="A83" s="96"/>
      <c r="B83" s="97"/>
      <c r="C83" s="97"/>
      <c r="D83" s="97"/>
      <c r="E83" s="104"/>
      <c r="F83" s="104"/>
      <c r="G83" s="109"/>
      <c r="H83" s="107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254"/>
      <c r="T83" s="247">
        <f t="shared" si="10"/>
        <v>0</v>
      </c>
      <c r="U83" s="183">
        <f t="shared" si="9"/>
        <v>0</v>
      </c>
      <c r="V83" s="207" t="s">
        <v>154</v>
      </c>
      <c r="W83" s="356"/>
    </row>
    <row r="84" spans="1:23" ht="15.75" x14ac:dyDescent="0.25">
      <c r="A84" s="96"/>
      <c r="B84" s="97"/>
      <c r="C84" s="97"/>
      <c r="D84" s="97"/>
      <c r="E84" s="104"/>
      <c r="F84" s="104"/>
      <c r="G84" s="109"/>
      <c r="H84" s="107">
        <v>1</v>
      </c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254"/>
      <c r="T84" s="247">
        <f t="shared" si="10"/>
        <v>1</v>
      </c>
      <c r="U84" s="183">
        <f t="shared" si="9"/>
        <v>7.9176563737133805E-4</v>
      </c>
      <c r="V84" s="203" t="s">
        <v>310</v>
      </c>
      <c r="W84" s="326"/>
    </row>
    <row r="85" spans="1:23" ht="16.5" thickBot="1" x14ac:dyDescent="0.3">
      <c r="A85" s="117"/>
      <c r="B85" s="118"/>
      <c r="C85" s="118"/>
      <c r="D85" s="118"/>
      <c r="E85" s="119"/>
      <c r="F85" s="119"/>
      <c r="G85" s="120"/>
      <c r="H85" s="107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254"/>
      <c r="T85" s="247">
        <f t="shared" si="10"/>
        <v>0</v>
      </c>
      <c r="U85" s="299">
        <f>($T85)/$D$46</f>
        <v>0</v>
      </c>
      <c r="V85" s="205" t="s">
        <v>146</v>
      </c>
      <c r="W85" s="352"/>
    </row>
    <row r="86" spans="1:23" ht="15.75" thickBot="1" x14ac:dyDescent="0.3">
      <c r="A86" s="122"/>
      <c r="B86" s="122"/>
      <c r="C86" s="122"/>
      <c r="D86" s="122"/>
      <c r="E86" s="122"/>
      <c r="F86" s="122"/>
      <c r="G86" s="47" t="s">
        <v>4</v>
      </c>
      <c r="H86" s="123">
        <f t="shared" ref="H86:S86" si="11">SUM(H47:H85)</f>
        <v>111</v>
      </c>
      <c r="I86" s="123">
        <f t="shared" si="11"/>
        <v>27</v>
      </c>
      <c r="J86" s="123">
        <f t="shared" si="11"/>
        <v>5</v>
      </c>
      <c r="K86" s="123">
        <f t="shared" si="11"/>
        <v>0</v>
      </c>
      <c r="L86" s="123">
        <f t="shared" si="11"/>
        <v>0</v>
      </c>
      <c r="M86" s="123">
        <f t="shared" si="11"/>
        <v>0</v>
      </c>
      <c r="N86" s="123">
        <f t="shared" si="11"/>
        <v>0</v>
      </c>
      <c r="O86" s="123">
        <f t="shared" si="11"/>
        <v>0</v>
      </c>
      <c r="P86" s="123">
        <f t="shared" si="11"/>
        <v>0</v>
      </c>
      <c r="Q86" s="123">
        <f t="shared" si="11"/>
        <v>0</v>
      </c>
      <c r="R86" s="123">
        <f t="shared" si="11"/>
        <v>4</v>
      </c>
      <c r="S86" s="123">
        <f t="shared" si="11"/>
        <v>24</v>
      </c>
      <c r="T86" s="198">
        <f>SUM(H86,J86,L86,N86,P86,R86,S86)</f>
        <v>144</v>
      </c>
      <c r="U86" s="333">
        <f>($T86)/$D$46</f>
        <v>0.11401425178147269</v>
      </c>
      <c r="V86" s="40"/>
    </row>
  </sheetData>
  <mergeCells count="10">
    <mergeCell ref="A4:G4"/>
    <mergeCell ref="A5:F5"/>
    <mergeCell ref="A6:F6"/>
    <mergeCell ref="A7:F7"/>
    <mergeCell ref="A8:F8"/>
    <mergeCell ref="A48:G48"/>
    <mergeCell ref="A49:F49"/>
    <mergeCell ref="A50:F50"/>
    <mergeCell ref="A51:F51"/>
    <mergeCell ref="A52:F52"/>
  </mergeCells>
  <conditionalFormatting sqref="U43">
    <cfRule type="cellIs" dxfId="259" priority="26" operator="greaterThan">
      <formula>0.2</formula>
    </cfRule>
  </conditionalFormatting>
  <conditionalFormatting sqref="U3:U31">
    <cfRule type="colorScale" priority="10">
      <colorScale>
        <cfvo type="min"/>
        <cfvo type="max"/>
        <color rgb="FFFCFCFF"/>
        <color rgb="FFF8696B"/>
      </colorScale>
    </cfRule>
  </conditionalFormatting>
  <conditionalFormatting sqref="U3:U31">
    <cfRule type="cellIs" dxfId="258" priority="9" operator="greaterThan">
      <formula>0.2</formula>
    </cfRule>
  </conditionalFormatting>
  <conditionalFormatting sqref="U1:U2">
    <cfRule type="cellIs" dxfId="257" priority="8" operator="greaterThan">
      <formula>0.2</formula>
    </cfRule>
  </conditionalFormatting>
  <conditionalFormatting sqref="U33:U42">
    <cfRule type="cellIs" dxfId="256" priority="6" operator="greaterThan">
      <formula>0.2</formula>
    </cfRule>
  </conditionalFormatting>
  <conditionalFormatting sqref="U33:U42">
    <cfRule type="colorScale" priority="7">
      <colorScale>
        <cfvo type="min"/>
        <cfvo type="max"/>
        <color rgb="FFFCFCFF"/>
        <color rgb="FFF8696B"/>
      </colorScale>
    </cfRule>
  </conditionalFormatting>
  <conditionalFormatting sqref="U47:U75">
    <cfRule type="colorScale" priority="5">
      <colorScale>
        <cfvo type="min"/>
        <cfvo type="max"/>
        <color rgb="FFFCFCFF"/>
        <color rgb="FFF8696B"/>
      </colorScale>
    </cfRule>
  </conditionalFormatting>
  <conditionalFormatting sqref="U47:U75">
    <cfRule type="cellIs" dxfId="255" priority="4" operator="greaterThan">
      <formula>0.2</formula>
    </cfRule>
  </conditionalFormatting>
  <conditionalFormatting sqref="U45:U46">
    <cfRule type="cellIs" dxfId="254" priority="3" operator="greaterThan">
      <formula>0.2</formula>
    </cfRule>
  </conditionalFormatting>
  <conditionalFormatting sqref="U77:U86">
    <cfRule type="cellIs" dxfId="253" priority="1" operator="greaterThan">
      <formula>0.2</formula>
    </cfRule>
  </conditionalFormatting>
  <conditionalFormatting sqref="U77:U86">
    <cfRule type="colorScale" priority="2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3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pageSetUpPr fitToPage="1"/>
  </sheetPr>
  <dimension ref="A1:U34"/>
  <sheetViews>
    <sheetView showGridLines="0" zoomScaleNormal="100" workbookViewId="0">
      <selection activeCell="O17" sqref="O17"/>
    </sheetView>
  </sheetViews>
  <sheetFormatPr defaultColWidth="9.140625" defaultRowHeight="15" x14ac:dyDescent="0.25"/>
  <cols>
    <col min="1" max="4" width="10.7109375" style="23" customWidth="1"/>
    <col min="5" max="5" width="10.7109375" style="25" customWidth="1"/>
    <col min="6" max="6" width="10.7109375" style="23" customWidth="1"/>
    <col min="7" max="7" width="17.7109375" style="23" customWidth="1"/>
    <col min="8" max="8" width="10.7109375" style="23" customWidth="1"/>
    <col min="9" max="9" width="13.5703125" style="23" bestFit="1" customWidth="1"/>
    <col min="10" max="11" width="10.7109375" style="23" customWidth="1"/>
    <col min="12" max="12" width="16.5703125" style="23" customWidth="1"/>
    <col min="13" max="14" width="10.7109375" style="23" customWidth="1"/>
    <col min="15" max="15" width="31" style="23" bestFit="1" customWidth="1"/>
    <col min="16" max="16" width="10.7109375" style="23" customWidth="1"/>
    <col min="17" max="17" width="10.85546875" style="23" customWidth="1"/>
    <col min="18" max="18" width="10.42578125" style="23" customWidth="1"/>
    <col min="19" max="16384" width="9.140625" style="23"/>
  </cols>
  <sheetData>
    <row r="1" spans="1:21" ht="54" customHeight="1" x14ac:dyDescent="0.25">
      <c r="A1" s="517" t="s">
        <v>202</v>
      </c>
      <c r="B1" s="517"/>
      <c r="C1" s="517"/>
      <c r="D1" s="517"/>
      <c r="E1" s="517"/>
      <c r="F1" s="517"/>
      <c r="G1" s="517"/>
      <c r="H1" s="517"/>
      <c r="I1" s="517"/>
      <c r="J1" s="517"/>
      <c r="K1" s="517"/>
      <c r="L1" s="517"/>
      <c r="M1" s="517"/>
      <c r="N1" s="517"/>
      <c r="O1" s="517"/>
      <c r="P1" s="517"/>
      <c r="Q1" s="517"/>
      <c r="R1" s="517"/>
    </row>
    <row r="3" spans="1:21" ht="26.25" customHeight="1" x14ac:dyDescent="0.25">
      <c r="O3" s="518" t="s">
        <v>50</v>
      </c>
      <c r="P3" s="519"/>
      <c r="Q3" s="519"/>
      <c r="R3" s="519"/>
    </row>
    <row r="4" spans="1:21" x14ac:dyDescent="0.25">
      <c r="O4" s="520" t="s">
        <v>20</v>
      </c>
      <c r="P4" s="521"/>
      <c r="Q4" s="522"/>
      <c r="R4" s="30" t="s">
        <v>24</v>
      </c>
    </row>
    <row r="5" spans="1:21" x14ac:dyDescent="0.25">
      <c r="O5" s="19" t="s">
        <v>27</v>
      </c>
      <c r="P5" s="20"/>
      <c r="Q5" s="21"/>
      <c r="R5" s="255">
        <f>SUMIF('EB214'!$W$3:$W$41,O5,'EB214'!$T$3:$T$41)</f>
        <v>3</v>
      </c>
    </row>
    <row r="6" spans="1:21" x14ac:dyDescent="0.25">
      <c r="O6" s="19" t="s">
        <v>3</v>
      </c>
      <c r="P6" s="20"/>
      <c r="Q6" s="21"/>
      <c r="R6" s="255">
        <f>SUMIF('EB214'!$W$3:$W$41,O6,'EB214'!$T$3:$T$41)</f>
        <v>2</v>
      </c>
    </row>
    <row r="7" spans="1:21" x14ac:dyDescent="0.25">
      <c r="O7" s="19" t="s">
        <v>5</v>
      </c>
      <c r="P7" s="20"/>
      <c r="Q7" s="21"/>
      <c r="R7" s="255">
        <f>SUMIF('EB214'!$W$3:$W$41,O7,'EB214'!$T$3:$T$41)</f>
        <v>2</v>
      </c>
    </row>
    <row r="8" spans="1:21" x14ac:dyDescent="0.25">
      <c r="O8" s="19" t="s">
        <v>12</v>
      </c>
      <c r="P8" s="20"/>
      <c r="Q8" s="21"/>
      <c r="R8" s="255">
        <f>SUMIF('EB214'!$W$3:$W$41,O8,'EB214'!$T$3:$T$41)</f>
        <v>1</v>
      </c>
    </row>
    <row r="9" spans="1:21" x14ac:dyDescent="0.25">
      <c r="O9" s="19" t="s">
        <v>13</v>
      </c>
      <c r="P9" s="20"/>
      <c r="Q9" s="21"/>
      <c r="R9" s="255">
        <f>SUMIF('EB214'!$W$3:$W$41,O9,'EB214'!$T$3:$T$41)</f>
        <v>0</v>
      </c>
    </row>
    <row r="10" spans="1:21" ht="15.75" x14ac:dyDescent="0.25">
      <c r="O10" s="19" t="s">
        <v>15</v>
      </c>
      <c r="P10" s="20"/>
      <c r="Q10" s="21"/>
      <c r="R10" s="255">
        <f>SUMIF('EB214'!$W$3:$W$41,O10,'EB214'!$T$3:$T$41)</f>
        <v>0</v>
      </c>
      <c r="U10" s="125"/>
    </row>
    <row r="11" spans="1:21" x14ac:dyDescent="0.25">
      <c r="O11" s="19" t="s">
        <v>11</v>
      </c>
      <c r="P11" s="20"/>
      <c r="Q11" s="21"/>
      <c r="R11" s="255">
        <f>SUMIF('EB214'!$W$3:$W$41,O11,'EB214'!$T$3:$T$41)</f>
        <v>0</v>
      </c>
    </row>
    <row r="12" spans="1:21" x14ac:dyDescent="0.25">
      <c r="O12" s="19" t="s">
        <v>146</v>
      </c>
      <c r="P12" s="20"/>
      <c r="Q12" s="21"/>
      <c r="R12" s="255">
        <f>SUMIF('EB214'!$W$3:$W$41,O12,'EB214'!$T$3:$T$41)</f>
        <v>0</v>
      </c>
    </row>
    <row r="13" spans="1:21" x14ac:dyDescent="0.25">
      <c r="O13" s="19" t="s">
        <v>31</v>
      </c>
      <c r="P13" s="20"/>
      <c r="Q13" s="21"/>
      <c r="R13" s="255">
        <f>SUMIF('EB214'!$W$3:$W$41,O13,'EB214'!$T$3:$T$41)</f>
        <v>0</v>
      </c>
    </row>
    <row r="14" spans="1:21" x14ac:dyDescent="0.25">
      <c r="O14" s="19" t="s">
        <v>30</v>
      </c>
      <c r="P14" s="20"/>
      <c r="Q14" s="21"/>
      <c r="R14" s="255">
        <f>SUMIF('EB214'!$W$3:$W$41,O14,'EB214'!$T$3:$T$41)</f>
        <v>0</v>
      </c>
    </row>
    <row r="15" spans="1:21" x14ac:dyDescent="0.25">
      <c r="O15" s="19" t="s">
        <v>33</v>
      </c>
      <c r="P15" s="20"/>
      <c r="Q15" s="21"/>
      <c r="R15" s="255">
        <f>SUMIF('EB214'!$W$3:$W$41,O15,'EB214'!$T$3:$T$41)</f>
        <v>0</v>
      </c>
    </row>
    <row r="16" spans="1:21" x14ac:dyDescent="0.25">
      <c r="O16" s="19" t="s">
        <v>45</v>
      </c>
      <c r="P16" s="20"/>
      <c r="Q16" s="21"/>
      <c r="R16" s="255">
        <f>SUMIF('EB214'!$W$3:$W$41,O16,'EB214'!$T$3:$T$41)</f>
        <v>0</v>
      </c>
    </row>
    <row r="17" spans="1:18" x14ac:dyDescent="0.25">
      <c r="O17" s="19" t="s">
        <v>7</v>
      </c>
      <c r="P17" s="20"/>
      <c r="Q17" s="21"/>
      <c r="R17" s="255">
        <f>SUMIF('EB214'!$W$3:$W$41,O17,'EB214'!$T$3:$T$41)</f>
        <v>0</v>
      </c>
    </row>
    <row r="18" spans="1:18" x14ac:dyDescent="0.25">
      <c r="O18" s="19" t="s">
        <v>35</v>
      </c>
      <c r="P18" s="20"/>
      <c r="Q18" s="21"/>
      <c r="R18" s="255">
        <f>SUMIF('EB214'!$W$3:$W$41,O18,'EB214'!$T$3:$T$41)</f>
        <v>0</v>
      </c>
    </row>
    <row r="19" spans="1:18" x14ac:dyDescent="0.25">
      <c r="O19" s="19" t="s">
        <v>45</v>
      </c>
      <c r="P19" s="20"/>
      <c r="Q19" s="21"/>
      <c r="R19" s="255">
        <f>SUMIF('EB214'!$W$3:$W$41,O19,'EB214'!$T$3:$T$41)</f>
        <v>0</v>
      </c>
    </row>
    <row r="20" spans="1:18" ht="15.75" customHeight="1" x14ac:dyDescent="0.25">
      <c r="O20" s="19" t="s">
        <v>10</v>
      </c>
      <c r="P20" s="20"/>
      <c r="Q20" s="21"/>
      <c r="R20" s="255">
        <f>SUMIF('EB214'!$W$3:$W$41,O20,'EB214'!$T$3:$T$41)</f>
        <v>0</v>
      </c>
    </row>
    <row r="21" spans="1:18" ht="23.25" x14ac:dyDescent="0.25">
      <c r="A21" s="526" t="s">
        <v>62</v>
      </c>
      <c r="B21" s="527"/>
      <c r="C21" s="527"/>
      <c r="D21" s="527"/>
      <c r="E21" s="528"/>
      <c r="O21" s="19" t="s">
        <v>43</v>
      </c>
      <c r="P21" s="20"/>
      <c r="Q21" s="21"/>
      <c r="R21" s="255">
        <f>SUMIF('EB214'!$W$3:$W$41,O21,'EB214'!$T$3:$T$41)</f>
        <v>0</v>
      </c>
    </row>
    <row r="22" spans="1:18" ht="19.5" customHeight="1" x14ac:dyDescent="0.25">
      <c r="A22" s="28" t="s">
        <v>22</v>
      </c>
      <c r="B22" s="28" t="s">
        <v>17</v>
      </c>
      <c r="C22" s="28" t="s">
        <v>16</v>
      </c>
      <c r="D22" s="28" t="s">
        <v>1</v>
      </c>
      <c r="E22" s="29" t="s">
        <v>23</v>
      </c>
      <c r="O22" s="19" t="s">
        <v>28</v>
      </c>
      <c r="P22" s="20"/>
      <c r="Q22" s="21"/>
      <c r="R22" s="255">
        <f>SUMIF('EB214'!$W$3:$W$41,O22,'EB214'!$T$3:$T$41)</f>
        <v>0</v>
      </c>
    </row>
    <row r="23" spans="1:18" x14ac:dyDescent="0.25">
      <c r="A23" s="301">
        <v>1524588</v>
      </c>
      <c r="B23" s="130">
        <f>VLOOKUP(Table1411234[[#This Row],[Shop Order]],'EB214'!A:Z,4,FALSE)</f>
        <v>389</v>
      </c>
      <c r="C23" s="130">
        <f>VLOOKUP(Table1411234[[#This Row],[Shop Order]],'EB214'!A:Z,5,FALSE)</f>
        <v>374</v>
      </c>
      <c r="D23" s="131">
        <f>VLOOKUP(Table1411234[[#This Row],[Shop Order]],'EB214'!A:Z,6,FALSE)</f>
        <v>0.96143958868894597</v>
      </c>
      <c r="E23" s="327">
        <f>VLOOKUP(Table1411234[[#This Row],[Shop Order]],'EB214'!A:Z,7,FALSE)</f>
        <v>45442</v>
      </c>
      <c r="O23" s="19" t="s">
        <v>44</v>
      </c>
      <c r="P23" s="20"/>
      <c r="Q23" s="21"/>
      <c r="R23" s="255">
        <f>SUMIF('EB214'!$W$3:$W$41,O23,'EB214'!$T$3:$T$41)</f>
        <v>0</v>
      </c>
    </row>
    <row r="24" spans="1:18" x14ac:dyDescent="0.25">
      <c r="A24" s="303"/>
      <c r="B24" s="130" t="e">
        <f>VLOOKUP(Table1411234[[#This Row],[Shop Order]],'EB214'!A:Z,4,FALSE)</f>
        <v>#N/A</v>
      </c>
      <c r="C24" s="130" t="e">
        <f>VLOOKUP(Table1411234[[#This Row],[Shop Order]],'EB214'!A:Z,5,FALSE)</f>
        <v>#N/A</v>
      </c>
      <c r="D24" s="131" t="e">
        <f>VLOOKUP(Table1411234[[#This Row],[Shop Order]],'EB214'!A:Z,6,FALSE)</f>
        <v>#N/A</v>
      </c>
      <c r="E24" s="132" t="e">
        <f>VLOOKUP(Table1411234[[#This Row],[Shop Order]],'EB214'!A:Z,7,FALSE)</f>
        <v>#N/A</v>
      </c>
      <c r="G24" s="24"/>
      <c r="O24" s="19" t="s">
        <v>8</v>
      </c>
      <c r="P24" s="20"/>
      <c r="Q24" s="21"/>
      <c r="R24" s="255">
        <f>SUMIF('EB214'!$W$3:$W$41,O24,'EB214'!$T$3:$T$41)</f>
        <v>0</v>
      </c>
    </row>
    <row r="25" spans="1:18" x14ac:dyDescent="0.25">
      <c r="A25" s="301"/>
      <c r="B25" s="130" t="e">
        <f>VLOOKUP(Table1411234[[#This Row],[Shop Order]],'EB214'!A:Z,4,FALSE)</f>
        <v>#N/A</v>
      </c>
      <c r="C25" s="130" t="e">
        <f>VLOOKUP(Table1411234[[#This Row],[Shop Order]],'EB214'!A:Z,5,FALSE)</f>
        <v>#N/A</v>
      </c>
      <c r="D25" s="131" t="e">
        <f>VLOOKUP(Table1411234[[#This Row],[Shop Order]],'EB214'!A:Z,6,FALSE)</f>
        <v>#N/A</v>
      </c>
      <c r="E25" s="132" t="e">
        <f>VLOOKUP(Table1411234[[#This Row],[Shop Order]],'EB214'!A:Z,7,FALSE)</f>
        <v>#N/A</v>
      </c>
      <c r="O25" s="19" t="s">
        <v>111</v>
      </c>
      <c r="P25" s="20"/>
      <c r="Q25" s="21"/>
      <c r="R25" s="255">
        <f>SUMIF('EB214'!$W$3:$W$41,O25,'EB214'!$T$3:$T$41)</f>
        <v>0</v>
      </c>
    </row>
    <row r="26" spans="1:18" x14ac:dyDescent="0.25">
      <c r="A26" s="301"/>
      <c r="B26" s="130" t="e">
        <f>VLOOKUP(Table1411234[[#This Row],[Shop Order]],'EB214'!A:Z,4,FALSE)</f>
        <v>#N/A</v>
      </c>
      <c r="C26" s="130" t="e">
        <f>VLOOKUP(Table1411234[[#This Row],[Shop Order]],'EB214'!A:Z,5,FALSE)</f>
        <v>#N/A</v>
      </c>
      <c r="D26" s="131" t="e">
        <f>VLOOKUP(Table1411234[[#This Row],[Shop Order]],'EB214'!A:Z,6,FALSE)</f>
        <v>#N/A</v>
      </c>
      <c r="E26" s="132" t="e">
        <f>VLOOKUP(Table1411234[[#This Row],[Shop Order]],'EB214'!A:Z,7,FALSE)</f>
        <v>#N/A</v>
      </c>
      <c r="O26" s="19" t="s">
        <v>32</v>
      </c>
      <c r="P26" s="20"/>
      <c r="Q26" s="21"/>
      <c r="R26" s="255">
        <f>SUMIF('EB214'!$W$3:$W$41,O26,'EB214'!$T$3:$T$41)</f>
        <v>0</v>
      </c>
    </row>
    <row r="27" spans="1:18" x14ac:dyDescent="0.25">
      <c r="A27" s="301"/>
      <c r="B27" s="130" t="e">
        <f>VLOOKUP(Table1411234[[#This Row],[Shop Order]],'EB214'!A:Z,4,FALSE)</f>
        <v>#N/A</v>
      </c>
      <c r="C27" s="130" t="e">
        <f>VLOOKUP(Table1411234[[#This Row],[Shop Order]],'EB214'!A:Z,5,FALSE)</f>
        <v>#N/A</v>
      </c>
      <c r="D27" s="131" t="e">
        <f>VLOOKUP(Table1411234[[#This Row],[Shop Order]],'EB214'!A:Z,6,FALSE)</f>
        <v>#N/A</v>
      </c>
      <c r="E27" s="132" t="e">
        <f>VLOOKUP(Table1411234[[#This Row],[Shop Order]],'EB214'!A:Z,7,FALSE)</f>
        <v>#N/A</v>
      </c>
      <c r="O27" s="19" t="s">
        <v>101</v>
      </c>
      <c r="P27" s="20"/>
      <c r="Q27" s="21"/>
      <c r="R27" s="255">
        <f>SUMIF('EB214'!$W$3:$W$41,O27,'EB214'!$T$3:$T$41)</f>
        <v>0</v>
      </c>
    </row>
    <row r="28" spans="1:18" ht="15.75" thickBot="1" x14ac:dyDescent="0.3">
      <c r="A28" s="301"/>
      <c r="B28" s="130" t="e">
        <f>VLOOKUP(Table1411234[[#This Row],[Shop Order]],'EB214'!A:Z,4,FALSE)</f>
        <v>#N/A</v>
      </c>
      <c r="C28" s="130" t="e">
        <f>VLOOKUP(Table1411234[[#This Row],[Shop Order]],'EB214'!A:Z,5,FALSE)</f>
        <v>#N/A</v>
      </c>
      <c r="D28" s="131" t="e">
        <f>VLOOKUP(Table1411234[[#This Row],[Shop Order]],'EB214'!A:Z,6,FALSE)</f>
        <v>#N/A</v>
      </c>
      <c r="E28" s="132" t="e">
        <f>VLOOKUP(Table1411234[[#This Row],[Shop Order]],'EB214'!A:Z,7,FALSE)</f>
        <v>#N/A</v>
      </c>
      <c r="O28" s="19" t="s">
        <v>96</v>
      </c>
      <c r="P28" s="20"/>
      <c r="Q28" s="21"/>
      <c r="R28" s="255">
        <f>SUMIF('EB214'!$W$3:$W$41,O28,'EB214'!$T$3:$T$41)</f>
        <v>0</v>
      </c>
    </row>
    <row r="29" spans="1:18" ht="15.75" thickBot="1" x14ac:dyDescent="0.3">
      <c r="A29" s="523" t="s">
        <v>49</v>
      </c>
      <c r="B29" s="524"/>
      <c r="C29" s="525"/>
      <c r="D29" s="75" t="e">
        <f>AVERAGE(D23:D24)</f>
        <v>#N/A</v>
      </c>
      <c r="E29" s="26"/>
      <c r="O29" s="19" t="s">
        <v>42</v>
      </c>
      <c r="P29" s="20"/>
      <c r="Q29" s="21"/>
      <c r="R29" s="255">
        <f>SUMIF('EB214'!$W$3:$W$41,O29,'EB214'!$T$3:$T$41)</f>
        <v>0</v>
      </c>
    </row>
    <row r="30" spans="1:18" x14ac:dyDescent="0.25">
      <c r="O30" s="19" t="s">
        <v>36</v>
      </c>
      <c r="P30" s="20"/>
      <c r="Q30" s="21"/>
      <c r="R30" s="255">
        <f>SUMIF('EB214'!$W$3:$W$41,O30,'EB214'!$T$3:$T$41)</f>
        <v>0</v>
      </c>
    </row>
    <row r="32" spans="1:18" x14ac:dyDescent="0.25">
      <c r="E32" s="23"/>
    </row>
    <row r="33" spans="5:5" ht="15" customHeight="1" x14ac:dyDescent="0.25">
      <c r="E33" s="23"/>
    </row>
    <row r="34" spans="5:5" ht="15" customHeight="1" x14ac:dyDescent="0.25">
      <c r="E34" s="23"/>
    </row>
  </sheetData>
  <autoFilter ref="O4:R4" xr:uid="{00000000-0009-0000-0000-000009000000}">
    <filterColumn colId="0" showButton="0"/>
    <filterColumn colId="1" showButton="0"/>
    <sortState xmlns:xlrd2="http://schemas.microsoft.com/office/spreadsheetml/2017/richdata2" ref="O5:R30">
      <sortCondition descending="1" ref="R4"/>
    </sortState>
  </autoFilter>
  <sortState xmlns:xlrd2="http://schemas.microsoft.com/office/spreadsheetml/2017/richdata2" ref="O5:R30">
    <sortCondition descending="1" ref="R5:R30"/>
  </sortState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8">
    <pageSetUpPr fitToPage="1"/>
  </sheetPr>
  <dimension ref="A1:AC666"/>
  <sheetViews>
    <sheetView topLeftCell="A634" zoomScale="65" zoomScaleNormal="65" zoomScaleSheetLayoutView="90" workbookViewId="0">
      <selection activeCell="U667" sqref="U667"/>
    </sheetView>
  </sheetViews>
  <sheetFormatPr defaultColWidth="9.140625" defaultRowHeight="15" x14ac:dyDescent="0.25"/>
  <cols>
    <col min="1" max="1" width="14.5703125" style="41" bestFit="1" customWidth="1"/>
    <col min="2" max="2" width="12.7109375" style="41" customWidth="1"/>
    <col min="3" max="3" width="7.5703125" style="41" customWidth="1"/>
    <col min="4" max="4" width="10" style="41" customWidth="1"/>
    <col min="5" max="5" width="8" style="41" bestFit="1" customWidth="1"/>
    <col min="6" max="6" width="11.140625" style="41" bestFit="1" customWidth="1"/>
    <col min="7" max="7" width="12.5703125" style="13" bestFit="1" customWidth="1"/>
    <col min="8" max="19" width="14.7109375" style="7" customWidth="1"/>
    <col min="20" max="20" width="8.42578125" style="8" bestFit="1" customWidth="1"/>
    <col min="21" max="21" width="11.140625" style="9" bestFit="1" customWidth="1"/>
    <col min="22" max="22" width="40.7109375" style="41" customWidth="1"/>
    <col min="23" max="23" width="52.28515625" style="10" customWidth="1"/>
    <col min="24" max="29" width="9.140625" style="12"/>
    <col min="30" max="16384" width="9.140625" style="41"/>
  </cols>
  <sheetData>
    <row r="1" spans="1:23" ht="75.75" thickBot="1" x14ac:dyDescent="0.3">
      <c r="A1" s="42" t="s">
        <v>22</v>
      </c>
      <c r="B1" s="42" t="s">
        <v>47</v>
      </c>
      <c r="C1" s="43" t="s">
        <v>52</v>
      </c>
      <c r="D1" s="43" t="s">
        <v>17</v>
      </c>
      <c r="E1" s="42" t="s">
        <v>16</v>
      </c>
      <c r="F1" s="44" t="s">
        <v>1</v>
      </c>
      <c r="G1" s="45" t="s">
        <v>23</v>
      </c>
      <c r="H1" s="46" t="s">
        <v>72</v>
      </c>
      <c r="I1" s="46" t="s">
        <v>73</v>
      </c>
      <c r="J1" s="46" t="s">
        <v>53</v>
      </c>
      <c r="K1" s="46" t="s">
        <v>58</v>
      </c>
      <c r="L1" s="46" t="s">
        <v>54</v>
      </c>
      <c r="M1" s="46" t="s">
        <v>59</v>
      </c>
      <c r="N1" s="46" t="s">
        <v>55</v>
      </c>
      <c r="O1" s="46" t="s">
        <v>60</v>
      </c>
      <c r="P1" s="46" t="s">
        <v>56</v>
      </c>
      <c r="Q1" s="46" t="s">
        <v>74</v>
      </c>
      <c r="R1" s="46" t="s">
        <v>113</v>
      </c>
      <c r="S1" s="46" t="s">
        <v>41</v>
      </c>
      <c r="T1" s="46" t="s">
        <v>4</v>
      </c>
      <c r="U1" s="42" t="s">
        <v>2</v>
      </c>
      <c r="V1" s="80" t="s">
        <v>20</v>
      </c>
      <c r="W1" s="81" t="s">
        <v>6</v>
      </c>
    </row>
    <row r="2" spans="1:23" ht="15.75" thickBot="1" x14ac:dyDescent="0.3">
      <c r="A2" s="316">
        <v>1518003</v>
      </c>
      <c r="B2" s="209" t="s">
        <v>243</v>
      </c>
      <c r="C2" s="316">
        <v>1920</v>
      </c>
      <c r="D2" s="316">
        <v>2078</v>
      </c>
      <c r="E2" s="321">
        <v>1883</v>
      </c>
      <c r="F2" s="322">
        <f>E2/D2</f>
        <v>0.90615976900866213</v>
      </c>
      <c r="G2" s="48">
        <v>45385</v>
      </c>
      <c r="H2" s="82"/>
      <c r="I2" s="83"/>
      <c r="J2" s="83"/>
      <c r="K2" s="83"/>
      <c r="L2" s="83"/>
      <c r="M2" s="83"/>
      <c r="N2" s="83"/>
      <c r="O2" s="83"/>
      <c r="P2" s="83"/>
      <c r="Q2" s="83"/>
      <c r="R2" s="83"/>
      <c r="S2" s="84"/>
      <c r="T2" s="296"/>
      <c r="U2" s="115"/>
      <c r="V2" s="86" t="s">
        <v>75</v>
      </c>
      <c r="W2" s="353" t="s">
        <v>70</v>
      </c>
    </row>
    <row r="3" spans="1:23" ht="15.75" x14ac:dyDescent="0.25">
      <c r="A3" s="87"/>
      <c r="B3" s="88"/>
      <c r="C3" s="88"/>
      <c r="D3" s="88"/>
      <c r="E3" s="88"/>
      <c r="F3" s="88"/>
      <c r="G3" s="89"/>
      <c r="H3" s="90">
        <v>4</v>
      </c>
      <c r="I3" s="91"/>
      <c r="J3" s="91"/>
      <c r="K3" s="91"/>
      <c r="L3" s="91"/>
      <c r="M3" s="91"/>
      <c r="N3" s="91"/>
      <c r="O3" s="91"/>
      <c r="P3" s="91"/>
      <c r="Q3" s="91"/>
      <c r="R3" s="91"/>
      <c r="S3" s="250"/>
      <c r="T3" s="249">
        <f>SUM(H3,J3,L3,N3,P3,R3,S3)</f>
        <v>4</v>
      </c>
      <c r="U3" s="349">
        <f>($T3)/$D$2</f>
        <v>1.9249278152069298E-3</v>
      </c>
      <c r="V3" s="202" t="s">
        <v>15</v>
      </c>
      <c r="W3" s="210" t="s">
        <v>118</v>
      </c>
    </row>
    <row r="4" spans="1:23" ht="15.75" x14ac:dyDescent="0.25">
      <c r="A4" s="96"/>
      <c r="B4" s="97"/>
      <c r="C4" s="97"/>
      <c r="D4" s="97"/>
      <c r="E4" s="97"/>
      <c r="F4" s="97"/>
      <c r="G4" s="98"/>
      <c r="H4" s="348">
        <v>2</v>
      </c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253">
        <v>5</v>
      </c>
      <c r="T4" s="249">
        <f>SUM(H4,J4,L4,N4,P4,R4,S4)</f>
        <v>7</v>
      </c>
      <c r="U4" s="299">
        <f t="shared" ref="U4:U42" si="0">($T4)/$D$2</f>
        <v>3.3686236766121268E-3</v>
      </c>
      <c r="V4" s="206" t="s">
        <v>43</v>
      </c>
      <c r="W4" s="210" t="s">
        <v>150</v>
      </c>
    </row>
    <row r="5" spans="1:23" ht="15.75" x14ac:dyDescent="0.25">
      <c r="A5" s="96"/>
      <c r="B5" s="97"/>
      <c r="C5" s="97"/>
      <c r="D5" s="97"/>
      <c r="E5" s="97"/>
      <c r="F5" s="97"/>
      <c r="G5" s="98"/>
      <c r="H5" s="99">
        <v>23</v>
      </c>
      <c r="I5" s="63"/>
      <c r="J5" s="63"/>
      <c r="K5" s="63"/>
      <c r="L5" s="63"/>
      <c r="M5" s="63"/>
      <c r="N5" s="63"/>
      <c r="O5" s="63"/>
      <c r="P5" s="63"/>
      <c r="Q5" s="63"/>
      <c r="R5" s="63"/>
      <c r="S5" s="251">
        <v>1</v>
      </c>
      <c r="T5" s="247">
        <f t="shared" ref="T5:T31" si="1">SUM(H5,J5,L5,N5,P5,R5,S5)</f>
        <v>24</v>
      </c>
      <c r="U5" s="93">
        <f t="shared" si="0"/>
        <v>1.1549566891241578E-2</v>
      </c>
      <c r="V5" s="203" t="s">
        <v>5</v>
      </c>
      <c r="W5" s="351"/>
    </row>
    <row r="6" spans="1:23" ht="15.75" x14ac:dyDescent="0.25">
      <c r="A6" s="96"/>
      <c r="B6" s="97"/>
      <c r="C6" s="97"/>
      <c r="D6" s="97"/>
      <c r="E6" s="104"/>
      <c r="F6" s="104"/>
      <c r="G6" s="98"/>
      <c r="H6" s="99">
        <v>43</v>
      </c>
      <c r="I6" s="63"/>
      <c r="J6" s="63">
        <v>4</v>
      </c>
      <c r="K6" s="63"/>
      <c r="L6" s="63"/>
      <c r="M6" s="63"/>
      <c r="N6" s="63"/>
      <c r="O6" s="63"/>
      <c r="P6" s="63"/>
      <c r="Q6" s="63"/>
      <c r="R6" s="63"/>
      <c r="S6" s="251"/>
      <c r="T6" s="247">
        <f t="shared" si="1"/>
        <v>47</v>
      </c>
      <c r="U6" s="93">
        <f t="shared" si="0"/>
        <v>2.2617901828681425E-2</v>
      </c>
      <c r="V6" s="203" t="s">
        <v>13</v>
      </c>
      <c r="W6" s="244"/>
    </row>
    <row r="7" spans="1:23" ht="15.75" x14ac:dyDescent="0.25">
      <c r="A7" s="96"/>
      <c r="B7" s="97"/>
      <c r="C7" s="97"/>
      <c r="D7" s="97"/>
      <c r="E7" s="104"/>
      <c r="F7" s="104"/>
      <c r="G7" s="98"/>
      <c r="H7" s="99">
        <v>23</v>
      </c>
      <c r="I7" s="63"/>
      <c r="J7" s="63">
        <v>2</v>
      </c>
      <c r="K7" s="63"/>
      <c r="L7" s="63"/>
      <c r="M7" s="63"/>
      <c r="N7" s="63"/>
      <c r="O7" s="63"/>
      <c r="P7" s="63"/>
      <c r="Q7" s="63"/>
      <c r="R7" s="63"/>
      <c r="S7" s="251"/>
      <c r="T7" s="247">
        <f t="shared" si="1"/>
        <v>25</v>
      </c>
      <c r="U7" s="93">
        <f t="shared" si="0"/>
        <v>1.203079884504331E-2</v>
      </c>
      <c r="V7" s="203" t="s">
        <v>14</v>
      </c>
      <c r="W7" s="311"/>
    </row>
    <row r="8" spans="1:23" ht="15.75" x14ac:dyDescent="0.25">
      <c r="A8" s="96"/>
      <c r="B8" s="97"/>
      <c r="C8" s="97"/>
      <c r="D8" s="97"/>
      <c r="E8" s="104"/>
      <c r="F8" s="104"/>
      <c r="G8" s="98"/>
      <c r="H8" s="99">
        <v>10</v>
      </c>
      <c r="I8" s="63"/>
      <c r="J8" s="63"/>
      <c r="K8" s="63"/>
      <c r="L8" s="63"/>
      <c r="M8" s="63"/>
      <c r="N8" s="63"/>
      <c r="O8" s="63"/>
      <c r="P8" s="63"/>
      <c r="Q8" s="63"/>
      <c r="R8" s="63"/>
      <c r="S8" s="251"/>
      <c r="T8" s="247">
        <f t="shared" si="1"/>
        <v>10</v>
      </c>
      <c r="U8" s="93">
        <f t="shared" si="0"/>
        <v>4.8123195380173241E-3</v>
      </c>
      <c r="V8" s="203" t="s">
        <v>30</v>
      </c>
      <c r="W8" s="311"/>
    </row>
    <row r="9" spans="1:23" ht="15.75" x14ac:dyDescent="0.25">
      <c r="A9" s="96"/>
      <c r="B9" s="97"/>
      <c r="C9" s="97"/>
      <c r="D9" s="97"/>
      <c r="E9" s="104"/>
      <c r="F9" s="104"/>
      <c r="G9" s="98"/>
      <c r="H9" s="99"/>
      <c r="I9" s="63"/>
      <c r="J9" s="63"/>
      <c r="K9" s="63"/>
      <c r="L9" s="63"/>
      <c r="M9" s="63"/>
      <c r="N9" s="63"/>
      <c r="O9" s="63"/>
      <c r="P9" s="63"/>
      <c r="Q9" s="63"/>
      <c r="R9" s="63"/>
      <c r="S9" s="251"/>
      <c r="T9" s="247">
        <f t="shared" si="1"/>
        <v>0</v>
      </c>
      <c r="U9" s="93">
        <f t="shared" si="0"/>
        <v>0</v>
      </c>
      <c r="V9" s="203" t="s">
        <v>31</v>
      </c>
      <c r="W9" s="105"/>
    </row>
    <row r="10" spans="1:23" ht="15.75" x14ac:dyDescent="0.25">
      <c r="A10" s="96"/>
      <c r="B10" s="97"/>
      <c r="C10" s="97"/>
      <c r="D10" s="97"/>
      <c r="E10" s="104"/>
      <c r="F10" s="104"/>
      <c r="G10" s="98"/>
      <c r="H10" s="99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251"/>
      <c r="T10" s="247">
        <f t="shared" si="1"/>
        <v>0</v>
      </c>
      <c r="U10" s="93">
        <f t="shared" si="0"/>
        <v>0</v>
      </c>
      <c r="V10" s="203" t="s">
        <v>163</v>
      </c>
      <c r="W10" s="323"/>
    </row>
    <row r="11" spans="1:23" ht="15.75" x14ac:dyDescent="0.25">
      <c r="A11" s="96"/>
      <c r="B11" s="97"/>
      <c r="C11" s="97"/>
      <c r="D11" s="97"/>
      <c r="E11" s="104"/>
      <c r="F11" s="104"/>
      <c r="G11" s="98"/>
      <c r="H11" s="99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251"/>
      <c r="T11" s="247">
        <f t="shared" si="1"/>
        <v>0</v>
      </c>
      <c r="U11" s="93">
        <f t="shared" si="0"/>
        <v>0</v>
      </c>
      <c r="V11" s="204" t="s">
        <v>183</v>
      </c>
      <c r="W11" s="105"/>
    </row>
    <row r="12" spans="1:23" ht="15.75" x14ac:dyDescent="0.25">
      <c r="A12" s="96"/>
      <c r="B12" s="97"/>
      <c r="C12" s="97"/>
      <c r="D12" s="97"/>
      <c r="E12" s="104"/>
      <c r="F12" s="104"/>
      <c r="G12" s="98"/>
      <c r="H12" s="99">
        <v>2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251">
        <v>1</v>
      </c>
      <c r="T12" s="247">
        <f t="shared" si="1"/>
        <v>3</v>
      </c>
      <c r="U12" s="93">
        <f t="shared" si="0"/>
        <v>1.4436958614051972E-3</v>
      </c>
      <c r="V12" s="203" t="s">
        <v>0</v>
      </c>
      <c r="W12" s="354"/>
    </row>
    <row r="13" spans="1:23" ht="15.75" x14ac:dyDescent="0.25">
      <c r="A13" s="96"/>
      <c r="B13" s="97"/>
      <c r="C13" s="97"/>
      <c r="D13" s="97"/>
      <c r="E13" s="104"/>
      <c r="F13" s="104"/>
      <c r="G13" s="98"/>
      <c r="H13" s="99">
        <v>6</v>
      </c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251">
        <v>7</v>
      </c>
      <c r="T13" s="247">
        <f t="shared" si="1"/>
        <v>13</v>
      </c>
      <c r="U13" s="93">
        <f t="shared" si="0"/>
        <v>6.2560153994225213E-3</v>
      </c>
      <c r="V13" s="203" t="s">
        <v>11</v>
      </c>
      <c r="W13" s="354"/>
    </row>
    <row r="14" spans="1:23" ht="15.75" x14ac:dyDescent="0.25">
      <c r="A14" s="96"/>
      <c r="B14" s="97"/>
      <c r="C14" s="97"/>
      <c r="D14" s="97"/>
      <c r="E14" s="104"/>
      <c r="F14" s="104" t="s">
        <v>99</v>
      </c>
      <c r="G14" s="98"/>
      <c r="H14" s="99">
        <v>5</v>
      </c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251">
        <v>4</v>
      </c>
      <c r="T14" s="247">
        <f t="shared" si="1"/>
        <v>9</v>
      </c>
      <c r="U14" s="93">
        <f t="shared" si="0"/>
        <v>4.3310875842155917E-3</v>
      </c>
      <c r="V14" s="203" t="s">
        <v>33</v>
      </c>
      <c r="W14" s="326"/>
    </row>
    <row r="15" spans="1:23" ht="15.75" x14ac:dyDescent="0.25">
      <c r="A15" s="96"/>
      <c r="B15" s="97"/>
      <c r="C15" s="97"/>
      <c r="D15" s="97"/>
      <c r="E15" s="104"/>
      <c r="F15" s="104"/>
      <c r="G15" s="98"/>
      <c r="H15" s="99"/>
      <c r="I15" s="63"/>
      <c r="J15" s="63">
        <v>3</v>
      </c>
      <c r="K15" s="63"/>
      <c r="L15" s="63"/>
      <c r="M15" s="63"/>
      <c r="N15" s="63"/>
      <c r="O15" s="63"/>
      <c r="P15" s="63"/>
      <c r="Q15" s="63"/>
      <c r="R15" s="63"/>
      <c r="S15" s="251"/>
      <c r="T15" s="247">
        <f t="shared" si="1"/>
        <v>3</v>
      </c>
      <c r="U15" s="93">
        <f t="shared" si="0"/>
        <v>1.4436958614051972E-3</v>
      </c>
      <c r="V15" s="204" t="s">
        <v>27</v>
      </c>
      <c r="W15" s="354"/>
    </row>
    <row r="16" spans="1:23" ht="15.75" x14ac:dyDescent="0.25">
      <c r="A16" s="96"/>
      <c r="B16" s="97"/>
      <c r="C16" s="97"/>
      <c r="D16" s="97"/>
      <c r="E16" s="104"/>
      <c r="F16" s="104"/>
      <c r="G16" s="109"/>
      <c r="H16" s="110"/>
      <c r="I16" s="63"/>
      <c r="J16" s="63">
        <v>2</v>
      </c>
      <c r="K16" s="63"/>
      <c r="L16" s="63"/>
      <c r="M16" s="63"/>
      <c r="N16" s="63"/>
      <c r="O16" s="63"/>
      <c r="P16" s="63"/>
      <c r="Q16" s="63"/>
      <c r="R16" s="63"/>
      <c r="S16" s="251"/>
      <c r="T16" s="247">
        <f t="shared" si="1"/>
        <v>2</v>
      </c>
      <c r="U16" s="93">
        <f t="shared" si="0"/>
        <v>9.6246390760346492E-4</v>
      </c>
      <c r="V16" s="204" t="s">
        <v>26</v>
      </c>
      <c r="W16" s="212"/>
    </row>
    <row r="17" spans="1:23" ht="15.75" x14ac:dyDescent="0.25">
      <c r="A17" s="96"/>
      <c r="B17" s="97"/>
      <c r="C17" s="97"/>
      <c r="D17" s="97"/>
      <c r="E17" s="104"/>
      <c r="F17" s="104"/>
      <c r="G17" s="109"/>
      <c r="H17" s="110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251"/>
      <c r="T17" s="247">
        <f t="shared" si="1"/>
        <v>0</v>
      </c>
      <c r="U17" s="93">
        <f t="shared" si="0"/>
        <v>0</v>
      </c>
      <c r="V17" s="204" t="s">
        <v>189</v>
      </c>
      <c r="W17" s="103"/>
    </row>
    <row r="18" spans="1:23" ht="16.5" thickBot="1" x14ac:dyDescent="0.3">
      <c r="A18" s="96"/>
      <c r="B18" s="97"/>
      <c r="C18" s="97"/>
      <c r="D18" s="97"/>
      <c r="E18" s="104"/>
      <c r="F18" s="104"/>
      <c r="G18" s="109"/>
      <c r="H18" s="186"/>
      <c r="I18" s="187"/>
      <c r="J18" s="187">
        <v>1</v>
      </c>
      <c r="K18" s="187"/>
      <c r="L18" s="187"/>
      <c r="M18" s="187"/>
      <c r="N18" s="187"/>
      <c r="O18" s="187"/>
      <c r="P18" s="187"/>
      <c r="Q18" s="187"/>
      <c r="R18" s="187"/>
      <c r="S18" s="252"/>
      <c r="T18" s="248">
        <f t="shared" si="1"/>
        <v>1</v>
      </c>
      <c r="U18" s="245">
        <f t="shared" si="0"/>
        <v>4.8123195380173246E-4</v>
      </c>
      <c r="V18" s="205" t="s">
        <v>85</v>
      </c>
      <c r="W18" s="212"/>
    </row>
    <row r="19" spans="1:23" ht="15.75" x14ac:dyDescent="0.25">
      <c r="A19" s="96"/>
      <c r="B19" s="97"/>
      <c r="C19" s="97"/>
      <c r="D19" s="97"/>
      <c r="E19" s="104"/>
      <c r="F19" s="104"/>
      <c r="G19" s="98"/>
      <c r="H19" s="90"/>
      <c r="I19" s="111">
        <v>1</v>
      </c>
      <c r="J19" s="111"/>
      <c r="K19" s="111"/>
      <c r="L19" s="111"/>
      <c r="M19" s="111"/>
      <c r="N19" s="111"/>
      <c r="O19" s="111"/>
      <c r="P19" s="111"/>
      <c r="Q19" s="111"/>
      <c r="R19" s="111"/>
      <c r="S19" s="253"/>
      <c r="T19" s="249">
        <f t="shared" si="1"/>
        <v>0</v>
      </c>
      <c r="U19" s="183">
        <f t="shared" si="0"/>
        <v>0</v>
      </c>
      <c r="V19" s="206" t="s">
        <v>10</v>
      </c>
      <c r="W19" s="106"/>
    </row>
    <row r="20" spans="1:23" ht="15.75" x14ac:dyDescent="0.25">
      <c r="A20" s="96"/>
      <c r="B20" s="97"/>
      <c r="C20" s="97"/>
      <c r="D20" s="97"/>
      <c r="E20" s="104"/>
      <c r="F20" s="104"/>
      <c r="G20" s="98"/>
      <c r="H20" s="99"/>
      <c r="I20" s="213"/>
      <c r="J20" s="63"/>
      <c r="K20" s="63"/>
      <c r="L20" s="63"/>
      <c r="M20" s="63"/>
      <c r="N20" s="63"/>
      <c r="O20" s="63"/>
      <c r="P20" s="63"/>
      <c r="Q20" s="63"/>
      <c r="R20" s="63"/>
      <c r="S20" s="251"/>
      <c r="T20" s="247">
        <f t="shared" si="1"/>
        <v>0</v>
      </c>
      <c r="U20" s="93">
        <f t="shared" si="0"/>
        <v>0</v>
      </c>
      <c r="V20" s="331" t="s">
        <v>94</v>
      </c>
      <c r="W20" s="106"/>
    </row>
    <row r="21" spans="1:23" ht="15.75" x14ac:dyDescent="0.25">
      <c r="A21" s="96"/>
      <c r="B21" s="97"/>
      <c r="C21" s="97"/>
      <c r="D21" s="97"/>
      <c r="E21" s="104"/>
      <c r="F21" s="104"/>
      <c r="G21" s="98"/>
      <c r="H21" s="99"/>
      <c r="I21" s="214">
        <v>1</v>
      </c>
      <c r="J21" s="63"/>
      <c r="K21" s="63"/>
      <c r="L21" s="63"/>
      <c r="M21" s="63"/>
      <c r="N21" s="63"/>
      <c r="O21" s="63"/>
      <c r="P21" s="63"/>
      <c r="Q21" s="63"/>
      <c r="R21" s="63"/>
      <c r="S21" s="251">
        <v>4</v>
      </c>
      <c r="T21" s="247">
        <f t="shared" si="1"/>
        <v>4</v>
      </c>
      <c r="U21" s="93">
        <f t="shared" si="0"/>
        <v>1.9249278152069298E-3</v>
      </c>
      <c r="V21" s="203" t="s">
        <v>3</v>
      </c>
      <c r="W21" s="105"/>
    </row>
    <row r="22" spans="1:23" ht="15.75" x14ac:dyDescent="0.25">
      <c r="A22" s="96"/>
      <c r="B22" s="97"/>
      <c r="C22" s="97"/>
      <c r="D22" s="97"/>
      <c r="E22" s="97"/>
      <c r="F22" s="104"/>
      <c r="G22" s="98"/>
      <c r="H22" s="99"/>
      <c r="I22" s="214">
        <v>91</v>
      </c>
      <c r="J22" s="63"/>
      <c r="K22" s="63"/>
      <c r="L22" s="63"/>
      <c r="M22" s="63"/>
      <c r="N22" s="63"/>
      <c r="O22" s="63"/>
      <c r="P22" s="63"/>
      <c r="Q22" s="63"/>
      <c r="R22" s="63"/>
      <c r="S22" s="251">
        <v>3</v>
      </c>
      <c r="T22" s="247">
        <f t="shared" si="1"/>
        <v>3</v>
      </c>
      <c r="U22" s="93">
        <f t="shared" si="0"/>
        <v>1.4436958614051972E-3</v>
      </c>
      <c r="V22" s="203" t="s">
        <v>7</v>
      </c>
      <c r="W22" s="106"/>
    </row>
    <row r="23" spans="1:23" ht="15.75" x14ac:dyDescent="0.25">
      <c r="A23" s="96"/>
      <c r="B23" s="97"/>
      <c r="C23" s="97"/>
      <c r="D23" s="97"/>
      <c r="E23" s="97"/>
      <c r="F23" s="104"/>
      <c r="G23" s="98"/>
      <c r="H23" s="99"/>
      <c r="I23" s="214"/>
      <c r="J23" s="63"/>
      <c r="K23" s="63"/>
      <c r="L23" s="63"/>
      <c r="M23" s="63"/>
      <c r="N23" s="63"/>
      <c r="O23" s="63"/>
      <c r="P23" s="63"/>
      <c r="Q23" s="63"/>
      <c r="R23" s="63"/>
      <c r="S23" s="251"/>
      <c r="T23" s="247">
        <f t="shared" si="1"/>
        <v>0</v>
      </c>
      <c r="U23" s="93">
        <f t="shared" si="0"/>
        <v>0</v>
      </c>
      <c r="V23" s="203" t="s">
        <v>8</v>
      </c>
      <c r="W23" s="354"/>
    </row>
    <row r="24" spans="1:23" ht="15.75" x14ac:dyDescent="0.25">
      <c r="A24" s="96"/>
      <c r="B24" s="97"/>
      <c r="C24" s="97"/>
      <c r="D24" s="97"/>
      <c r="E24" s="97"/>
      <c r="F24" s="104"/>
      <c r="G24" s="98"/>
      <c r="H24" s="99"/>
      <c r="I24" s="214"/>
      <c r="J24" s="63"/>
      <c r="K24" s="63"/>
      <c r="L24" s="63"/>
      <c r="M24" s="63"/>
      <c r="N24" s="63"/>
      <c r="O24" s="63"/>
      <c r="P24" s="63"/>
      <c r="Q24" s="63"/>
      <c r="R24" s="63"/>
      <c r="S24" s="251"/>
      <c r="T24" s="247">
        <f t="shared" si="1"/>
        <v>0</v>
      </c>
      <c r="U24" s="93">
        <f t="shared" si="0"/>
        <v>0</v>
      </c>
      <c r="V24" s="203" t="s">
        <v>77</v>
      </c>
      <c r="W24" s="354" t="s">
        <v>180</v>
      </c>
    </row>
    <row r="25" spans="1:23" ht="15.75" x14ac:dyDescent="0.25">
      <c r="A25" s="96"/>
      <c r="B25" s="97"/>
      <c r="C25" s="97"/>
      <c r="D25" s="97"/>
      <c r="E25" s="97"/>
      <c r="F25" s="104"/>
      <c r="G25" s="98"/>
      <c r="H25" s="99"/>
      <c r="I25" s="214">
        <v>3</v>
      </c>
      <c r="J25" s="63"/>
      <c r="K25" s="63"/>
      <c r="L25" s="63"/>
      <c r="M25" s="63"/>
      <c r="N25" s="63"/>
      <c r="O25" s="63"/>
      <c r="P25" s="63"/>
      <c r="Q25" s="63"/>
      <c r="R25" s="63"/>
      <c r="S25" s="251"/>
      <c r="T25" s="247">
        <f t="shared" si="1"/>
        <v>0</v>
      </c>
      <c r="U25" s="93">
        <f t="shared" si="0"/>
        <v>0</v>
      </c>
      <c r="V25" s="203" t="s">
        <v>19</v>
      </c>
      <c r="W25" s="354" t="s">
        <v>247</v>
      </c>
    </row>
    <row r="26" spans="1:23" ht="15.75" x14ac:dyDescent="0.25">
      <c r="A26" s="96"/>
      <c r="B26" s="97"/>
      <c r="C26" s="97"/>
      <c r="D26" s="97"/>
      <c r="E26" s="97"/>
      <c r="F26" s="104"/>
      <c r="G26" s="98"/>
      <c r="H26" s="99"/>
      <c r="I26" s="214"/>
      <c r="J26" s="63"/>
      <c r="K26" s="63"/>
      <c r="L26" s="63"/>
      <c r="M26" s="63"/>
      <c r="N26" s="63"/>
      <c r="O26" s="63"/>
      <c r="P26" s="63"/>
      <c r="Q26" s="63"/>
      <c r="R26" s="63"/>
      <c r="S26" s="251"/>
      <c r="T26" s="247">
        <f t="shared" si="1"/>
        <v>0</v>
      </c>
      <c r="U26" s="93">
        <f t="shared" si="0"/>
        <v>0</v>
      </c>
      <c r="V26" s="203" t="s">
        <v>78</v>
      </c>
      <c r="W26" s="354"/>
    </row>
    <row r="27" spans="1:23" ht="15.75" x14ac:dyDescent="0.25">
      <c r="A27" s="96"/>
      <c r="B27" s="97"/>
      <c r="C27" s="97"/>
      <c r="D27" s="97"/>
      <c r="E27" s="97"/>
      <c r="F27" s="104"/>
      <c r="G27" s="98"/>
      <c r="H27" s="99"/>
      <c r="I27" s="214"/>
      <c r="J27" s="63"/>
      <c r="K27" s="63"/>
      <c r="L27" s="63"/>
      <c r="M27" s="63"/>
      <c r="N27" s="63"/>
      <c r="O27" s="63"/>
      <c r="P27" s="63"/>
      <c r="Q27" s="63"/>
      <c r="R27" s="63"/>
      <c r="S27" s="251"/>
      <c r="T27" s="247">
        <f t="shared" si="1"/>
        <v>0</v>
      </c>
      <c r="U27" s="93">
        <f t="shared" si="0"/>
        <v>0</v>
      </c>
      <c r="V27" s="204" t="s">
        <v>79</v>
      </c>
      <c r="W27" s="354"/>
    </row>
    <row r="28" spans="1:23" ht="15.75" x14ac:dyDescent="0.25">
      <c r="A28" s="96"/>
      <c r="B28" s="97"/>
      <c r="C28" s="97"/>
      <c r="D28" s="97"/>
      <c r="E28" s="104"/>
      <c r="F28" s="104"/>
      <c r="G28" s="98"/>
      <c r="H28" s="99"/>
      <c r="I28" s="214">
        <v>10</v>
      </c>
      <c r="J28" s="63"/>
      <c r="K28" s="63"/>
      <c r="L28" s="63"/>
      <c r="M28" s="63"/>
      <c r="N28" s="63"/>
      <c r="O28" s="63"/>
      <c r="P28" s="63"/>
      <c r="Q28" s="63"/>
      <c r="R28" s="63"/>
      <c r="S28" s="251"/>
      <c r="T28" s="247">
        <f t="shared" si="1"/>
        <v>0</v>
      </c>
      <c r="U28" s="93">
        <f t="shared" si="0"/>
        <v>0</v>
      </c>
      <c r="V28" s="203" t="s">
        <v>12</v>
      </c>
      <c r="W28" s="326"/>
    </row>
    <row r="29" spans="1:23" ht="15.75" x14ac:dyDescent="0.25">
      <c r="A29" s="96"/>
      <c r="B29" s="97"/>
      <c r="C29" s="97"/>
      <c r="D29" s="97"/>
      <c r="E29" s="104"/>
      <c r="F29" s="104"/>
      <c r="G29" s="98"/>
      <c r="H29" s="99"/>
      <c r="I29" s="63">
        <v>6</v>
      </c>
      <c r="J29" s="63"/>
      <c r="K29" s="63"/>
      <c r="L29" s="63"/>
      <c r="M29" s="63"/>
      <c r="N29" s="63"/>
      <c r="O29" s="63"/>
      <c r="P29" s="63"/>
      <c r="Q29" s="63"/>
      <c r="R29" s="63"/>
      <c r="S29" s="251"/>
      <c r="T29" s="247">
        <f t="shared" si="1"/>
        <v>0</v>
      </c>
      <c r="U29" s="93">
        <f t="shared" si="0"/>
        <v>0</v>
      </c>
      <c r="V29" s="204" t="s">
        <v>159</v>
      </c>
      <c r="W29" s="354"/>
    </row>
    <row r="30" spans="1:23" ht="15.75" x14ac:dyDescent="0.25">
      <c r="A30" s="96"/>
      <c r="B30" s="97"/>
      <c r="C30" s="97"/>
      <c r="D30" s="97"/>
      <c r="E30" s="104"/>
      <c r="F30" s="104"/>
      <c r="G30" s="98"/>
      <c r="H30" s="99"/>
      <c r="I30" s="63">
        <v>1</v>
      </c>
      <c r="J30" s="63"/>
      <c r="K30" s="63"/>
      <c r="L30" s="63"/>
      <c r="M30" s="63"/>
      <c r="N30" s="63"/>
      <c r="O30" s="63"/>
      <c r="P30" s="63"/>
      <c r="Q30" s="63"/>
      <c r="R30" s="63"/>
      <c r="S30" s="251"/>
      <c r="T30" s="247">
        <f t="shared" si="1"/>
        <v>0</v>
      </c>
      <c r="U30" s="93">
        <f t="shared" si="0"/>
        <v>0</v>
      </c>
      <c r="V30" s="204" t="s">
        <v>92</v>
      </c>
      <c r="W30" s="326"/>
    </row>
    <row r="31" spans="1:23" ht="16.5" thickBot="1" x14ac:dyDescent="0.3">
      <c r="A31" s="96"/>
      <c r="B31" s="97"/>
      <c r="C31" s="97"/>
      <c r="D31" s="97"/>
      <c r="E31" s="104"/>
      <c r="F31" s="104"/>
      <c r="G31" s="98"/>
      <c r="H31" s="107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254"/>
      <c r="T31" s="248">
        <f t="shared" si="1"/>
        <v>0</v>
      </c>
      <c r="U31" s="299">
        <f t="shared" si="0"/>
        <v>0</v>
      </c>
      <c r="V31" s="357" t="s">
        <v>9</v>
      </c>
      <c r="W31" s="354"/>
    </row>
    <row r="32" spans="1:23" ht="16.5" thickBot="1" x14ac:dyDescent="0.3">
      <c r="A32" s="96"/>
      <c r="B32" s="97"/>
      <c r="C32" s="97"/>
      <c r="D32" s="97"/>
      <c r="E32" s="104"/>
      <c r="F32" s="104"/>
      <c r="G32" s="98"/>
      <c r="H32" s="82"/>
      <c r="I32" s="83"/>
      <c r="J32" s="240"/>
      <c r="K32" s="83"/>
      <c r="L32" s="83"/>
      <c r="M32" s="83"/>
      <c r="N32" s="83"/>
      <c r="O32" s="83"/>
      <c r="P32" s="83"/>
      <c r="Q32" s="83"/>
      <c r="R32" s="83"/>
      <c r="S32" s="83"/>
      <c r="T32" s="246"/>
      <c r="U32" s="246"/>
      <c r="V32" s="208" t="s">
        <v>149</v>
      </c>
      <c r="W32" s="354" t="s">
        <v>245</v>
      </c>
    </row>
    <row r="33" spans="1:23" ht="15.75" x14ac:dyDescent="0.25">
      <c r="A33" s="96"/>
      <c r="B33" s="97"/>
      <c r="C33" s="97"/>
      <c r="D33" s="97"/>
      <c r="E33" s="104"/>
      <c r="F33" s="104"/>
      <c r="G33" s="109"/>
      <c r="H33" s="90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250"/>
      <c r="T33" s="249">
        <f t="shared" ref="T33:T34" si="2">SUM(H33,J33,L33,N33,P33,R33,S33)</f>
        <v>0</v>
      </c>
      <c r="U33" s="183">
        <f t="shared" si="0"/>
        <v>0</v>
      </c>
      <c r="V33" s="202" t="s">
        <v>15</v>
      </c>
      <c r="W33" s="354" t="s">
        <v>248</v>
      </c>
    </row>
    <row r="34" spans="1:23" ht="15.75" x14ac:dyDescent="0.25">
      <c r="A34" s="96"/>
      <c r="B34" s="97"/>
      <c r="C34" s="97"/>
      <c r="D34" s="97"/>
      <c r="E34" s="104"/>
      <c r="F34" s="104"/>
      <c r="G34" s="109"/>
      <c r="H34" s="99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251"/>
      <c r="T34" s="247">
        <f t="shared" si="2"/>
        <v>0</v>
      </c>
      <c r="U34" s="183">
        <f t="shared" si="0"/>
        <v>0</v>
      </c>
      <c r="V34" s="203" t="s">
        <v>83</v>
      </c>
      <c r="W34" s="354" t="s">
        <v>244</v>
      </c>
    </row>
    <row r="35" spans="1:23" x14ac:dyDescent="0.25">
      <c r="A35" s="96"/>
      <c r="B35" s="97"/>
      <c r="C35" s="97"/>
      <c r="D35" s="97"/>
      <c r="E35" s="104"/>
      <c r="F35" s="104"/>
      <c r="G35" s="109"/>
      <c r="H35" s="99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251"/>
      <c r="T35" s="247">
        <v>0</v>
      </c>
      <c r="U35" s="183">
        <f t="shared" si="0"/>
        <v>0</v>
      </c>
      <c r="V35" s="355" t="s">
        <v>162</v>
      </c>
      <c r="W35" s="326" t="s">
        <v>246</v>
      </c>
    </row>
    <row r="36" spans="1:23" ht="15.75" x14ac:dyDescent="0.25">
      <c r="A36" s="96"/>
      <c r="B36" s="97"/>
      <c r="C36" s="97"/>
      <c r="D36" s="97"/>
      <c r="E36" s="104"/>
      <c r="F36" s="104"/>
      <c r="G36" s="109"/>
      <c r="H36" s="99">
        <v>3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251"/>
      <c r="T36" s="247">
        <f t="shared" ref="T36:T41" si="3">SUM(H36,J36,L36,N36,P36,R36,S36)</f>
        <v>3</v>
      </c>
      <c r="U36" s="183">
        <f t="shared" si="0"/>
        <v>1.4436958614051972E-3</v>
      </c>
      <c r="V36" s="203" t="s">
        <v>71</v>
      </c>
      <c r="W36" s="326" t="s">
        <v>249</v>
      </c>
    </row>
    <row r="37" spans="1:23" ht="15.75" x14ac:dyDescent="0.25">
      <c r="A37" s="96"/>
      <c r="B37" s="97"/>
      <c r="C37" s="97"/>
      <c r="D37" s="97"/>
      <c r="E37" s="104"/>
      <c r="F37" s="104"/>
      <c r="G37" s="109"/>
      <c r="H37" s="99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251"/>
      <c r="T37" s="247">
        <f t="shared" si="3"/>
        <v>0</v>
      </c>
      <c r="U37" s="183">
        <f t="shared" si="0"/>
        <v>0</v>
      </c>
      <c r="V37" s="204" t="s">
        <v>84</v>
      </c>
      <c r="W37" s="326"/>
    </row>
    <row r="38" spans="1:23" ht="15.75" x14ac:dyDescent="0.25">
      <c r="A38" s="96"/>
      <c r="B38" s="97"/>
      <c r="C38" s="97"/>
      <c r="D38" s="97"/>
      <c r="E38" s="104"/>
      <c r="F38" s="104"/>
      <c r="G38" s="109"/>
      <c r="H38" s="99">
        <v>5</v>
      </c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251"/>
      <c r="T38" s="247">
        <f t="shared" si="3"/>
        <v>5</v>
      </c>
      <c r="U38" s="183">
        <f t="shared" si="0"/>
        <v>2.406159769008662E-3</v>
      </c>
      <c r="V38" s="204" t="s">
        <v>26</v>
      </c>
      <c r="W38" s="326"/>
    </row>
    <row r="39" spans="1:23" ht="15.75" x14ac:dyDescent="0.25">
      <c r="A39" s="96"/>
      <c r="B39" s="97"/>
      <c r="C39" s="97"/>
      <c r="D39" s="97"/>
      <c r="E39" s="104"/>
      <c r="F39" s="104"/>
      <c r="G39" s="109"/>
      <c r="H39" s="107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254"/>
      <c r="T39" s="247">
        <f t="shared" si="3"/>
        <v>0</v>
      </c>
      <c r="U39" s="183">
        <f t="shared" si="0"/>
        <v>0</v>
      </c>
      <c r="V39" s="207" t="s">
        <v>35</v>
      </c>
      <c r="W39" s="356"/>
    </row>
    <row r="40" spans="1:23" ht="15.75" x14ac:dyDescent="0.25">
      <c r="A40" s="96"/>
      <c r="B40" s="97"/>
      <c r="C40" s="97"/>
      <c r="D40" s="97"/>
      <c r="E40" s="104"/>
      <c r="F40" s="104"/>
      <c r="G40" s="109"/>
      <c r="H40" s="107">
        <v>2</v>
      </c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254"/>
      <c r="T40" s="247">
        <f t="shared" si="3"/>
        <v>2</v>
      </c>
      <c r="U40" s="183">
        <f t="shared" si="0"/>
        <v>9.6246390760346492E-4</v>
      </c>
      <c r="V40" s="203" t="s">
        <v>85</v>
      </c>
      <c r="W40" s="326"/>
    </row>
    <row r="41" spans="1:23" ht="16.5" thickBot="1" x14ac:dyDescent="0.3">
      <c r="A41" s="117"/>
      <c r="B41" s="118"/>
      <c r="C41" s="118"/>
      <c r="D41" s="118"/>
      <c r="E41" s="119"/>
      <c r="F41" s="119"/>
      <c r="G41" s="120"/>
      <c r="H41" s="107">
        <v>30</v>
      </c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254"/>
      <c r="T41" s="247">
        <f t="shared" si="3"/>
        <v>30</v>
      </c>
      <c r="U41" s="299">
        <f t="shared" si="0"/>
        <v>1.4436958614051972E-2</v>
      </c>
      <c r="V41" s="205" t="s">
        <v>146</v>
      </c>
      <c r="W41" s="352"/>
    </row>
    <row r="42" spans="1:23" ht="15.75" thickBot="1" x14ac:dyDescent="0.3">
      <c r="A42" s="122"/>
      <c r="B42" s="122"/>
      <c r="C42" s="122"/>
      <c r="D42" s="122"/>
      <c r="E42" s="122"/>
      <c r="F42" s="122"/>
      <c r="G42" s="47" t="s">
        <v>4</v>
      </c>
      <c r="H42" s="123">
        <f t="shared" ref="H42:S42" si="4">SUM(H3:H41)</f>
        <v>158</v>
      </c>
      <c r="I42" s="123">
        <f t="shared" si="4"/>
        <v>113</v>
      </c>
      <c r="J42" s="123">
        <f t="shared" si="4"/>
        <v>12</v>
      </c>
      <c r="K42" s="123">
        <f t="shared" si="4"/>
        <v>0</v>
      </c>
      <c r="L42" s="123">
        <f t="shared" si="4"/>
        <v>0</v>
      </c>
      <c r="M42" s="123">
        <f t="shared" si="4"/>
        <v>0</v>
      </c>
      <c r="N42" s="123">
        <f t="shared" si="4"/>
        <v>0</v>
      </c>
      <c r="O42" s="123">
        <f t="shared" si="4"/>
        <v>0</v>
      </c>
      <c r="P42" s="123">
        <f t="shared" si="4"/>
        <v>0</v>
      </c>
      <c r="Q42" s="123">
        <f t="shared" si="4"/>
        <v>0</v>
      </c>
      <c r="R42" s="123">
        <f t="shared" si="4"/>
        <v>0</v>
      </c>
      <c r="S42" s="123">
        <f t="shared" si="4"/>
        <v>25</v>
      </c>
      <c r="T42" s="198">
        <f>SUM(H42,J42,L42,N42,P42,R42,S42)</f>
        <v>195</v>
      </c>
      <c r="U42" s="333">
        <f t="shared" si="0"/>
        <v>9.3840230991337828E-2</v>
      </c>
      <c r="V42" s="40"/>
    </row>
    <row r="44" spans="1:23" ht="15.75" thickBot="1" x14ac:dyDescent="0.3"/>
    <row r="45" spans="1:23" ht="75.75" thickBot="1" x14ac:dyDescent="0.3">
      <c r="A45" s="42" t="s">
        <v>22</v>
      </c>
      <c r="B45" s="42" t="s">
        <v>47</v>
      </c>
      <c r="C45" s="43" t="s">
        <v>52</v>
      </c>
      <c r="D45" s="43" t="s">
        <v>17</v>
      </c>
      <c r="E45" s="42" t="s">
        <v>16</v>
      </c>
      <c r="F45" s="44" t="s">
        <v>1</v>
      </c>
      <c r="G45" s="45" t="s">
        <v>23</v>
      </c>
      <c r="H45" s="46" t="s">
        <v>72</v>
      </c>
      <c r="I45" s="46" t="s">
        <v>73</v>
      </c>
      <c r="J45" s="46" t="s">
        <v>53</v>
      </c>
      <c r="K45" s="46" t="s">
        <v>58</v>
      </c>
      <c r="L45" s="46" t="s">
        <v>54</v>
      </c>
      <c r="M45" s="46" t="s">
        <v>59</v>
      </c>
      <c r="N45" s="46" t="s">
        <v>55</v>
      </c>
      <c r="O45" s="46" t="s">
        <v>60</v>
      </c>
      <c r="P45" s="46" t="s">
        <v>56</v>
      </c>
      <c r="Q45" s="46" t="s">
        <v>74</v>
      </c>
      <c r="R45" s="46" t="s">
        <v>113</v>
      </c>
      <c r="S45" s="46" t="s">
        <v>41</v>
      </c>
      <c r="T45" s="46" t="s">
        <v>4</v>
      </c>
      <c r="U45" s="42" t="s">
        <v>2</v>
      </c>
      <c r="V45" s="80" t="s">
        <v>20</v>
      </c>
      <c r="W45" s="81" t="s">
        <v>6</v>
      </c>
    </row>
    <row r="46" spans="1:23" ht="15.75" thickBot="1" x14ac:dyDescent="0.3">
      <c r="A46" s="316">
        <v>1521671</v>
      </c>
      <c r="B46" s="209" t="s">
        <v>243</v>
      </c>
      <c r="C46" s="316">
        <v>1920</v>
      </c>
      <c r="D46" s="316">
        <v>2029</v>
      </c>
      <c r="E46" s="321">
        <v>1907</v>
      </c>
      <c r="F46" s="322">
        <f>E46/D46</f>
        <v>0.93987185805815676</v>
      </c>
      <c r="G46" s="48">
        <v>45394</v>
      </c>
      <c r="H46" s="82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4"/>
      <c r="T46" s="296"/>
      <c r="U46" s="115"/>
      <c r="V46" s="86" t="s">
        <v>75</v>
      </c>
      <c r="W46" s="353" t="s">
        <v>70</v>
      </c>
    </row>
    <row r="47" spans="1:23" ht="15.75" x14ac:dyDescent="0.25">
      <c r="A47" s="87"/>
      <c r="B47" s="88"/>
      <c r="C47" s="88"/>
      <c r="D47" s="88"/>
      <c r="E47" s="88"/>
      <c r="F47" s="88"/>
      <c r="G47" s="89"/>
      <c r="H47" s="90">
        <v>4</v>
      </c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250"/>
      <c r="T47" s="249">
        <f>SUM(H47,J47,L47,N47,P47,R47,S47)</f>
        <v>4</v>
      </c>
      <c r="U47" s="349">
        <f>($T47)/$D$46</f>
        <v>1.9714144898965009E-3</v>
      </c>
      <c r="V47" s="202" t="s">
        <v>15</v>
      </c>
      <c r="W47" s="210" t="s">
        <v>118</v>
      </c>
    </row>
    <row r="48" spans="1:23" ht="15.75" x14ac:dyDescent="0.25">
      <c r="A48" s="96"/>
      <c r="B48" s="97"/>
      <c r="C48" s="97"/>
      <c r="D48" s="97"/>
      <c r="E48" s="97"/>
      <c r="F48" s="97"/>
      <c r="G48" s="98"/>
      <c r="H48" s="348"/>
      <c r="I48" s="111"/>
      <c r="J48" s="111">
        <v>2</v>
      </c>
      <c r="K48" s="111"/>
      <c r="L48" s="111"/>
      <c r="M48" s="111"/>
      <c r="N48" s="111"/>
      <c r="O48" s="111"/>
      <c r="P48" s="111"/>
      <c r="Q48" s="111"/>
      <c r="R48" s="111"/>
      <c r="S48" s="253"/>
      <c r="T48" s="249">
        <f>SUM(H48,J48,L48,N48,P48,R48,S48)</f>
        <v>2</v>
      </c>
      <c r="U48" s="299">
        <f t="shared" ref="U48:U86" si="5">($T48)/$D$46</f>
        <v>9.8570724494825043E-4</v>
      </c>
      <c r="V48" s="206" t="s">
        <v>43</v>
      </c>
      <c r="W48" s="210" t="s">
        <v>150</v>
      </c>
    </row>
    <row r="49" spans="1:23" ht="15.75" x14ac:dyDescent="0.25">
      <c r="A49" s="96"/>
      <c r="B49" s="97"/>
      <c r="C49" s="97"/>
      <c r="D49" s="97"/>
      <c r="E49" s="97"/>
      <c r="F49" s="97"/>
      <c r="G49" s="98"/>
      <c r="H49" s="99">
        <v>34</v>
      </c>
      <c r="I49" s="63"/>
      <c r="J49" s="63">
        <v>1</v>
      </c>
      <c r="K49" s="63"/>
      <c r="L49" s="63"/>
      <c r="M49" s="63"/>
      <c r="N49" s="63"/>
      <c r="O49" s="63"/>
      <c r="P49" s="63"/>
      <c r="Q49" s="63"/>
      <c r="R49" s="63"/>
      <c r="S49" s="251"/>
      <c r="T49" s="247">
        <f t="shared" ref="T49:T75" si="6">SUM(H49,J49,L49,N49,P49,R49,S49)</f>
        <v>35</v>
      </c>
      <c r="U49" s="93">
        <f t="shared" si="5"/>
        <v>1.7249876786594381E-2</v>
      </c>
      <c r="V49" s="203" t="s">
        <v>5</v>
      </c>
      <c r="W49" s="351"/>
    </row>
    <row r="50" spans="1:23" ht="15.75" x14ac:dyDescent="0.25">
      <c r="A50" s="96"/>
      <c r="B50" s="97"/>
      <c r="C50" s="97"/>
      <c r="D50" s="97"/>
      <c r="E50" s="104"/>
      <c r="F50" s="104"/>
      <c r="G50" s="98"/>
      <c r="H50" s="99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251"/>
      <c r="T50" s="247">
        <f t="shared" si="6"/>
        <v>0</v>
      </c>
      <c r="U50" s="93">
        <f t="shared" si="5"/>
        <v>0</v>
      </c>
      <c r="V50" s="203" t="s">
        <v>13</v>
      </c>
      <c r="W50" s="244"/>
    </row>
    <row r="51" spans="1:23" ht="15.75" x14ac:dyDescent="0.25">
      <c r="A51" s="96"/>
      <c r="B51" s="97"/>
      <c r="C51" s="97"/>
      <c r="D51" s="97"/>
      <c r="E51" s="104"/>
      <c r="F51" s="104"/>
      <c r="G51" s="98"/>
      <c r="H51" s="99">
        <v>43</v>
      </c>
      <c r="I51" s="63"/>
      <c r="J51" s="63">
        <v>3</v>
      </c>
      <c r="K51" s="63"/>
      <c r="L51" s="63"/>
      <c r="M51" s="63"/>
      <c r="N51" s="63"/>
      <c r="O51" s="63"/>
      <c r="P51" s="63"/>
      <c r="Q51" s="63"/>
      <c r="R51" s="63"/>
      <c r="S51" s="251"/>
      <c r="T51" s="247">
        <f t="shared" si="6"/>
        <v>46</v>
      </c>
      <c r="U51" s="93">
        <f t="shared" si="5"/>
        <v>2.2671266633809757E-2</v>
      </c>
      <c r="V51" s="203" t="s">
        <v>14</v>
      </c>
      <c r="W51" s="311"/>
    </row>
    <row r="52" spans="1:23" ht="15.75" x14ac:dyDescent="0.25">
      <c r="A52" s="96"/>
      <c r="B52" s="97"/>
      <c r="C52" s="97"/>
      <c r="D52" s="97"/>
      <c r="E52" s="104"/>
      <c r="F52" s="104"/>
      <c r="G52" s="98"/>
      <c r="H52" s="99">
        <v>13</v>
      </c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251"/>
      <c r="T52" s="247">
        <f t="shared" si="6"/>
        <v>13</v>
      </c>
      <c r="U52" s="93">
        <f t="shared" si="5"/>
        <v>6.407097092163627E-3</v>
      </c>
      <c r="V52" s="203" t="s">
        <v>30</v>
      </c>
      <c r="W52" s="311"/>
    </row>
    <row r="53" spans="1:23" ht="15.75" x14ac:dyDescent="0.25">
      <c r="A53" s="96"/>
      <c r="B53" s="97"/>
      <c r="C53" s="97"/>
      <c r="D53" s="97"/>
      <c r="E53" s="104"/>
      <c r="F53" s="104"/>
      <c r="G53" s="98"/>
      <c r="H53" s="99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251"/>
      <c r="T53" s="247">
        <f t="shared" si="6"/>
        <v>0</v>
      </c>
      <c r="U53" s="93">
        <f t="shared" si="5"/>
        <v>0</v>
      </c>
      <c r="V53" s="203" t="s">
        <v>31</v>
      </c>
      <c r="W53" s="105"/>
    </row>
    <row r="54" spans="1:23" ht="15.75" x14ac:dyDescent="0.25">
      <c r="A54" s="96"/>
      <c r="B54" s="97"/>
      <c r="C54" s="97"/>
      <c r="D54" s="97"/>
      <c r="E54" s="104"/>
      <c r="F54" s="104"/>
      <c r="G54" s="98"/>
      <c r="H54" s="99">
        <v>2</v>
      </c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251"/>
      <c r="T54" s="247">
        <f t="shared" si="6"/>
        <v>2</v>
      </c>
      <c r="U54" s="93">
        <f t="shared" si="5"/>
        <v>9.8570724494825043E-4</v>
      </c>
      <c r="V54" s="203" t="s">
        <v>163</v>
      </c>
      <c r="W54" s="323"/>
    </row>
    <row r="55" spans="1:23" ht="15.75" x14ac:dyDescent="0.25">
      <c r="A55" s="96"/>
      <c r="B55" s="97"/>
      <c r="C55" s="97"/>
      <c r="D55" s="97"/>
      <c r="E55" s="104"/>
      <c r="F55" s="104"/>
      <c r="G55" s="98"/>
      <c r="H55" s="99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251"/>
      <c r="T55" s="247">
        <f t="shared" si="6"/>
        <v>0</v>
      </c>
      <c r="U55" s="93">
        <f t="shared" si="5"/>
        <v>0</v>
      </c>
      <c r="V55" s="204" t="s">
        <v>183</v>
      </c>
      <c r="W55" s="105"/>
    </row>
    <row r="56" spans="1:23" ht="15.75" x14ac:dyDescent="0.25">
      <c r="A56" s="96"/>
      <c r="B56" s="97"/>
      <c r="C56" s="97"/>
      <c r="D56" s="97"/>
      <c r="E56" s="104"/>
      <c r="F56" s="104"/>
      <c r="G56" s="98"/>
      <c r="H56" s="99">
        <v>1</v>
      </c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251">
        <v>4</v>
      </c>
      <c r="T56" s="247">
        <f t="shared" si="6"/>
        <v>5</v>
      </c>
      <c r="U56" s="93">
        <f t="shared" si="5"/>
        <v>2.4642681123706258E-3</v>
      </c>
      <c r="V56" s="203" t="s">
        <v>0</v>
      </c>
      <c r="W56" s="354"/>
    </row>
    <row r="57" spans="1:23" ht="15.75" x14ac:dyDescent="0.25">
      <c r="A57" s="96"/>
      <c r="B57" s="97"/>
      <c r="C57" s="97"/>
      <c r="D57" s="97"/>
      <c r="E57" s="104"/>
      <c r="F57" s="104"/>
      <c r="G57" s="98"/>
      <c r="H57" s="99">
        <v>2</v>
      </c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251">
        <v>1</v>
      </c>
      <c r="T57" s="247">
        <f t="shared" si="6"/>
        <v>3</v>
      </c>
      <c r="U57" s="93">
        <f t="shared" si="5"/>
        <v>1.4785608674223755E-3</v>
      </c>
      <c r="V57" s="203" t="s">
        <v>11</v>
      </c>
      <c r="W57" s="354"/>
    </row>
    <row r="58" spans="1:23" ht="15.75" x14ac:dyDescent="0.25">
      <c r="A58" s="96"/>
      <c r="B58" s="97"/>
      <c r="C58" s="97"/>
      <c r="D58" s="97"/>
      <c r="E58" s="104"/>
      <c r="F58" s="104" t="s">
        <v>99</v>
      </c>
      <c r="G58" s="98"/>
      <c r="H58" s="99">
        <v>2</v>
      </c>
      <c r="I58" s="63"/>
      <c r="J58" s="63">
        <v>1</v>
      </c>
      <c r="K58" s="63"/>
      <c r="L58" s="63"/>
      <c r="M58" s="63"/>
      <c r="N58" s="63"/>
      <c r="O58" s="63"/>
      <c r="P58" s="63"/>
      <c r="Q58" s="63"/>
      <c r="R58" s="63"/>
      <c r="S58" s="251"/>
      <c r="T58" s="247">
        <f t="shared" si="6"/>
        <v>3</v>
      </c>
      <c r="U58" s="93">
        <f t="shared" si="5"/>
        <v>1.4785608674223755E-3</v>
      </c>
      <c r="V58" s="203" t="s">
        <v>33</v>
      </c>
      <c r="W58" s="326"/>
    </row>
    <row r="59" spans="1:23" ht="15.75" x14ac:dyDescent="0.25">
      <c r="A59" s="96"/>
      <c r="B59" s="97"/>
      <c r="C59" s="97"/>
      <c r="D59" s="97"/>
      <c r="E59" s="104"/>
      <c r="F59" s="104"/>
      <c r="G59" s="98"/>
      <c r="H59" s="99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251"/>
      <c r="T59" s="247">
        <f t="shared" si="6"/>
        <v>0</v>
      </c>
      <c r="U59" s="93">
        <f t="shared" si="5"/>
        <v>0</v>
      </c>
      <c r="V59" s="204" t="s">
        <v>27</v>
      </c>
      <c r="W59" s="354"/>
    </row>
    <row r="60" spans="1:23" ht="15.75" x14ac:dyDescent="0.25">
      <c r="A60" s="96"/>
      <c r="B60" s="97"/>
      <c r="C60" s="97"/>
      <c r="D60" s="97"/>
      <c r="E60" s="104"/>
      <c r="F60" s="104"/>
      <c r="G60" s="109"/>
      <c r="H60" s="110">
        <v>1</v>
      </c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251"/>
      <c r="T60" s="247">
        <f t="shared" si="6"/>
        <v>1</v>
      </c>
      <c r="U60" s="93">
        <f t="shared" si="5"/>
        <v>4.9285362247412522E-4</v>
      </c>
      <c r="V60" s="204" t="s">
        <v>26</v>
      </c>
      <c r="W60" s="212"/>
    </row>
    <row r="61" spans="1:23" ht="15.75" x14ac:dyDescent="0.25">
      <c r="A61" s="96"/>
      <c r="B61" s="97"/>
      <c r="C61" s="97"/>
      <c r="D61" s="97"/>
      <c r="E61" s="104"/>
      <c r="F61" s="104"/>
      <c r="G61" s="109"/>
      <c r="H61" s="110"/>
      <c r="I61" s="63"/>
      <c r="J61" s="63">
        <v>3</v>
      </c>
      <c r="K61" s="63"/>
      <c r="L61" s="63"/>
      <c r="M61" s="63"/>
      <c r="N61" s="63"/>
      <c r="O61" s="63"/>
      <c r="P61" s="63"/>
      <c r="Q61" s="63"/>
      <c r="R61" s="63"/>
      <c r="S61" s="251"/>
      <c r="T61" s="247">
        <f t="shared" si="6"/>
        <v>3</v>
      </c>
      <c r="U61" s="93">
        <f t="shared" si="5"/>
        <v>1.4785608674223755E-3</v>
      </c>
      <c r="V61" s="203" t="s">
        <v>288</v>
      </c>
      <c r="W61" s="103"/>
    </row>
    <row r="62" spans="1:23" ht="16.5" thickBot="1" x14ac:dyDescent="0.3">
      <c r="A62" s="96"/>
      <c r="B62" s="97"/>
      <c r="C62" s="97"/>
      <c r="D62" s="97"/>
      <c r="E62" s="104"/>
      <c r="F62" s="104"/>
      <c r="G62" s="109"/>
      <c r="H62" s="186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252"/>
      <c r="T62" s="248">
        <f t="shared" si="6"/>
        <v>0</v>
      </c>
      <c r="U62" s="245">
        <f t="shared" si="5"/>
        <v>0</v>
      </c>
      <c r="V62" s="205" t="s">
        <v>154</v>
      </c>
      <c r="W62" s="212"/>
    </row>
    <row r="63" spans="1:23" ht="15.75" x14ac:dyDescent="0.25">
      <c r="A63" s="96"/>
      <c r="B63" s="97"/>
      <c r="C63" s="97"/>
      <c r="D63" s="97"/>
      <c r="E63" s="104"/>
      <c r="F63" s="104"/>
      <c r="G63" s="98"/>
      <c r="H63" s="90"/>
      <c r="I63" s="111">
        <v>1</v>
      </c>
      <c r="J63" s="111"/>
      <c r="K63" s="111"/>
      <c r="L63" s="111"/>
      <c r="M63" s="111"/>
      <c r="N63" s="111"/>
      <c r="O63" s="111"/>
      <c r="P63" s="111"/>
      <c r="Q63" s="111"/>
      <c r="R63" s="111"/>
      <c r="S63" s="253"/>
      <c r="T63" s="249">
        <f t="shared" si="6"/>
        <v>0</v>
      </c>
      <c r="U63" s="183">
        <f t="shared" si="5"/>
        <v>0</v>
      </c>
      <c r="V63" s="206" t="s">
        <v>10</v>
      </c>
      <c r="W63" s="106"/>
    </row>
    <row r="64" spans="1:23" ht="15.75" x14ac:dyDescent="0.25">
      <c r="A64" s="96"/>
      <c r="B64" s="97"/>
      <c r="C64" s="97"/>
      <c r="D64" s="97"/>
      <c r="E64" s="104"/>
      <c r="F64" s="104"/>
      <c r="G64" s="98"/>
      <c r="H64" s="99"/>
      <c r="I64" s="213">
        <v>1</v>
      </c>
      <c r="J64" s="63"/>
      <c r="K64" s="63"/>
      <c r="L64" s="63"/>
      <c r="M64" s="63"/>
      <c r="N64" s="63"/>
      <c r="O64" s="63"/>
      <c r="P64" s="63"/>
      <c r="Q64" s="63"/>
      <c r="R64" s="63"/>
      <c r="S64" s="251"/>
      <c r="T64" s="247">
        <f t="shared" si="6"/>
        <v>0</v>
      </c>
      <c r="U64" s="93">
        <f t="shared" si="5"/>
        <v>0</v>
      </c>
      <c r="V64" s="331" t="s">
        <v>94</v>
      </c>
      <c r="W64" s="106"/>
    </row>
    <row r="65" spans="1:23" ht="15.75" x14ac:dyDescent="0.25">
      <c r="A65" s="96"/>
      <c r="B65" s="97"/>
      <c r="C65" s="97"/>
      <c r="D65" s="97"/>
      <c r="E65" s="104"/>
      <c r="F65" s="104"/>
      <c r="G65" s="98"/>
      <c r="H65" s="99"/>
      <c r="I65" s="214">
        <v>6</v>
      </c>
      <c r="J65" s="63">
        <v>1</v>
      </c>
      <c r="K65" s="63"/>
      <c r="L65" s="63"/>
      <c r="M65" s="63"/>
      <c r="N65" s="63"/>
      <c r="O65" s="63"/>
      <c r="P65" s="63"/>
      <c r="Q65" s="63"/>
      <c r="R65" s="63"/>
      <c r="S65" s="251">
        <v>8</v>
      </c>
      <c r="T65" s="247">
        <f t="shared" si="6"/>
        <v>9</v>
      </c>
      <c r="U65" s="93">
        <f t="shared" si="5"/>
        <v>4.4356826022671266E-3</v>
      </c>
      <c r="V65" s="203" t="s">
        <v>3</v>
      </c>
      <c r="W65" s="105"/>
    </row>
    <row r="66" spans="1:23" ht="15.75" x14ac:dyDescent="0.25">
      <c r="A66" s="96"/>
      <c r="B66" s="97"/>
      <c r="C66" s="97"/>
      <c r="D66" s="97"/>
      <c r="E66" s="97"/>
      <c r="F66" s="104"/>
      <c r="G66" s="98"/>
      <c r="H66" s="99"/>
      <c r="I66" s="214">
        <v>14</v>
      </c>
      <c r="J66" s="63"/>
      <c r="K66" s="63"/>
      <c r="L66" s="63"/>
      <c r="M66" s="63"/>
      <c r="N66" s="63"/>
      <c r="O66" s="63"/>
      <c r="P66" s="63"/>
      <c r="Q66" s="63"/>
      <c r="R66" s="63"/>
      <c r="S66" s="251">
        <v>1</v>
      </c>
      <c r="T66" s="247">
        <f t="shared" si="6"/>
        <v>1</v>
      </c>
      <c r="U66" s="93">
        <f t="shared" si="5"/>
        <v>4.9285362247412522E-4</v>
      </c>
      <c r="V66" s="203" t="s">
        <v>7</v>
      </c>
      <c r="W66" s="106"/>
    </row>
    <row r="67" spans="1:23" ht="15.75" x14ac:dyDescent="0.25">
      <c r="A67" s="96"/>
      <c r="B67" s="97"/>
      <c r="C67" s="97"/>
      <c r="D67" s="97"/>
      <c r="E67" s="97"/>
      <c r="F67" s="104"/>
      <c r="G67" s="98"/>
      <c r="H67" s="99"/>
      <c r="I67" s="214"/>
      <c r="J67" s="63"/>
      <c r="K67" s="63"/>
      <c r="L67" s="63"/>
      <c r="M67" s="63"/>
      <c r="N67" s="63"/>
      <c r="O67" s="63"/>
      <c r="P67" s="63"/>
      <c r="Q67" s="63"/>
      <c r="R67" s="63"/>
      <c r="S67" s="251">
        <v>1</v>
      </c>
      <c r="T67" s="247">
        <f t="shared" si="6"/>
        <v>1</v>
      </c>
      <c r="U67" s="93">
        <f t="shared" si="5"/>
        <v>4.9285362247412522E-4</v>
      </c>
      <c r="V67" s="203" t="s">
        <v>8</v>
      </c>
      <c r="W67" s="354"/>
    </row>
    <row r="68" spans="1:23" ht="15.75" x14ac:dyDescent="0.25">
      <c r="A68" s="96"/>
      <c r="B68" s="97"/>
      <c r="C68" s="97"/>
      <c r="D68" s="97"/>
      <c r="E68" s="97"/>
      <c r="F68" s="104"/>
      <c r="G68" s="98"/>
      <c r="H68" s="99"/>
      <c r="I68" s="214"/>
      <c r="J68" s="63"/>
      <c r="K68" s="63"/>
      <c r="L68" s="63"/>
      <c r="M68" s="63"/>
      <c r="N68" s="63"/>
      <c r="O68" s="63"/>
      <c r="P68" s="63"/>
      <c r="Q68" s="63"/>
      <c r="R68" s="63"/>
      <c r="S68" s="251"/>
      <c r="T68" s="247">
        <f t="shared" si="6"/>
        <v>0</v>
      </c>
      <c r="U68" s="93">
        <f t="shared" si="5"/>
        <v>0</v>
      </c>
      <c r="V68" s="203" t="s">
        <v>77</v>
      </c>
      <c r="W68" s="354" t="s">
        <v>180</v>
      </c>
    </row>
    <row r="69" spans="1:23" ht="15.75" x14ac:dyDescent="0.25">
      <c r="A69" s="96"/>
      <c r="B69" s="97"/>
      <c r="C69" s="97"/>
      <c r="D69" s="97"/>
      <c r="E69" s="97"/>
      <c r="F69" s="104"/>
      <c r="G69" s="98"/>
      <c r="H69" s="99"/>
      <c r="I69" s="214"/>
      <c r="J69" s="63">
        <v>1</v>
      </c>
      <c r="K69" s="63"/>
      <c r="L69" s="63"/>
      <c r="M69" s="63"/>
      <c r="N69" s="63"/>
      <c r="O69" s="63"/>
      <c r="P69" s="63"/>
      <c r="Q69" s="63"/>
      <c r="R69" s="63"/>
      <c r="S69" s="251"/>
      <c r="T69" s="247">
        <f t="shared" si="6"/>
        <v>1</v>
      </c>
      <c r="U69" s="93">
        <f t="shared" si="5"/>
        <v>4.9285362247412522E-4</v>
      </c>
      <c r="V69" s="203" t="s">
        <v>19</v>
      </c>
      <c r="W69" s="354" t="s">
        <v>290</v>
      </c>
    </row>
    <row r="70" spans="1:23" ht="15.75" x14ac:dyDescent="0.25">
      <c r="A70" s="96"/>
      <c r="B70" s="97"/>
      <c r="C70" s="97"/>
      <c r="D70" s="97"/>
      <c r="E70" s="97"/>
      <c r="F70" s="104"/>
      <c r="G70" s="98"/>
      <c r="H70" s="99"/>
      <c r="I70" s="214"/>
      <c r="J70" s="63"/>
      <c r="K70" s="63"/>
      <c r="L70" s="63"/>
      <c r="M70" s="63"/>
      <c r="N70" s="63"/>
      <c r="O70" s="63"/>
      <c r="P70" s="63"/>
      <c r="Q70" s="63"/>
      <c r="R70" s="63"/>
      <c r="S70" s="251"/>
      <c r="T70" s="247">
        <f t="shared" si="6"/>
        <v>0</v>
      </c>
      <c r="U70" s="93">
        <f t="shared" si="5"/>
        <v>0</v>
      </c>
      <c r="V70" s="203" t="s">
        <v>78</v>
      </c>
      <c r="W70" s="326" t="s">
        <v>293</v>
      </c>
    </row>
    <row r="71" spans="1:23" ht="15.75" x14ac:dyDescent="0.25">
      <c r="A71" s="96"/>
      <c r="B71" s="97"/>
      <c r="C71" s="97"/>
      <c r="D71" s="97"/>
      <c r="E71" s="97"/>
      <c r="F71" s="104"/>
      <c r="G71" s="98"/>
      <c r="H71" s="99"/>
      <c r="I71" s="214"/>
      <c r="J71" s="63"/>
      <c r="K71" s="63"/>
      <c r="L71" s="63"/>
      <c r="M71" s="63"/>
      <c r="N71" s="63"/>
      <c r="O71" s="63"/>
      <c r="P71" s="63"/>
      <c r="Q71" s="63"/>
      <c r="R71" s="63"/>
      <c r="S71" s="251"/>
      <c r="T71" s="247">
        <f t="shared" si="6"/>
        <v>0</v>
      </c>
      <c r="U71" s="93">
        <f t="shared" si="5"/>
        <v>0</v>
      </c>
      <c r="V71" s="332" t="s">
        <v>165</v>
      </c>
      <c r="W71" s="354"/>
    </row>
    <row r="72" spans="1:23" ht="15.75" x14ac:dyDescent="0.25">
      <c r="A72" s="96"/>
      <c r="B72" s="97"/>
      <c r="C72" s="97"/>
      <c r="D72" s="97"/>
      <c r="E72" s="104"/>
      <c r="F72" s="104"/>
      <c r="G72" s="98"/>
      <c r="H72" s="99"/>
      <c r="I72" s="214">
        <v>8</v>
      </c>
      <c r="J72" s="63">
        <v>1</v>
      </c>
      <c r="K72" s="63"/>
      <c r="L72" s="63"/>
      <c r="M72" s="63"/>
      <c r="N72" s="63"/>
      <c r="O72" s="63"/>
      <c r="P72" s="63"/>
      <c r="Q72" s="63"/>
      <c r="R72" s="63"/>
      <c r="S72" s="251">
        <v>1</v>
      </c>
      <c r="T72" s="247">
        <f t="shared" si="6"/>
        <v>2</v>
      </c>
      <c r="U72" s="93">
        <f t="shared" si="5"/>
        <v>9.8570724494825043E-4</v>
      </c>
      <c r="V72" s="203" t="s">
        <v>12</v>
      </c>
      <c r="W72" s="326"/>
    </row>
    <row r="73" spans="1:23" ht="15.75" x14ac:dyDescent="0.25">
      <c r="A73" s="96"/>
      <c r="B73" s="97"/>
      <c r="C73" s="97"/>
      <c r="D73" s="97"/>
      <c r="E73" s="104"/>
      <c r="F73" s="104"/>
      <c r="G73" s="98"/>
      <c r="H73" s="99"/>
      <c r="I73" s="63">
        <v>7</v>
      </c>
      <c r="J73" s="63"/>
      <c r="K73" s="63"/>
      <c r="L73" s="63"/>
      <c r="M73" s="63"/>
      <c r="N73" s="63"/>
      <c r="O73" s="63"/>
      <c r="P73" s="63"/>
      <c r="Q73" s="63"/>
      <c r="R73" s="63"/>
      <c r="S73" s="251"/>
      <c r="T73" s="247">
        <f t="shared" si="6"/>
        <v>0</v>
      </c>
      <c r="U73" s="93">
        <f t="shared" si="5"/>
        <v>0</v>
      </c>
      <c r="V73" s="204" t="s">
        <v>159</v>
      </c>
      <c r="W73" s="354"/>
    </row>
    <row r="74" spans="1:23" ht="15.75" x14ac:dyDescent="0.25">
      <c r="A74" s="96"/>
      <c r="B74" s="97"/>
      <c r="C74" s="97"/>
      <c r="D74" s="97"/>
      <c r="E74" s="104"/>
      <c r="F74" s="104"/>
      <c r="G74" s="98"/>
      <c r="H74" s="99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251"/>
      <c r="T74" s="247">
        <f t="shared" si="6"/>
        <v>0</v>
      </c>
      <c r="U74" s="93">
        <f t="shared" si="5"/>
        <v>0</v>
      </c>
      <c r="V74" s="204" t="s">
        <v>92</v>
      </c>
      <c r="W74" s="326"/>
    </row>
    <row r="75" spans="1:23" ht="16.5" thickBot="1" x14ac:dyDescent="0.3">
      <c r="A75" s="96"/>
      <c r="B75" s="97"/>
      <c r="C75" s="97"/>
      <c r="D75" s="97"/>
      <c r="E75" s="104"/>
      <c r="F75" s="104"/>
      <c r="G75" s="98"/>
      <c r="H75" s="107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254"/>
      <c r="T75" s="248">
        <f t="shared" si="6"/>
        <v>0</v>
      </c>
      <c r="U75" s="299">
        <f t="shared" si="5"/>
        <v>0</v>
      </c>
      <c r="V75" s="357" t="s">
        <v>9</v>
      </c>
      <c r="W75" s="326"/>
    </row>
    <row r="76" spans="1:23" ht="16.5" thickBot="1" x14ac:dyDescent="0.3">
      <c r="A76" s="96"/>
      <c r="B76" s="97"/>
      <c r="C76" s="97"/>
      <c r="D76" s="97"/>
      <c r="E76" s="104"/>
      <c r="F76" s="104"/>
      <c r="G76" s="98"/>
      <c r="H76" s="82"/>
      <c r="I76" s="83"/>
      <c r="J76" s="240"/>
      <c r="K76" s="83"/>
      <c r="L76" s="83"/>
      <c r="M76" s="83"/>
      <c r="N76" s="83"/>
      <c r="O76" s="83"/>
      <c r="P76" s="83"/>
      <c r="Q76" s="83"/>
      <c r="R76" s="83"/>
      <c r="S76" s="83"/>
      <c r="T76" s="246"/>
      <c r="U76" s="246"/>
      <c r="V76" s="208" t="s">
        <v>149</v>
      </c>
      <c r="W76" s="354"/>
    </row>
    <row r="77" spans="1:23" ht="15.75" x14ac:dyDescent="0.25">
      <c r="A77" s="96"/>
      <c r="B77" s="97"/>
      <c r="C77" s="97"/>
      <c r="D77" s="97"/>
      <c r="E77" s="104"/>
      <c r="F77" s="104"/>
      <c r="G77" s="109"/>
      <c r="H77" s="90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250"/>
      <c r="T77" s="249">
        <f t="shared" ref="T77:T78" si="7">SUM(H77,J77,L77,N77,P77,R77,S77)</f>
        <v>0</v>
      </c>
      <c r="U77" s="183">
        <f t="shared" si="5"/>
        <v>0</v>
      </c>
      <c r="V77" s="202" t="s">
        <v>89</v>
      </c>
      <c r="W77" s="354" t="s">
        <v>289</v>
      </c>
    </row>
    <row r="78" spans="1:23" ht="15.75" x14ac:dyDescent="0.25">
      <c r="A78" s="96"/>
      <c r="B78" s="97"/>
      <c r="C78" s="97"/>
      <c r="D78" s="97"/>
      <c r="E78" s="104"/>
      <c r="F78" s="104"/>
      <c r="G78" s="109"/>
      <c r="H78" s="99">
        <v>1</v>
      </c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251"/>
      <c r="T78" s="247">
        <f t="shared" si="7"/>
        <v>1</v>
      </c>
      <c r="U78" s="183">
        <f t="shared" si="5"/>
        <v>4.9285362247412522E-4</v>
      </c>
      <c r="V78" s="203" t="s">
        <v>83</v>
      </c>
      <c r="W78" s="354" t="s">
        <v>291</v>
      </c>
    </row>
    <row r="79" spans="1:23" x14ac:dyDescent="0.25">
      <c r="A79" s="96"/>
      <c r="B79" s="97"/>
      <c r="C79" s="97"/>
      <c r="D79" s="97"/>
      <c r="E79" s="104"/>
      <c r="F79" s="104"/>
      <c r="G79" s="109"/>
      <c r="H79" s="99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251"/>
      <c r="T79" s="247">
        <f t="shared" ref="T79:T85" si="8">SUM(H79,J79,L79,N79,P79,R79,S79)</f>
        <v>0</v>
      </c>
      <c r="U79" s="183">
        <f t="shared" si="5"/>
        <v>0</v>
      </c>
      <c r="V79" s="355" t="s">
        <v>162</v>
      </c>
      <c r="W79" s="354"/>
    </row>
    <row r="80" spans="1:23" ht="15.75" x14ac:dyDescent="0.25">
      <c r="A80" s="96"/>
      <c r="B80" s="97"/>
      <c r="C80" s="97"/>
      <c r="D80" s="97"/>
      <c r="E80" s="104"/>
      <c r="F80" s="104"/>
      <c r="G80" s="109"/>
      <c r="H80" s="99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251"/>
      <c r="T80" s="247">
        <f t="shared" si="8"/>
        <v>0</v>
      </c>
      <c r="U80" s="183">
        <f t="shared" si="5"/>
        <v>0</v>
      </c>
      <c r="V80" s="203" t="s">
        <v>71</v>
      </c>
      <c r="W80" s="326"/>
    </row>
    <row r="81" spans="1:23" ht="15.75" x14ac:dyDescent="0.25">
      <c r="A81" s="96"/>
      <c r="B81" s="97"/>
      <c r="C81" s="97"/>
      <c r="D81" s="97"/>
      <c r="E81" s="104"/>
      <c r="F81" s="104"/>
      <c r="G81" s="109"/>
      <c r="H81" s="99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251"/>
      <c r="T81" s="247">
        <f t="shared" si="8"/>
        <v>0</v>
      </c>
      <c r="U81" s="183">
        <f t="shared" si="5"/>
        <v>0</v>
      </c>
      <c r="V81" s="204" t="s">
        <v>84</v>
      </c>
      <c r="W81" s="326" t="s">
        <v>292</v>
      </c>
    </row>
    <row r="82" spans="1:23" ht="15.75" x14ac:dyDescent="0.25">
      <c r="A82" s="96"/>
      <c r="B82" s="97"/>
      <c r="C82" s="97"/>
      <c r="D82" s="97"/>
      <c r="E82" s="104"/>
      <c r="F82" s="104"/>
      <c r="G82" s="109"/>
      <c r="H82" s="99">
        <v>2</v>
      </c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251"/>
      <c r="T82" s="247">
        <f t="shared" si="8"/>
        <v>2</v>
      </c>
      <c r="U82" s="183">
        <f t="shared" si="5"/>
        <v>9.8570724494825043E-4</v>
      </c>
      <c r="V82" s="204" t="s">
        <v>26</v>
      </c>
      <c r="W82" s="326" t="s">
        <v>294</v>
      </c>
    </row>
    <row r="83" spans="1:23" ht="15.75" x14ac:dyDescent="0.25">
      <c r="A83" s="96"/>
      <c r="B83" s="97"/>
      <c r="C83" s="97"/>
      <c r="D83" s="97"/>
      <c r="E83" s="104"/>
      <c r="F83" s="104"/>
      <c r="G83" s="109"/>
      <c r="H83" s="107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254"/>
      <c r="T83" s="247">
        <f t="shared" si="8"/>
        <v>0</v>
      </c>
      <c r="U83" s="183">
        <f t="shared" si="5"/>
        <v>0</v>
      </c>
      <c r="V83" s="207" t="s">
        <v>35</v>
      </c>
      <c r="W83" s="356"/>
    </row>
    <row r="84" spans="1:23" ht="15.75" x14ac:dyDescent="0.25">
      <c r="A84" s="96"/>
      <c r="B84" s="97"/>
      <c r="C84" s="97"/>
      <c r="D84" s="97"/>
      <c r="E84" s="104"/>
      <c r="F84" s="104"/>
      <c r="G84" s="109"/>
      <c r="H84" s="107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254"/>
      <c r="T84" s="247">
        <f t="shared" si="8"/>
        <v>0</v>
      </c>
      <c r="U84" s="183">
        <f t="shared" si="5"/>
        <v>0</v>
      </c>
      <c r="V84" s="203" t="s">
        <v>12</v>
      </c>
      <c r="W84" s="326"/>
    </row>
    <row r="85" spans="1:23" ht="16.5" thickBot="1" x14ac:dyDescent="0.3">
      <c r="A85" s="117"/>
      <c r="B85" s="118"/>
      <c r="C85" s="118"/>
      <c r="D85" s="118"/>
      <c r="E85" s="119"/>
      <c r="F85" s="119"/>
      <c r="G85" s="120"/>
      <c r="H85" s="107">
        <v>4</v>
      </c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254"/>
      <c r="T85" s="247">
        <f t="shared" si="8"/>
        <v>4</v>
      </c>
      <c r="U85" s="299">
        <f t="shared" si="5"/>
        <v>1.9714144898965009E-3</v>
      </c>
      <c r="V85" s="205" t="s">
        <v>146</v>
      </c>
      <c r="W85" s="352"/>
    </row>
    <row r="86" spans="1:23" ht="15.75" thickBot="1" x14ac:dyDescent="0.3">
      <c r="A86" s="122"/>
      <c r="B86" s="122"/>
      <c r="C86" s="122"/>
      <c r="D86" s="122"/>
      <c r="E86" s="122"/>
      <c r="F86" s="122"/>
      <c r="G86" s="47" t="s">
        <v>4</v>
      </c>
      <c r="H86" s="123">
        <f t="shared" ref="H86:S86" si="9">SUM(H47:H85)</f>
        <v>109</v>
      </c>
      <c r="I86" s="123">
        <f t="shared" si="9"/>
        <v>37</v>
      </c>
      <c r="J86" s="123">
        <f t="shared" si="9"/>
        <v>13</v>
      </c>
      <c r="K86" s="123">
        <f t="shared" si="9"/>
        <v>0</v>
      </c>
      <c r="L86" s="123">
        <f t="shared" si="9"/>
        <v>0</v>
      </c>
      <c r="M86" s="123">
        <f t="shared" si="9"/>
        <v>0</v>
      </c>
      <c r="N86" s="123">
        <f t="shared" si="9"/>
        <v>0</v>
      </c>
      <c r="O86" s="123">
        <f t="shared" si="9"/>
        <v>0</v>
      </c>
      <c r="P86" s="123">
        <f t="shared" si="9"/>
        <v>0</v>
      </c>
      <c r="Q86" s="123">
        <f t="shared" si="9"/>
        <v>0</v>
      </c>
      <c r="R86" s="123">
        <f t="shared" si="9"/>
        <v>0</v>
      </c>
      <c r="S86" s="123">
        <f t="shared" si="9"/>
        <v>16</v>
      </c>
      <c r="T86" s="198">
        <f>SUM(H86,J86,L86,N86,P86,R86,S86)</f>
        <v>138</v>
      </c>
      <c r="U86" s="333">
        <f t="shared" si="5"/>
        <v>6.8013799901429278E-2</v>
      </c>
      <c r="V86" s="40"/>
    </row>
    <row r="88" spans="1:23" ht="15.75" thickBot="1" x14ac:dyDescent="0.3"/>
    <row r="89" spans="1:23" ht="75.75" thickBot="1" x14ac:dyDescent="0.3">
      <c r="A89" s="42" t="s">
        <v>22</v>
      </c>
      <c r="B89" s="42" t="s">
        <v>47</v>
      </c>
      <c r="C89" s="43" t="s">
        <v>52</v>
      </c>
      <c r="D89" s="43" t="s">
        <v>17</v>
      </c>
      <c r="E89" s="42" t="s">
        <v>16</v>
      </c>
      <c r="F89" s="44" t="s">
        <v>1</v>
      </c>
      <c r="G89" s="45" t="s">
        <v>23</v>
      </c>
      <c r="H89" s="46" t="s">
        <v>72</v>
      </c>
      <c r="I89" s="46" t="s">
        <v>73</v>
      </c>
      <c r="J89" s="46" t="s">
        <v>53</v>
      </c>
      <c r="K89" s="46" t="s">
        <v>58</v>
      </c>
      <c r="L89" s="46" t="s">
        <v>54</v>
      </c>
      <c r="M89" s="46" t="s">
        <v>59</v>
      </c>
      <c r="N89" s="46" t="s">
        <v>55</v>
      </c>
      <c r="O89" s="46" t="s">
        <v>60</v>
      </c>
      <c r="P89" s="46" t="s">
        <v>56</v>
      </c>
      <c r="Q89" s="46" t="s">
        <v>74</v>
      </c>
      <c r="R89" s="46" t="s">
        <v>113</v>
      </c>
      <c r="S89" s="46" t="s">
        <v>41</v>
      </c>
      <c r="T89" s="46" t="s">
        <v>4</v>
      </c>
      <c r="U89" s="42" t="s">
        <v>2</v>
      </c>
      <c r="V89" s="80" t="s">
        <v>20</v>
      </c>
      <c r="W89" s="81" t="s">
        <v>6</v>
      </c>
    </row>
    <row r="90" spans="1:23" ht="15.75" thickBot="1" x14ac:dyDescent="0.3">
      <c r="A90" s="316">
        <v>1518413</v>
      </c>
      <c r="B90" s="209" t="s">
        <v>243</v>
      </c>
      <c r="C90" s="316">
        <v>1920</v>
      </c>
      <c r="D90" s="316">
        <v>2082</v>
      </c>
      <c r="E90" s="321">
        <v>1900</v>
      </c>
      <c r="F90" s="322">
        <f>E90/D90</f>
        <v>0.91258405379442842</v>
      </c>
      <c r="G90" s="48">
        <v>45394</v>
      </c>
      <c r="H90" s="82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4"/>
      <c r="T90" s="296"/>
      <c r="U90" s="115"/>
      <c r="V90" s="86" t="s">
        <v>75</v>
      </c>
      <c r="W90" s="353" t="s">
        <v>70</v>
      </c>
    </row>
    <row r="91" spans="1:23" ht="15.75" x14ac:dyDescent="0.25">
      <c r="A91" s="87"/>
      <c r="B91" s="88"/>
      <c r="C91" s="88"/>
      <c r="D91" s="88"/>
      <c r="E91" s="88"/>
      <c r="F91" s="88"/>
      <c r="G91" s="89"/>
      <c r="H91" s="90">
        <v>4</v>
      </c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250">
        <v>1</v>
      </c>
      <c r="T91" s="249">
        <f>SUM(H91,J91,L91,N91,P91,R91,S91)</f>
        <v>5</v>
      </c>
      <c r="U91" s="349">
        <f>($T91)/$D$90</f>
        <v>2.4015369836695487E-3</v>
      </c>
      <c r="V91" s="202" t="s">
        <v>15</v>
      </c>
      <c r="W91" s="210" t="s">
        <v>118</v>
      </c>
    </row>
    <row r="92" spans="1:23" ht="15.75" x14ac:dyDescent="0.25">
      <c r="A92" s="96"/>
      <c r="B92" s="97"/>
      <c r="C92" s="97"/>
      <c r="D92" s="97"/>
      <c r="E92" s="97"/>
      <c r="F92" s="97"/>
      <c r="G92" s="98"/>
      <c r="H92" s="348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253">
        <v>2</v>
      </c>
      <c r="T92" s="249">
        <f>SUM(H92,J92,L92,N92,P92,R92,S92)</f>
        <v>2</v>
      </c>
      <c r="U92" s="299">
        <f>($T92)/$D$90</f>
        <v>9.6061479346781938E-4</v>
      </c>
      <c r="V92" s="206" t="s">
        <v>43</v>
      </c>
      <c r="W92" s="210" t="s">
        <v>307</v>
      </c>
    </row>
    <row r="93" spans="1:23" ht="15.75" x14ac:dyDescent="0.25">
      <c r="A93" s="96"/>
      <c r="B93" s="97"/>
      <c r="C93" s="97"/>
      <c r="D93" s="97"/>
      <c r="E93" s="97"/>
      <c r="F93" s="97"/>
      <c r="G93" s="98"/>
      <c r="H93" s="99">
        <v>26</v>
      </c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251"/>
      <c r="T93" s="247">
        <f t="shared" ref="T93:T119" si="10">SUM(H93,J93,L93,N93,P93,R93,S93)</f>
        <v>26</v>
      </c>
      <c r="U93" s="299">
        <f t="shared" ref="U93:U105" si="11">($T93)/$D$90</f>
        <v>1.2487992315081652E-2</v>
      </c>
      <c r="V93" s="203" t="s">
        <v>5</v>
      </c>
      <c r="W93" s="351"/>
    </row>
    <row r="94" spans="1:23" ht="15.75" x14ac:dyDescent="0.25">
      <c r="A94" s="96"/>
      <c r="B94" s="97"/>
      <c r="C94" s="97"/>
      <c r="D94" s="97"/>
      <c r="E94" s="104"/>
      <c r="F94" s="104"/>
      <c r="G94" s="98"/>
      <c r="H94" s="99">
        <v>88</v>
      </c>
      <c r="I94" s="63"/>
      <c r="J94" s="63">
        <v>5</v>
      </c>
      <c r="K94" s="63"/>
      <c r="L94" s="63"/>
      <c r="M94" s="63"/>
      <c r="N94" s="63"/>
      <c r="O94" s="63"/>
      <c r="P94" s="63"/>
      <c r="Q94" s="63"/>
      <c r="R94" s="63"/>
      <c r="S94" s="251">
        <v>3</v>
      </c>
      <c r="T94" s="247">
        <f t="shared" si="10"/>
        <v>96</v>
      </c>
      <c r="U94" s="299">
        <f t="shared" si="11"/>
        <v>4.6109510086455328E-2</v>
      </c>
      <c r="V94" s="203" t="s">
        <v>13</v>
      </c>
      <c r="W94" s="244"/>
    </row>
    <row r="95" spans="1:23" ht="15.75" x14ac:dyDescent="0.25">
      <c r="A95" s="96"/>
      <c r="B95" s="97"/>
      <c r="C95" s="97"/>
      <c r="D95" s="97"/>
      <c r="E95" s="104"/>
      <c r="F95" s="104"/>
      <c r="G95" s="98"/>
      <c r="H95" s="99">
        <v>1</v>
      </c>
      <c r="I95" s="63"/>
      <c r="J95" s="63">
        <v>2</v>
      </c>
      <c r="K95" s="63"/>
      <c r="L95" s="63"/>
      <c r="M95" s="63"/>
      <c r="N95" s="63"/>
      <c r="O95" s="63"/>
      <c r="P95" s="63"/>
      <c r="Q95" s="63"/>
      <c r="R95" s="63"/>
      <c r="S95" s="251"/>
      <c r="T95" s="247">
        <f t="shared" si="10"/>
        <v>3</v>
      </c>
      <c r="U95" s="299">
        <f t="shared" si="11"/>
        <v>1.440922190201729E-3</v>
      </c>
      <c r="V95" s="203" t="s">
        <v>14</v>
      </c>
      <c r="W95" s="311"/>
    </row>
    <row r="96" spans="1:23" ht="15.75" x14ac:dyDescent="0.25">
      <c r="A96" s="96"/>
      <c r="B96" s="97"/>
      <c r="C96" s="97"/>
      <c r="D96" s="97"/>
      <c r="E96" s="104"/>
      <c r="F96" s="104"/>
      <c r="G96" s="98"/>
      <c r="H96" s="99">
        <v>13</v>
      </c>
      <c r="I96" s="63"/>
      <c r="J96" s="63">
        <v>1</v>
      </c>
      <c r="K96" s="63"/>
      <c r="L96" s="63"/>
      <c r="M96" s="63"/>
      <c r="N96" s="63"/>
      <c r="O96" s="63"/>
      <c r="P96" s="63"/>
      <c r="Q96" s="63"/>
      <c r="R96" s="63"/>
      <c r="S96" s="251">
        <v>1</v>
      </c>
      <c r="T96" s="247">
        <f t="shared" si="10"/>
        <v>15</v>
      </c>
      <c r="U96" s="299">
        <f t="shared" si="11"/>
        <v>7.2046109510086453E-3</v>
      </c>
      <c r="V96" s="203" t="s">
        <v>30</v>
      </c>
      <c r="W96" s="311"/>
    </row>
    <row r="97" spans="1:23" ht="15.75" x14ac:dyDescent="0.25">
      <c r="A97" s="96"/>
      <c r="B97" s="97"/>
      <c r="C97" s="97"/>
      <c r="D97" s="97"/>
      <c r="E97" s="104"/>
      <c r="F97" s="104"/>
      <c r="G97" s="98"/>
      <c r="H97" s="99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251"/>
      <c r="T97" s="247">
        <f t="shared" si="10"/>
        <v>0</v>
      </c>
      <c r="U97" s="299">
        <f t="shared" si="11"/>
        <v>0</v>
      </c>
      <c r="V97" s="203" t="s">
        <v>31</v>
      </c>
      <c r="W97" s="105"/>
    </row>
    <row r="98" spans="1:23" ht="15.75" x14ac:dyDescent="0.25">
      <c r="A98" s="96"/>
      <c r="B98" s="97"/>
      <c r="C98" s="97"/>
      <c r="D98" s="97"/>
      <c r="E98" s="104"/>
      <c r="F98" s="104"/>
      <c r="G98" s="98"/>
      <c r="H98" s="99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251"/>
      <c r="T98" s="247">
        <f t="shared" si="10"/>
        <v>0</v>
      </c>
      <c r="U98" s="299">
        <f t="shared" si="11"/>
        <v>0</v>
      </c>
      <c r="V98" s="203" t="s">
        <v>163</v>
      </c>
      <c r="W98" s="323"/>
    </row>
    <row r="99" spans="1:23" ht="15.75" x14ac:dyDescent="0.25">
      <c r="A99" s="96"/>
      <c r="B99" s="97"/>
      <c r="C99" s="97"/>
      <c r="D99" s="97"/>
      <c r="E99" s="104"/>
      <c r="F99" s="104"/>
      <c r="G99" s="98"/>
      <c r="H99" s="99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251"/>
      <c r="T99" s="247">
        <f t="shared" si="10"/>
        <v>0</v>
      </c>
      <c r="U99" s="299">
        <f t="shared" si="11"/>
        <v>0</v>
      </c>
      <c r="V99" s="204" t="s">
        <v>183</v>
      </c>
      <c r="W99" s="105"/>
    </row>
    <row r="100" spans="1:23" ht="15.75" x14ac:dyDescent="0.25">
      <c r="A100" s="96"/>
      <c r="B100" s="97"/>
      <c r="C100" s="97"/>
      <c r="D100" s="97"/>
      <c r="E100" s="104"/>
      <c r="F100" s="104"/>
      <c r="G100" s="98"/>
      <c r="H100" s="99">
        <v>3</v>
      </c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251">
        <v>1</v>
      </c>
      <c r="T100" s="247">
        <f t="shared" si="10"/>
        <v>4</v>
      </c>
      <c r="U100" s="299">
        <f t="shared" si="11"/>
        <v>1.9212295869356388E-3</v>
      </c>
      <c r="V100" s="203" t="s">
        <v>0</v>
      </c>
      <c r="W100" s="354"/>
    </row>
    <row r="101" spans="1:23" ht="15.75" x14ac:dyDescent="0.25">
      <c r="A101" s="96"/>
      <c r="B101" s="97"/>
      <c r="C101" s="97"/>
      <c r="D101" s="97"/>
      <c r="E101" s="104"/>
      <c r="F101" s="104"/>
      <c r="G101" s="98"/>
      <c r="H101" s="99">
        <v>4</v>
      </c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251">
        <v>2</v>
      </c>
      <c r="T101" s="247">
        <f t="shared" si="10"/>
        <v>6</v>
      </c>
      <c r="U101" s="299">
        <f t="shared" si="11"/>
        <v>2.881844380403458E-3</v>
      </c>
      <c r="V101" s="203" t="s">
        <v>11</v>
      </c>
      <c r="W101" s="354"/>
    </row>
    <row r="102" spans="1:23" ht="15.75" x14ac:dyDescent="0.25">
      <c r="A102" s="96"/>
      <c r="B102" s="97"/>
      <c r="C102" s="97"/>
      <c r="D102" s="97"/>
      <c r="E102" s="104"/>
      <c r="F102" s="104" t="s">
        <v>99</v>
      </c>
      <c r="G102" s="98"/>
      <c r="H102" s="99">
        <v>3</v>
      </c>
      <c r="I102" s="63"/>
      <c r="J102" s="63">
        <v>1</v>
      </c>
      <c r="K102" s="63"/>
      <c r="L102" s="63"/>
      <c r="M102" s="63"/>
      <c r="N102" s="63"/>
      <c r="O102" s="63"/>
      <c r="P102" s="63"/>
      <c r="Q102" s="63"/>
      <c r="R102" s="63"/>
      <c r="S102" s="251"/>
      <c r="T102" s="247">
        <f t="shared" si="10"/>
        <v>4</v>
      </c>
      <c r="U102" s="299">
        <f t="shared" si="11"/>
        <v>1.9212295869356388E-3</v>
      </c>
      <c r="V102" s="203" t="s">
        <v>33</v>
      </c>
      <c r="W102" s="326"/>
    </row>
    <row r="103" spans="1:23" ht="15.75" x14ac:dyDescent="0.25">
      <c r="A103" s="96"/>
      <c r="B103" s="97"/>
      <c r="C103" s="97"/>
      <c r="D103" s="97"/>
      <c r="E103" s="104"/>
      <c r="F103" s="104"/>
      <c r="G103" s="98"/>
      <c r="H103" s="99"/>
      <c r="I103" s="63"/>
      <c r="J103" s="63">
        <v>4</v>
      </c>
      <c r="K103" s="63"/>
      <c r="L103" s="63"/>
      <c r="M103" s="63"/>
      <c r="N103" s="63"/>
      <c r="O103" s="63"/>
      <c r="P103" s="63"/>
      <c r="Q103" s="63"/>
      <c r="R103" s="63"/>
      <c r="S103" s="251"/>
      <c r="T103" s="247">
        <f t="shared" si="10"/>
        <v>4</v>
      </c>
      <c r="U103" s="299">
        <f t="shared" si="11"/>
        <v>1.9212295869356388E-3</v>
      </c>
      <c r="V103" s="204" t="s">
        <v>27</v>
      </c>
      <c r="W103" s="354"/>
    </row>
    <row r="104" spans="1:23" ht="15.75" x14ac:dyDescent="0.25">
      <c r="A104" s="96"/>
      <c r="B104" s="97"/>
      <c r="C104" s="97"/>
      <c r="D104" s="97"/>
      <c r="E104" s="104"/>
      <c r="F104" s="104"/>
      <c r="G104" s="109"/>
      <c r="H104" s="110">
        <v>4</v>
      </c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251"/>
      <c r="T104" s="247">
        <f t="shared" si="10"/>
        <v>4</v>
      </c>
      <c r="U104" s="299">
        <f t="shared" si="11"/>
        <v>1.9212295869356388E-3</v>
      </c>
      <c r="V104" s="204" t="s">
        <v>26</v>
      </c>
      <c r="W104" s="212"/>
    </row>
    <row r="105" spans="1:23" ht="15.75" x14ac:dyDescent="0.25">
      <c r="A105" s="96"/>
      <c r="B105" s="97"/>
      <c r="C105" s="97"/>
      <c r="D105" s="97"/>
      <c r="E105" s="104"/>
      <c r="F105" s="104"/>
      <c r="G105" s="109"/>
      <c r="H105" s="110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251"/>
      <c r="T105" s="247">
        <f t="shared" si="10"/>
        <v>0</v>
      </c>
      <c r="U105" s="299">
        <f t="shared" si="11"/>
        <v>0</v>
      </c>
      <c r="V105" s="203" t="s">
        <v>288</v>
      </c>
      <c r="W105" s="103"/>
    </row>
    <row r="106" spans="1:23" ht="16.5" thickBot="1" x14ac:dyDescent="0.3">
      <c r="A106" s="96"/>
      <c r="B106" s="97"/>
      <c r="C106" s="97"/>
      <c r="D106" s="97"/>
      <c r="E106" s="104"/>
      <c r="F106" s="104"/>
      <c r="G106" s="109"/>
      <c r="H106" s="186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252"/>
      <c r="T106" s="248">
        <f t="shared" si="10"/>
        <v>0</v>
      </c>
      <c r="U106" s="245">
        <f>($T106)/$D$90</f>
        <v>0</v>
      </c>
      <c r="V106" s="205" t="s">
        <v>154</v>
      </c>
      <c r="W106" s="212"/>
    </row>
    <row r="107" spans="1:23" ht="15.75" x14ac:dyDescent="0.25">
      <c r="A107" s="96"/>
      <c r="B107" s="97"/>
      <c r="C107" s="97"/>
      <c r="D107" s="97"/>
      <c r="E107" s="104"/>
      <c r="F107" s="104"/>
      <c r="G107" s="98"/>
      <c r="H107" s="90"/>
      <c r="I107" s="111">
        <v>1</v>
      </c>
      <c r="J107" s="111"/>
      <c r="K107" s="111"/>
      <c r="L107" s="111"/>
      <c r="M107" s="111"/>
      <c r="N107" s="111"/>
      <c r="O107" s="111"/>
      <c r="P107" s="111"/>
      <c r="Q107" s="111"/>
      <c r="R107" s="111"/>
      <c r="S107" s="253"/>
      <c r="T107" s="249">
        <f t="shared" si="10"/>
        <v>0</v>
      </c>
      <c r="U107" s="183">
        <f>($T107)/$D$90</f>
        <v>0</v>
      </c>
      <c r="V107" s="206" t="s">
        <v>10</v>
      </c>
      <c r="W107" s="106"/>
    </row>
    <row r="108" spans="1:23" ht="15.75" x14ac:dyDescent="0.25">
      <c r="A108" s="96"/>
      <c r="B108" s="97"/>
      <c r="C108" s="97"/>
      <c r="D108" s="97"/>
      <c r="E108" s="104"/>
      <c r="F108" s="104"/>
      <c r="G108" s="98"/>
      <c r="H108" s="99"/>
      <c r="I108" s="213"/>
      <c r="J108" s="63"/>
      <c r="K108" s="63"/>
      <c r="L108" s="63"/>
      <c r="M108" s="63"/>
      <c r="N108" s="63"/>
      <c r="O108" s="63"/>
      <c r="P108" s="63"/>
      <c r="Q108" s="63"/>
      <c r="R108" s="63"/>
      <c r="S108" s="251"/>
      <c r="T108" s="247">
        <f t="shared" si="10"/>
        <v>0</v>
      </c>
      <c r="U108" s="93">
        <f>($T108)/$D$90</f>
        <v>0</v>
      </c>
      <c r="V108" s="331" t="s">
        <v>94</v>
      </c>
      <c r="W108" s="106"/>
    </row>
    <row r="109" spans="1:23" ht="15.75" x14ac:dyDescent="0.25">
      <c r="A109" s="96"/>
      <c r="B109" s="97"/>
      <c r="C109" s="97"/>
      <c r="D109" s="97"/>
      <c r="E109" s="104"/>
      <c r="F109" s="104"/>
      <c r="G109" s="98"/>
      <c r="H109" s="99"/>
      <c r="I109" s="214">
        <v>3</v>
      </c>
      <c r="J109" s="63">
        <v>2</v>
      </c>
      <c r="K109" s="63"/>
      <c r="L109" s="63"/>
      <c r="M109" s="63"/>
      <c r="N109" s="63"/>
      <c r="O109" s="63"/>
      <c r="P109" s="63"/>
      <c r="Q109" s="63"/>
      <c r="R109" s="63"/>
      <c r="S109" s="251">
        <v>8</v>
      </c>
      <c r="T109" s="247">
        <f t="shared" si="10"/>
        <v>10</v>
      </c>
      <c r="U109" s="93">
        <f t="shared" ref="U109:U118" si="12">($T109)/$D$90</f>
        <v>4.8030739673390974E-3</v>
      </c>
      <c r="V109" s="203" t="s">
        <v>3</v>
      </c>
      <c r="W109" s="105"/>
    </row>
    <row r="110" spans="1:23" ht="15.75" x14ac:dyDescent="0.25">
      <c r="A110" s="96"/>
      <c r="B110" s="97"/>
      <c r="C110" s="97"/>
      <c r="D110" s="97"/>
      <c r="E110" s="97"/>
      <c r="F110" s="104"/>
      <c r="G110" s="98"/>
      <c r="H110" s="99"/>
      <c r="I110" s="214">
        <v>16</v>
      </c>
      <c r="J110" s="63">
        <v>3</v>
      </c>
      <c r="K110" s="63"/>
      <c r="L110" s="63"/>
      <c r="M110" s="63"/>
      <c r="N110" s="63"/>
      <c r="O110" s="63"/>
      <c r="P110" s="63"/>
      <c r="Q110" s="63"/>
      <c r="R110" s="63"/>
      <c r="S110" s="251">
        <v>5</v>
      </c>
      <c r="T110" s="247">
        <f t="shared" si="10"/>
        <v>8</v>
      </c>
      <c r="U110" s="93">
        <f t="shared" si="12"/>
        <v>3.8424591738712775E-3</v>
      </c>
      <c r="V110" s="203" t="s">
        <v>7</v>
      </c>
      <c r="W110" s="106"/>
    </row>
    <row r="111" spans="1:23" ht="15.75" x14ac:dyDescent="0.25">
      <c r="A111" s="96"/>
      <c r="B111" s="97"/>
      <c r="C111" s="97"/>
      <c r="D111" s="97"/>
      <c r="E111" s="97"/>
      <c r="F111" s="104"/>
      <c r="G111" s="98"/>
      <c r="H111" s="99"/>
      <c r="I111" s="214"/>
      <c r="J111" s="63">
        <v>2</v>
      </c>
      <c r="K111" s="63"/>
      <c r="L111" s="63"/>
      <c r="M111" s="63"/>
      <c r="N111" s="63"/>
      <c r="O111" s="63"/>
      <c r="P111" s="63"/>
      <c r="Q111" s="63"/>
      <c r="R111" s="63"/>
      <c r="S111" s="251"/>
      <c r="T111" s="247">
        <f t="shared" si="10"/>
        <v>2</v>
      </c>
      <c r="U111" s="93">
        <f t="shared" si="12"/>
        <v>9.6061479346781938E-4</v>
      </c>
      <c r="V111" s="203" t="s">
        <v>8</v>
      </c>
      <c r="W111" s="354"/>
    </row>
    <row r="112" spans="1:23" ht="15.75" x14ac:dyDescent="0.25">
      <c r="A112" s="96"/>
      <c r="B112" s="97"/>
      <c r="C112" s="97"/>
      <c r="D112" s="97"/>
      <c r="E112" s="97"/>
      <c r="F112" s="104"/>
      <c r="G112" s="98"/>
      <c r="H112" s="99"/>
      <c r="I112" s="214">
        <v>12</v>
      </c>
      <c r="J112" s="63"/>
      <c r="K112" s="63"/>
      <c r="L112" s="63"/>
      <c r="M112" s="63"/>
      <c r="N112" s="63"/>
      <c r="O112" s="63"/>
      <c r="P112" s="63"/>
      <c r="Q112" s="63"/>
      <c r="R112" s="63"/>
      <c r="S112" s="251"/>
      <c r="T112" s="247">
        <f t="shared" si="10"/>
        <v>0</v>
      </c>
      <c r="U112" s="93">
        <f t="shared" si="12"/>
        <v>0</v>
      </c>
      <c r="V112" s="203" t="s">
        <v>77</v>
      </c>
      <c r="W112" s="354" t="s">
        <v>180</v>
      </c>
    </row>
    <row r="113" spans="1:23" ht="15.75" x14ac:dyDescent="0.25">
      <c r="A113" s="96"/>
      <c r="B113" s="97"/>
      <c r="C113" s="97"/>
      <c r="D113" s="97"/>
      <c r="E113" s="97"/>
      <c r="F113" s="104"/>
      <c r="G113" s="98"/>
      <c r="H113" s="99"/>
      <c r="I113" s="214">
        <v>1</v>
      </c>
      <c r="J113" s="63"/>
      <c r="K113" s="63"/>
      <c r="L113" s="63"/>
      <c r="M113" s="63"/>
      <c r="N113" s="63"/>
      <c r="O113" s="63"/>
      <c r="P113" s="63"/>
      <c r="Q113" s="63"/>
      <c r="R113" s="63"/>
      <c r="S113" s="251">
        <v>1</v>
      </c>
      <c r="T113" s="247">
        <f t="shared" si="10"/>
        <v>1</v>
      </c>
      <c r="U113" s="93">
        <f t="shared" si="12"/>
        <v>4.8030739673390969E-4</v>
      </c>
      <c r="V113" s="203" t="s">
        <v>19</v>
      </c>
      <c r="W113" s="354" t="s">
        <v>304</v>
      </c>
    </row>
    <row r="114" spans="1:23" ht="15.75" x14ac:dyDescent="0.25">
      <c r="A114" s="96"/>
      <c r="B114" s="97"/>
      <c r="C114" s="97"/>
      <c r="D114" s="97"/>
      <c r="E114" s="97"/>
      <c r="F114" s="104"/>
      <c r="G114" s="98"/>
      <c r="H114" s="99"/>
      <c r="I114" s="214">
        <v>1</v>
      </c>
      <c r="J114" s="63"/>
      <c r="K114" s="63"/>
      <c r="L114" s="63"/>
      <c r="M114" s="63"/>
      <c r="N114" s="63"/>
      <c r="O114" s="63"/>
      <c r="P114" s="63"/>
      <c r="Q114" s="63"/>
      <c r="R114" s="63"/>
      <c r="S114" s="251"/>
      <c r="T114" s="247">
        <f t="shared" si="10"/>
        <v>0</v>
      </c>
      <c r="U114" s="93">
        <f t="shared" si="12"/>
        <v>0</v>
      </c>
      <c r="V114" s="203" t="s">
        <v>78</v>
      </c>
      <c r="W114" s="326" t="s">
        <v>303</v>
      </c>
    </row>
    <row r="115" spans="1:23" ht="15.75" x14ac:dyDescent="0.25">
      <c r="A115" s="96"/>
      <c r="B115" s="97"/>
      <c r="C115" s="97"/>
      <c r="D115" s="97"/>
      <c r="E115" s="97"/>
      <c r="F115" s="104"/>
      <c r="G115" s="98"/>
      <c r="H115" s="99"/>
      <c r="I115" s="214"/>
      <c r="J115" s="63"/>
      <c r="K115" s="63"/>
      <c r="L115" s="63"/>
      <c r="M115" s="63"/>
      <c r="N115" s="63"/>
      <c r="O115" s="63"/>
      <c r="P115" s="63"/>
      <c r="Q115" s="63"/>
      <c r="R115" s="63"/>
      <c r="S115" s="251"/>
      <c r="T115" s="247">
        <f t="shared" si="10"/>
        <v>0</v>
      </c>
      <c r="U115" s="93">
        <f t="shared" si="12"/>
        <v>0</v>
      </c>
      <c r="V115" s="332" t="s">
        <v>165</v>
      </c>
      <c r="W115" s="354"/>
    </row>
    <row r="116" spans="1:23" ht="15.75" x14ac:dyDescent="0.25">
      <c r="A116" s="96"/>
      <c r="B116" s="97"/>
      <c r="C116" s="97"/>
      <c r="D116" s="97"/>
      <c r="E116" s="104"/>
      <c r="F116" s="104"/>
      <c r="G116" s="98"/>
      <c r="H116" s="99"/>
      <c r="I116" s="214">
        <v>8</v>
      </c>
      <c r="J116" s="63"/>
      <c r="K116" s="63"/>
      <c r="L116" s="63"/>
      <c r="M116" s="63"/>
      <c r="N116" s="63"/>
      <c r="O116" s="63"/>
      <c r="P116" s="63"/>
      <c r="Q116" s="63"/>
      <c r="R116" s="63"/>
      <c r="S116" s="251"/>
      <c r="T116" s="247">
        <f t="shared" si="10"/>
        <v>0</v>
      </c>
      <c r="U116" s="93">
        <f t="shared" si="12"/>
        <v>0</v>
      </c>
      <c r="V116" s="203" t="s">
        <v>12</v>
      </c>
      <c r="W116" s="326"/>
    </row>
    <row r="117" spans="1:23" ht="15.75" x14ac:dyDescent="0.25">
      <c r="A117" s="96"/>
      <c r="B117" s="97"/>
      <c r="C117" s="97"/>
      <c r="D117" s="97"/>
      <c r="E117" s="104"/>
      <c r="F117" s="104"/>
      <c r="G117" s="98"/>
      <c r="H117" s="99"/>
      <c r="I117" s="63">
        <v>9</v>
      </c>
      <c r="J117" s="63"/>
      <c r="K117" s="63"/>
      <c r="L117" s="63"/>
      <c r="M117" s="63"/>
      <c r="N117" s="63"/>
      <c r="O117" s="63"/>
      <c r="P117" s="63"/>
      <c r="Q117" s="63"/>
      <c r="R117" s="63"/>
      <c r="S117" s="251"/>
      <c r="T117" s="247">
        <f t="shared" si="10"/>
        <v>0</v>
      </c>
      <c r="U117" s="93">
        <f t="shared" si="12"/>
        <v>0</v>
      </c>
      <c r="V117" s="204" t="s">
        <v>159</v>
      </c>
      <c r="W117" s="354"/>
    </row>
    <row r="118" spans="1:23" ht="15.75" x14ac:dyDescent="0.25">
      <c r="A118" s="96"/>
      <c r="B118" s="97"/>
      <c r="C118" s="97"/>
      <c r="D118" s="97"/>
      <c r="E118" s="104"/>
      <c r="F118" s="104"/>
      <c r="G118" s="98"/>
      <c r="H118" s="99"/>
      <c r="I118" s="63">
        <v>2</v>
      </c>
      <c r="J118" s="63"/>
      <c r="K118" s="63"/>
      <c r="L118" s="63"/>
      <c r="M118" s="63"/>
      <c r="N118" s="63"/>
      <c r="O118" s="63"/>
      <c r="P118" s="63"/>
      <c r="Q118" s="63"/>
      <c r="R118" s="63"/>
      <c r="S118" s="251"/>
      <c r="T118" s="247">
        <f t="shared" si="10"/>
        <v>0</v>
      </c>
      <c r="U118" s="93">
        <f t="shared" si="12"/>
        <v>0</v>
      </c>
      <c r="V118" s="204" t="s">
        <v>92</v>
      </c>
      <c r="W118" s="326"/>
    </row>
    <row r="119" spans="1:23" ht="16.5" thickBot="1" x14ac:dyDescent="0.3">
      <c r="A119" s="96"/>
      <c r="B119" s="97"/>
      <c r="C119" s="97"/>
      <c r="D119" s="97"/>
      <c r="E119" s="104"/>
      <c r="F119" s="104"/>
      <c r="G119" s="98"/>
      <c r="H119" s="107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254"/>
      <c r="T119" s="248">
        <f t="shared" si="10"/>
        <v>0</v>
      </c>
      <c r="U119" s="299">
        <f>($T119)/$D$90</f>
        <v>0</v>
      </c>
      <c r="V119" s="357" t="s">
        <v>9</v>
      </c>
      <c r="W119" s="326"/>
    </row>
    <row r="120" spans="1:23" ht="16.5" thickBot="1" x14ac:dyDescent="0.3">
      <c r="A120" s="96"/>
      <c r="B120" s="97"/>
      <c r="C120" s="97"/>
      <c r="D120" s="97"/>
      <c r="E120" s="104"/>
      <c r="F120" s="104"/>
      <c r="G120" s="98"/>
      <c r="H120" s="82"/>
      <c r="I120" s="83"/>
      <c r="J120" s="240"/>
      <c r="K120" s="83"/>
      <c r="L120" s="83"/>
      <c r="M120" s="83"/>
      <c r="N120" s="83"/>
      <c r="O120" s="83"/>
      <c r="P120" s="83"/>
      <c r="Q120" s="83"/>
      <c r="R120" s="83"/>
      <c r="S120" s="83"/>
      <c r="T120" s="246"/>
      <c r="U120" s="246"/>
      <c r="V120" s="208" t="s">
        <v>149</v>
      </c>
      <c r="W120" s="354" t="s">
        <v>305</v>
      </c>
    </row>
    <row r="121" spans="1:23" ht="15.75" x14ac:dyDescent="0.25">
      <c r="A121" s="96"/>
      <c r="B121" s="97"/>
      <c r="C121" s="97"/>
      <c r="D121" s="97"/>
      <c r="E121" s="104"/>
      <c r="F121" s="104"/>
      <c r="G121" s="109"/>
      <c r="H121" s="90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250"/>
      <c r="T121" s="249">
        <f t="shared" ref="T121:T129" si="13">SUM(H121,J121,L121,N121,P121,R121,S121)</f>
        <v>0</v>
      </c>
      <c r="U121" s="183">
        <f>($T121)/$D$90</f>
        <v>0</v>
      </c>
      <c r="V121" s="202" t="s">
        <v>89</v>
      </c>
      <c r="W121" s="354" t="s">
        <v>302</v>
      </c>
    </row>
    <row r="122" spans="1:23" ht="15.75" x14ac:dyDescent="0.25">
      <c r="A122" s="96"/>
      <c r="B122" s="97"/>
      <c r="C122" s="97"/>
      <c r="D122" s="97"/>
      <c r="E122" s="104"/>
      <c r="F122" s="104"/>
      <c r="G122" s="109"/>
      <c r="H122" s="99">
        <v>2</v>
      </c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251"/>
      <c r="T122" s="247">
        <f t="shared" si="13"/>
        <v>2</v>
      </c>
      <c r="U122" s="183">
        <f>($T122)/$D$90</f>
        <v>9.6061479346781938E-4</v>
      </c>
      <c r="V122" s="203" t="s">
        <v>83</v>
      </c>
      <c r="W122" s="354" t="s">
        <v>308</v>
      </c>
    </row>
    <row r="123" spans="1:23" x14ac:dyDescent="0.25">
      <c r="A123" s="96"/>
      <c r="B123" s="97"/>
      <c r="C123" s="97"/>
      <c r="D123" s="97"/>
      <c r="E123" s="104"/>
      <c r="F123" s="104"/>
      <c r="G123" s="109"/>
      <c r="H123" s="99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251"/>
      <c r="T123" s="247">
        <f t="shared" si="13"/>
        <v>0</v>
      </c>
      <c r="U123" s="183">
        <f t="shared" ref="U123:U128" si="14">($T123)/$D$90</f>
        <v>0</v>
      </c>
      <c r="V123" s="355" t="s">
        <v>162</v>
      </c>
      <c r="W123" s="326" t="s">
        <v>292</v>
      </c>
    </row>
    <row r="124" spans="1:23" ht="15.75" x14ac:dyDescent="0.25">
      <c r="A124" s="96"/>
      <c r="B124" s="97"/>
      <c r="C124" s="97"/>
      <c r="D124" s="97"/>
      <c r="E124" s="104"/>
      <c r="F124" s="104"/>
      <c r="G124" s="109"/>
      <c r="H124" s="99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251"/>
      <c r="T124" s="247">
        <f t="shared" si="13"/>
        <v>0</v>
      </c>
      <c r="U124" s="183">
        <f t="shared" si="14"/>
        <v>0</v>
      </c>
      <c r="V124" s="203" t="s">
        <v>71</v>
      </c>
      <c r="W124" s="326" t="s">
        <v>306</v>
      </c>
    </row>
    <row r="125" spans="1:23" ht="15.75" x14ac:dyDescent="0.25">
      <c r="A125" s="96"/>
      <c r="B125" s="97"/>
      <c r="C125" s="97"/>
      <c r="D125" s="97"/>
      <c r="E125" s="104"/>
      <c r="F125" s="104"/>
      <c r="G125" s="109"/>
      <c r="H125" s="99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251"/>
      <c r="T125" s="247">
        <f t="shared" si="13"/>
        <v>0</v>
      </c>
      <c r="U125" s="183">
        <f t="shared" si="14"/>
        <v>0</v>
      </c>
      <c r="V125" s="204" t="s">
        <v>84</v>
      </c>
      <c r="W125" s="326"/>
    </row>
    <row r="126" spans="1:23" ht="15.75" x14ac:dyDescent="0.25">
      <c r="A126" s="96"/>
      <c r="B126" s="97"/>
      <c r="C126" s="97"/>
      <c r="D126" s="97"/>
      <c r="E126" s="104"/>
      <c r="F126" s="104"/>
      <c r="G126" s="109"/>
      <c r="H126" s="99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251"/>
      <c r="T126" s="247">
        <f t="shared" si="13"/>
        <v>0</v>
      </c>
      <c r="U126" s="183">
        <f t="shared" si="14"/>
        <v>0</v>
      </c>
      <c r="V126" s="204" t="s">
        <v>26</v>
      </c>
      <c r="W126" s="326"/>
    </row>
    <row r="127" spans="1:23" ht="15.75" x14ac:dyDescent="0.25">
      <c r="A127" s="96"/>
      <c r="B127" s="97"/>
      <c r="C127" s="97"/>
      <c r="D127" s="97"/>
      <c r="E127" s="104"/>
      <c r="F127" s="104"/>
      <c r="G127" s="109"/>
      <c r="H127" s="107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254"/>
      <c r="T127" s="247">
        <f t="shared" si="13"/>
        <v>0</v>
      </c>
      <c r="U127" s="183">
        <f t="shared" si="14"/>
        <v>0</v>
      </c>
      <c r="V127" s="207" t="s">
        <v>35</v>
      </c>
      <c r="W127" s="356"/>
    </row>
    <row r="128" spans="1:23" ht="15.75" x14ac:dyDescent="0.25">
      <c r="A128" s="96"/>
      <c r="B128" s="97"/>
      <c r="C128" s="97"/>
      <c r="D128" s="97"/>
      <c r="E128" s="104"/>
      <c r="F128" s="104"/>
      <c r="G128" s="109"/>
      <c r="H128" s="107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254"/>
      <c r="T128" s="247">
        <f t="shared" si="13"/>
        <v>0</v>
      </c>
      <c r="U128" s="183">
        <f t="shared" si="14"/>
        <v>0</v>
      </c>
      <c r="V128" s="203" t="s">
        <v>12</v>
      </c>
      <c r="W128" s="326"/>
    </row>
    <row r="129" spans="1:23" ht="16.5" thickBot="1" x14ac:dyDescent="0.3">
      <c r="A129" s="117"/>
      <c r="B129" s="118"/>
      <c r="C129" s="118"/>
      <c r="D129" s="118"/>
      <c r="E129" s="119"/>
      <c r="F129" s="119"/>
      <c r="G129" s="120"/>
      <c r="H129" s="107">
        <v>14</v>
      </c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254"/>
      <c r="T129" s="247">
        <f t="shared" si="13"/>
        <v>14</v>
      </c>
      <c r="U129" s="299">
        <f>($T129)/$D$90</f>
        <v>6.7243035542747355E-3</v>
      </c>
      <c r="V129" s="205" t="s">
        <v>146</v>
      </c>
      <c r="W129" s="352"/>
    </row>
    <row r="130" spans="1:23" ht="15.75" thickBot="1" x14ac:dyDescent="0.3">
      <c r="A130" s="122"/>
      <c r="B130" s="122"/>
      <c r="C130" s="122"/>
      <c r="D130" s="122"/>
      <c r="E130" s="122"/>
      <c r="F130" s="122"/>
      <c r="G130" s="47" t="s">
        <v>4</v>
      </c>
      <c r="H130" s="123">
        <f t="shared" ref="H130:S130" si="15">SUM(H91:H129)</f>
        <v>162</v>
      </c>
      <c r="I130" s="123">
        <f t="shared" si="15"/>
        <v>53</v>
      </c>
      <c r="J130" s="123">
        <f t="shared" si="15"/>
        <v>20</v>
      </c>
      <c r="K130" s="123">
        <f t="shared" si="15"/>
        <v>0</v>
      </c>
      <c r="L130" s="123">
        <f t="shared" si="15"/>
        <v>0</v>
      </c>
      <c r="M130" s="123">
        <f t="shared" si="15"/>
        <v>0</v>
      </c>
      <c r="N130" s="123">
        <f t="shared" si="15"/>
        <v>0</v>
      </c>
      <c r="O130" s="123">
        <f t="shared" si="15"/>
        <v>0</v>
      </c>
      <c r="P130" s="123">
        <f t="shared" si="15"/>
        <v>0</v>
      </c>
      <c r="Q130" s="123">
        <f t="shared" si="15"/>
        <v>0</v>
      </c>
      <c r="R130" s="123">
        <f t="shared" si="15"/>
        <v>0</v>
      </c>
      <c r="S130" s="123">
        <f t="shared" si="15"/>
        <v>24</v>
      </c>
      <c r="T130" s="198">
        <f>SUM(H130,J130,L130,N130,P130,R130,S130)</f>
        <v>206</v>
      </c>
      <c r="U130" s="333">
        <f>($T130)/$D$90</f>
        <v>9.8943323727185395E-2</v>
      </c>
      <c r="V130" s="40"/>
    </row>
    <row r="132" spans="1:23" ht="15.75" thickBot="1" x14ac:dyDescent="0.3"/>
    <row r="133" spans="1:23" ht="75.75" thickBot="1" x14ac:dyDescent="0.3">
      <c r="A133" s="42" t="s">
        <v>22</v>
      </c>
      <c r="B133" s="42" t="s">
        <v>47</v>
      </c>
      <c r="C133" s="43" t="s">
        <v>52</v>
      </c>
      <c r="D133" s="43" t="s">
        <v>17</v>
      </c>
      <c r="E133" s="42" t="s">
        <v>16</v>
      </c>
      <c r="F133" s="44" t="s">
        <v>1</v>
      </c>
      <c r="G133" s="45" t="s">
        <v>23</v>
      </c>
      <c r="H133" s="46" t="s">
        <v>72</v>
      </c>
      <c r="I133" s="46" t="s">
        <v>73</v>
      </c>
      <c r="J133" s="46" t="s">
        <v>53</v>
      </c>
      <c r="K133" s="46" t="s">
        <v>58</v>
      </c>
      <c r="L133" s="46" t="s">
        <v>54</v>
      </c>
      <c r="M133" s="46" t="s">
        <v>59</v>
      </c>
      <c r="N133" s="46" t="s">
        <v>55</v>
      </c>
      <c r="O133" s="46" t="s">
        <v>60</v>
      </c>
      <c r="P133" s="46" t="s">
        <v>56</v>
      </c>
      <c r="Q133" s="46" t="s">
        <v>74</v>
      </c>
      <c r="R133" s="46" t="s">
        <v>113</v>
      </c>
      <c r="S133" s="46" t="s">
        <v>41</v>
      </c>
      <c r="T133" s="46" t="s">
        <v>4</v>
      </c>
      <c r="U133" s="42" t="s">
        <v>2</v>
      </c>
      <c r="V133" s="80" t="s">
        <v>20</v>
      </c>
      <c r="W133" s="81" t="s">
        <v>6</v>
      </c>
    </row>
    <row r="134" spans="1:23" ht="15.75" thickBot="1" x14ac:dyDescent="0.3">
      <c r="A134" s="316">
        <v>1519737</v>
      </c>
      <c r="B134" s="209" t="s">
        <v>243</v>
      </c>
      <c r="C134" s="316">
        <v>1920</v>
      </c>
      <c r="D134" s="316">
        <v>2041</v>
      </c>
      <c r="E134" s="321">
        <v>1898</v>
      </c>
      <c r="F134" s="322">
        <f>E134/D134</f>
        <v>0.92993630573248409</v>
      </c>
      <c r="G134" s="48">
        <v>45404</v>
      </c>
      <c r="H134" s="82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4"/>
      <c r="T134" s="296"/>
      <c r="U134" s="115"/>
      <c r="V134" s="86" t="s">
        <v>75</v>
      </c>
      <c r="W134" s="353" t="s">
        <v>70</v>
      </c>
    </row>
    <row r="135" spans="1:23" ht="15.75" x14ac:dyDescent="0.25">
      <c r="A135" s="87"/>
      <c r="B135" s="88"/>
      <c r="C135" s="88"/>
      <c r="D135" s="88"/>
      <c r="E135" s="88"/>
      <c r="F135" s="88"/>
      <c r="G135" s="89"/>
      <c r="H135" s="90">
        <v>6</v>
      </c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250"/>
      <c r="T135" s="249">
        <f>SUM(H135,J135,L135,N135,P135,R135,S135)</f>
        <v>6</v>
      </c>
      <c r="U135" s="349">
        <f>($T135)/$D$134</f>
        <v>2.9397354238118569E-3</v>
      </c>
      <c r="V135" s="202" t="s">
        <v>15</v>
      </c>
      <c r="W135" s="210" t="s">
        <v>118</v>
      </c>
    </row>
    <row r="136" spans="1:23" ht="15.75" x14ac:dyDescent="0.25">
      <c r="A136" s="96"/>
      <c r="B136" s="97"/>
      <c r="C136" s="97"/>
      <c r="D136" s="97"/>
      <c r="E136" s="97"/>
      <c r="F136" s="97"/>
      <c r="G136" s="98"/>
      <c r="H136" s="348">
        <v>2</v>
      </c>
      <c r="I136" s="111"/>
      <c r="J136" s="111"/>
      <c r="K136" s="111"/>
      <c r="L136" s="111"/>
      <c r="M136" s="111"/>
      <c r="N136" s="111"/>
      <c r="O136" s="111"/>
      <c r="P136" s="111"/>
      <c r="Q136" s="111"/>
      <c r="R136" s="111"/>
      <c r="S136" s="253">
        <v>11</v>
      </c>
      <c r="T136" s="249">
        <f>SUM(H136,J136,L136,N136,P136,R136,S136)</f>
        <v>13</v>
      </c>
      <c r="U136" s="299">
        <f>($T136)/$D$134</f>
        <v>6.369426751592357E-3</v>
      </c>
      <c r="V136" s="206" t="s">
        <v>43</v>
      </c>
      <c r="W136" s="210" t="s">
        <v>307</v>
      </c>
    </row>
    <row r="137" spans="1:23" ht="15.75" x14ac:dyDescent="0.25">
      <c r="A137" s="96"/>
      <c r="B137" s="97"/>
      <c r="C137" s="97"/>
      <c r="D137" s="97"/>
      <c r="E137" s="97"/>
      <c r="F137" s="97"/>
      <c r="G137" s="98"/>
      <c r="H137" s="99">
        <v>17</v>
      </c>
      <c r="I137" s="63"/>
      <c r="J137" s="63">
        <v>1</v>
      </c>
      <c r="K137" s="63"/>
      <c r="L137" s="63"/>
      <c r="M137" s="63"/>
      <c r="N137" s="63"/>
      <c r="O137" s="63"/>
      <c r="P137" s="63"/>
      <c r="Q137" s="63"/>
      <c r="R137" s="63"/>
      <c r="S137" s="251"/>
      <c r="T137" s="247">
        <f t="shared" ref="T137:T163" si="16">SUM(H137,J137,L137,N137,P137,R137,S137)</f>
        <v>18</v>
      </c>
      <c r="U137" s="299">
        <f t="shared" ref="U137:U149" si="17">($T137)/$D$134</f>
        <v>8.8192062714355715E-3</v>
      </c>
      <c r="V137" s="203" t="s">
        <v>5</v>
      </c>
      <c r="W137" s="351"/>
    </row>
    <row r="138" spans="1:23" ht="15.75" x14ac:dyDescent="0.25">
      <c r="A138" s="96"/>
      <c r="B138" s="97"/>
      <c r="C138" s="97"/>
      <c r="D138" s="97"/>
      <c r="E138" s="104"/>
      <c r="F138" s="104"/>
      <c r="G138" s="98"/>
      <c r="H138" s="99">
        <v>64</v>
      </c>
      <c r="I138" s="63"/>
      <c r="J138" s="63">
        <v>1</v>
      </c>
      <c r="K138" s="63"/>
      <c r="L138" s="63"/>
      <c r="M138" s="63"/>
      <c r="N138" s="63"/>
      <c r="O138" s="63"/>
      <c r="P138" s="63"/>
      <c r="Q138" s="63"/>
      <c r="R138" s="63"/>
      <c r="S138" s="251">
        <v>8</v>
      </c>
      <c r="T138" s="247">
        <f t="shared" si="16"/>
        <v>73</v>
      </c>
      <c r="U138" s="299">
        <f t="shared" si="17"/>
        <v>3.5766780989710929E-2</v>
      </c>
      <c r="V138" s="203" t="s">
        <v>13</v>
      </c>
      <c r="W138" s="244"/>
    </row>
    <row r="139" spans="1:23" ht="15.75" x14ac:dyDescent="0.25">
      <c r="A139" s="96"/>
      <c r="B139" s="97"/>
      <c r="C139" s="97"/>
      <c r="D139" s="97"/>
      <c r="E139" s="104"/>
      <c r="F139" s="104"/>
      <c r="G139" s="98"/>
      <c r="H139" s="99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251"/>
      <c r="T139" s="247">
        <f t="shared" si="16"/>
        <v>0</v>
      </c>
      <c r="U139" s="299">
        <f t="shared" si="17"/>
        <v>0</v>
      </c>
      <c r="V139" s="203" t="s">
        <v>14</v>
      </c>
      <c r="W139" s="311"/>
    </row>
    <row r="140" spans="1:23" ht="15.75" x14ac:dyDescent="0.25">
      <c r="A140" s="96"/>
      <c r="B140" s="97"/>
      <c r="C140" s="97"/>
      <c r="D140" s="97"/>
      <c r="E140" s="104"/>
      <c r="F140" s="104"/>
      <c r="G140" s="98"/>
      <c r="H140" s="99">
        <v>6</v>
      </c>
      <c r="I140" s="63"/>
      <c r="J140" s="63">
        <v>2</v>
      </c>
      <c r="K140" s="63"/>
      <c r="L140" s="63"/>
      <c r="M140" s="63"/>
      <c r="N140" s="63"/>
      <c r="O140" s="63"/>
      <c r="P140" s="63"/>
      <c r="Q140" s="63"/>
      <c r="R140" s="63"/>
      <c r="S140" s="251">
        <v>4</v>
      </c>
      <c r="T140" s="247">
        <f t="shared" si="16"/>
        <v>12</v>
      </c>
      <c r="U140" s="299">
        <f t="shared" si="17"/>
        <v>5.8794708476237138E-3</v>
      </c>
      <c r="V140" s="203" t="s">
        <v>30</v>
      </c>
      <c r="W140" s="311"/>
    </row>
    <row r="141" spans="1:23" ht="15.75" x14ac:dyDescent="0.25">
      <c r="A141" s="96"/>
      <c r="B141" s="97"/>
      <c r="C141" s="97"/>
      <c r="D141" s="97"/>
      <c r="E141" s="104"/>
      <c r="F141" s="104"/>
      <c r="G141" s="98"/>
      <c r="H141" s="99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251"/>
      <c r="T141" s="247">
        <f t="shared" si="16"/>
        <v>0</v>
      </c>
      <c r="U141" s="299">
        <f t="shared" si="17"/>
        <v>0</v>
      </c>
      <c r="V141" s="203" t="s">
        <v>31</v>
      </c>
      <c r="W141" s="105"/>
    </row>
    <row r="142" spans="1:23" ht="15.75" x14ac:dyDescent="0.25">
      <c r="A142" s="96"/>
      <c r="B142" s="97"/>
      <c r="C142" s="97"/>
      <c r="D142" s="97"/>
      <c r="E142" s="104"/>
      <c r="F142" s="104"/>
      <c r="G142" s="98"/>
      <c r="H142" s="99">
        <v>1</v>
      </c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251"/>
      <c r="T142" s="247">
        <f t="shared" si="16"/>
        <v>1</v>
      </c>
      <c r="U142" s="299">
        <f t="shared" si="17"/>
        <v>4.8995590396864281E-4</v>
      </c>
      <c r="V142" s="203" t="s">
        <v>163</v>
      </c>
      <c r="W142" s="323"/>
    </row>
    <row r="143" spans="1:23" ht="15.75" x14ac:dyDescent="0.25">
      <c r="A143" s="96"/>
      <c r="B143" s="97"/>
      <c r="C143" s="97"/>
      <c r="D143" s="97"/>
      <c r="E143" s="104"/>
      <c r="F143" s="104"/>
      <c r="G143" s="98"/>
      <c r="H143" s="99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251"/>
      <c r="T143" s="247">
        <f t="shared" si="16"/>
        <v>0</v>
      </c>
      <c r="U143" s="299">
        <f t="shared" si="17"/>
        <v>0</v>
      </c>
      <c r="V143" s="204" t="s">
        <v>183</v>
      </c>
      <c r="W143" s="105"/>
    </row>
    <row r="144" spans="1:23" ht="15.75" x14ac:dyDescent="0.25">
      <c r="A144" s="96"/>
      <c r="B144" s="97"/>
      <c r="C144" s="97"/>
      <c r="D144" s="97"/>
      <c r="E144" s="104"/>
      <c r="F144" s="104"/>
      <c r="G144" s="98"/>
      <c r="H144" s="99">
        <v>2</v>
      </c>
      <c r="I144" s="63"/>
      <c r="J144" s="63">
        <v>2</v>
      </c>
      <c r="K144" s="63"/>
      <c r="L144" s="63"/>
      <c r="M144" s="63"/>
      <c r="N144" s="63"/>
      <c r="O144" s="63"/>
      <c r="P144" s="63"/>
      <c r="Q144" s="63"/>
      <c r="R144" s="63"/>
      <c r="S144" s="251">
        <v>2</v>
      </c>
      <c r="T144" s="247">
        <f t="shared" si="16"/>
        <v>6</v>
      </c>
      <c r="U144" s="299">
        <f t="shared" si="17"/>
        <v>2.9397354238118569E-3</v>
      </c>
      <c r="V144" s="203" t="s">
        <v>0</v>
      </c>
      <c r="W144" s="354"/>
    </row>
    <row r="145" spans="1:23" ht="15.75" x14ac:dyDescent="0.25">
      <c r="A145" s="96"/>
      <c r="B145" s="97"/>
      <c r="C145" s="97"/>
      <c r="D145" s="97"/>
      <c r="E145" s="104"/>
      <c r="F145" s="104"/>
      <c r="G145" s="98"/>
      <c r="H145" s="99">
        <v>6</v>
      </c>
      <c r="I145" s="63"/>
      <c r="J145" s="63">
        <v>7</v>
      </c>
      <c r="K145" s="63"/>
      <c r="L145" s="63"/>
      <c r="M145" s="63"/>
      <c r="N145" s="63"/>
      <c r="O145" s="63"/>
      <c r="P145" s="63"/>
      <c r="Q145" s="63"/>
      <c r="R145" s="63">
        <v>6</v>
      </c>
      <c r="S145" s="251">
        <v>8</v>
      </c>
      <c r="T145" s="247">
        <f t="shared" si="16"/>
        <v>27</v>
      </c>
      <c r="U145" s="299">
        <f t="shared" si="17"/>
        <v>1.3228809407153356E-2</v>
      </c>
      <c r="V145" s="203" t="s">
        <v>11</v>
      </c>
      <c r="W145" s="354"/>
    </row>
    <row r="146" spans="1:23" ht="15.75" x14ac:dyDescent="0.25">
      <c r="A146" s="96"/>
      <c r="B146" s="97"/>
      <c r="C146" s="97"/>
      <c r="D146" s="97"/>
      <c r="E146" s="104"/>
      <c r="F146" s="104" t="s">
        <v>99</v>
      </c>
      <c r="G146" s="98"/>
      <c r="H146" s="99">
        <v>4</v>
      </c>
      <c r="I146" s="63"/>
      <c r="J146" s="63"/>
      <c r="K146" s="63"/>
      <c r="L146" s="63"/>
      <c r="M146" s="63"/>
      <c r="N146" s="63"/>
      <c r="O146" s="63"/>
      <c r="P146" s="63"/>
      <c r="Q146" s="63"/>
      <c r="R146" s="63">
        <v>3</v>
      </c>
      <c r="S146" s="251"/>
      <c r="T146" s="247">
        <f t="shared" si="16"/>
        <v>7</v>
      </c>
      <c r="U146" s="299">
        <f t="shared" si="17"/>
        <v>3.4296913277804997E-3</v>
      </c>
      <c r="V146" s="203" t="s">
        <v>33</v>
      </c>
      <c r="W146" s="326"/>
    </row>
    <row r="147" spans="1:23" ht="15.75" x14ac:dyDescent="0.25">
      <c r="A147" s="96"/>
      <c r="B147" s="97"/>
      <c r="C147" s="97"/>
      <c r="D147" s="97"/>
      <c r="E147" s="104"/>
      <c r="F147" s="104"/>
      <c r="G147" s="98"/>
      <c r="H147" s="99"/>
      <c r="I147" s="63"/>
      <c r="J147" s="63">
        <v>1</v>
      </c>
      <c r="K147" s="63"/>
      <c r="L147" s="63"/>
      <c r="M147" s="63"/>
      <c r="N147" s="63"/>
      <c r="O147" s="63"/>
      <c r="P147" s="63"/>
      <c r="Q147" s="63"/>
      <c r="R147" s="63"/>
      <c r="S147" s="251"/>
      <c r="T147" s="247">
        <f t="shared" si="16"/>
        <v>1</v>
      </c>
      <c r="U147" s="299">
        <f t="shared" si="17"/>
        <v>4.8995590396864281E-4</v>
      </c>
      <c r="V147" s="204" t="s">
        <v>27</v>
      </c>
      <c r="W147" s="354"/>
    </row>
    <row r="148" spans="1:23" ht="15.75" x14ac:dyDescent="0.25">
      <c r="A148" s="96"/>
      <c r="B148" s="97"/>
      <c r="C148" s="97"/>
      <c r="D148" s="97"/>
      <c r="E148" s="104"/>
      <c r="F148" s="104"/>
      <c r="G148" s="109"/>
      <c r="H148" s="110">
        <v>1</v>
      </c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251"/>
      <c r="T148" s="247">
        <f t="shared" si="16"/>
        <v>1</v>
      </c>
      <c r="U148" s="299">
        <f t="shared" si="17"/>
        <v>4.8995590396864281E-4</v>
      </c>
      <c r="V148" s="204" t="s">
        <v>26</v>
      </c>
      <c r="W148" s="212"/>
    </row>
    <row r="149" spans="1:23" ht="15.75" x14ac:dyDescent="0.25">
      <c r="A149" s="96"/>
      <c r="B149" s="97"/>
      <c r="C149" s="97"/>
      <c r="D149" s="97"/>
      <c r="E149" s="104"/>
      <c r="F149" s="104"/>
      <c r="G149" s="109"/>
      <c r="H149" s="110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251"/>
      <c r="T149" s="247">
        <f t="shared" si="16"/>
        <v>0</v>
      </c>
      <c r="U149" s="299">
        <f t="shared" si="17"/>
        <v>0</v>
      </c>
      <c r="V149" s="203" t="s">
        <v>288</v>
      </c>
      <c r="W149" s="103"/>
    </row>
    <row r="150" spans="1:23" ht="16.5" thickBot="1" x14ac:dyDescent="0.3">
      <c r="A150" s="96"/>
      <c r="B150" s="97"/>
      <c r="C150" s="97"/>
      <c r="D150" s="97"/>
      <c r="E150" s="104"/>
      <c r="F150" s="104"/>
      <c r="G150" s="109"/>
      <c r="H150" s="186"/>
      <c r="I150" s="187"/>
      <c r="J150" s="187">
        <v>1</v>
      </c>
      <c r="K150" s="187"/>
      <c r="L150" s="187"/>
      <c r="M150" s="187"/>
      <c r="N150" s="187"/>
      <c r="O150" s="187"/>
      <c r="P150" s="187"/>
      <c r="Q150" s="187"/>
      <c r="R150" s="187"/>
      <c r="S150" s="252"/>
      <c r="T150" s="248">
        <f t="shared" si="16"/>
        <v>1</v>
      </c>
      <c r="U150" s="245">
        <f>($T150)/$D$134</f>
        <v>4.8995590396864281E-4</v>
      </c>
      <c r="V150" s="205" t="s">
        <v>324</v>
      </c>
      <c r="W150" s="212"/>
    </row>
    <row r="151" spans="1:23" ht="15.75" x14ac:dyDescent="0.25">
      <c r="A151" s="96"/>
      <c r="B151" s="97"/>
      <c r="C151" s="97"/>
      <c r="D151" s="97"/>
      <c r="E151" s="104"/>
      <c r="F151" s="104"/>
      <c r="G151" s="98"/>
      <c r="H151" s="90"/>
      <c r="I151" s="111">
        <v>1</v>
      </c>
      <c r="J151" s="111"/>
      <c r="K151" s="111"/>
      <c r="L151" s="111"/>
      <c r="M151" s="111"/>
      <c r="N151" s="111"/>
      <c r="O151" s="111"/>
      <c r="P151" s="111"/>
      <c r="Q151" s="111"/>
      <c r="R151" s="111"/>
      <c r="S151" s="253"/>
      <c r="T151" s="249">
        <f t="shared" si="16"/>
        <v>0</v>
      </c>
      <c r="U151" s="183">
        <f>($T151)/$D$134</f>
        <v>0</v>
      </c>
      <c r="V151" s="206" t="s">
        <v>10</v>
      </c>
      <c r="W151" s="106"/>
    </row>
    <row r="152" spans="1:23" ht="15.75" x14ac:dyDescent="0.25">
      <c r="A152" s="96"/>
      <c r="B152" s="97"/>
      <c r="C152" s="97"/>
      <c r="D152" s="97"/>
      <c r="E152" s="104"/>
      <c r="F152" s="104"/>
      <c r="G152" s="98"/>
      <c r="H152" s="99"/>
      <c r="I152" s="213">
        <v>1</v>
      </c>
      <c r="J152" s="63"/>
      <c r="K152" s="63"/>
      <c r="L152" s="63"/>
      <c r="M152" s="63"/>
      <c r="N152" s="63"/>
      <c r="O152" s="63"/>
      <c r="P152" s="63"/>
      <c r="Q152" s="63"/>
      <c r="R152" s="63">
        <v>1</v>
      </c>
      <c r="S152" s="251"/>
      <c r="T152" s="247">
        <f>SUM(H152,J152,L152,N152,P152,R152,S152)</f>
        <v>1</v>
      </c>
      <c r="U152" s="93">
        <f>($T152)/$D$134</f>
        <v>4.8995590396864281E-4</v>
      </c>
      <c r="V152" s="331" t="s">
        <v>94</v>
      </c>
      <c r="W152" s="106"/>
    </row>
    <row r="153" spans="1:23" ht="15.75" x14ac:dyDescent="0.25">
      <c r="A153" s="96"/>
      <c r="B153" s="97"/>
      <c r="C153" s="97"/>
      <c r="D153" s="97"/>
      <c r="E153" s="104"/>
      <c r="F153" s="104"/>
      <c r="G153" s="98"/>
      <c r="H153" s="99"/>
      <c r="I153" s="214">
        <v>1</v>
      </c>
      <c r="J153" s="63"/>
      <c r="K153" s="63"/>
      <c r="L153" s="63"/>
      <c r="M153" s="63"/>
      <c r="N153" s="63"/>
      <c r="O153" s="63"/>
      <c r="P153" s="63"/>
      <c r="Q153" s="63"/>
      <c r="R153" s="63"/>
      <c r="S153" s="251">
        <v>6</v>
      </c>
      <c r="T153" s="247">
        <f>SUM(H153,J153,L153,N153,P153,R153,S153)</f>
        <v>6</v>
      </c>
      <c r="U153" s="93">
        <f t="shared" ref="U153:U162" si="18">($T153)/$D$134</f>
        <v>2.9397354238118569E-3</v>
      </c>
      <c r="V153" s="203" t="s">
        <v>3</v>
      </c>
      <c r="W153" s="105"/>
    </row>
    <row r="154" spans="1:23" ht="15.75" x14ac:dyDescent="0.25">
      <c r="A154" s="96"/>
      <c r="B154" s="97"/>
      <c r="C154" s="97"/>
      <c r="D154" s="97"/>
      <c r="E154" s="97"/>
      <c r="F154" s="104"/>
      <c r="G154" s="98"/>
      <c r="H154" s="99"/>
      <c r="I154" s="214">
        <v>8</v>
      </c>
      <c r="J154" s="63">
        <v>3</v>
      </c>
      <c r="K154" s="63"/>
      <c r="L154" s="63"/>
      <c r="M154" s="63"/>
      <c r="N154" s="63"/>
      <c r="O154" s="63"/>
      <c r="P154" s="63"/>
      <c r="Q154" s="63"/>
      <c r="R154" s="63"/>
      <c r="S154" s="251">
        <v>3</v>
      </c>
      <c r="T154" s="247">
        <f t="shared" si="16"/>
        <v>6</v>
      </c>
      <c r="U154" s="93">
        <f t="shared" si="18"/>
        <v>2.9397354238118569E-3</v>
      </c>
      <c r="V154" s="203" t="s">
        <v>7</v>
      </c>
      <c r="W154" s="106"/>
    </row>
    <row r="155" spans="1:23" ht="15.75" x14ac:dyDescent="0.25">
      <c r="A155" s="96"/>
      <c r="B155" s="97"/>
      <c r="C155" s="97"/>
      <c r="D155" s="97"/>
      <c r="E155" s="97"/>
      <c r="F155" s="104"/>
      <c r="G155" s="98"/>
      <c r="H155" s="99"/>
      <c r="I155" s="214">
        <v>1</v>
      </c>
      <c r="J155" s="63"/>
      <c r="K155" s="63"/>
      <c r="L155" s="63"/>
      <c r="M155" s="63"/>
      <c r="N155" s="63"/>
      <c r="O155" s="63"/>
      <c r="P155" s="63"/>
      <c r="Q155" s="63"/>
      <c r="R155" s="63"/>
      <c r="S155" s="251"/>
      <c r="T155" s="247">
        <f t="shared" si="16"/>
        <v>0</v>
      </c>
      <c r="U155" s="93">
        <f t="shared" si="18"/>
        <v>0</v>
      </c>
      <c r="V155" s="203" t="s">
        <v>8</v>
      </c>
      <c r="W155" s="354"/>
    </row>
    <row r="156" spans="1:23" ht="15.75" x14ac:dyDescent="0.25">
      <c r="A156" s="96"/>
      <c r="B156" s="97"/>
      <c r="C156" s="97"/>
      <c r="D156" s="97"/>
      <c r="E156" s="97"/>
      <c r="F156" s="104"/>
      <c r="G156" s="98"/>
      <c r="H156" s="99"/>
      <c r="I156" s="214">
        <v>2</v>
      </c>
      <c r="J156" s="63"/>
      <c r="K156" s="63"/>
      <c r="L156" s="63"/>
      <c r="M156" s="63"/>
      <c r="N156" s="63"/>
      <c r="O156" s="63"/>
      <c r="P156" s="63"/>
      <c r="Q156" s="63"/>
      <c r="R156" s="63"/>
      <c r="S156" s="251"/>
      <c r="T156" s="247">
        <f t="shared" si="16"/>
        <v>0</v>
      </c>
      <c r="U156" s="93">
        <f t="shared" si="18"/>
        <v>0</v>
      </c>
      <c r="V156" s="203" t="s">
        <v>77</v>
      </c>
      <c r="W156" s="354" t="s">
        <v>180</v>
      </c>
    </row>
    <row r="157" spans="1:23" ht="15.75" x14ac:dyDescent="0.25">
      <c r="A157" s="96"/>
      <c r="B157" s="97"/>
      <c r="C157" s="97"/>
      <c r="D157" s="97"/>
      <c r="E157" s="97"/>
      <c r="F157" s="104"/>
      <c r="G157" s="98"/>
      <c r="H157" s="99"/>
      <c r="I157" s="214"/>
      <c r="J157" s="63"/>
      <c r="K157" s="63"/>
      <c r="L157" s="63"/>
      <c r="M157" s="63"/>
      <c r="N157" s="63"/>
      <c r="O157" s="63"/>
      <c r="P157" s="63"/>
      <c r="Q157" s="63"/>
      <c r="R157" s="63"/>
      <c r="S157" s="251"/>
      <c r="T157" s="247">
        <f t="shared" si="16"/>
        <v>0</v>
      </c>
      <c r="U157" s="93">
        <f t="shared" si="18"/>
        <v>0</v>
      </c>
      <c r="V157" s="203" t="s">
        <v>19</v>
      </c>
      <c r="W157" s="354" t="s">
        <v>325</v>
      </c>
    </row>
    <row r="158" spans="1:23" ht="15.75" x14ac:dyDescent="0.25">
      <c r="A158" s="96"/>
      <c r="B158" s="97"/>
      <c r="C158" s="97"/>
      <c r="D158" s="97"/>
      <c r="E158" s="97"/>
      <c r="F158" s="104"/>
      <c r="G158" s="98"/>
      <c r="H158" s="99"/>
      <c r="I158" s="214"/>
      <c r="J158" s="63"/>
      <c r="K158" s="63"/>
      <c r="L158" s="63"/>
      <c r="M158" s="63"/>
      <c r="N158" s="63"/>
      <c r="O158" s="63"/>
      <c r="P158" s="63"/>
      <c r="Q158" s="63"/>
      <c r="R158" s="63"/>
      <c r="S158" s="251"/>
      <c r="T158" s="247">
        <f t="shared" si="16"/>
        <v>0</v>
      </c>
      <c r="U158" s="93">
        <f t="shared" si="18"/>
        <v>0</v>
      </c>
      <c r="V158" s="203" t="s">
        <v>78</v>
      </c>
      <c r="W158" s="326" t="s">
        <v>326</v>
      </c>
    </row>
    <row r="159" spans="1:23" ht="15.75" x14ac:dyDescent="0.25">
      <c r="A159" s="96"/>
      <c r="B159" s="97"/>
      <c r="C159" s="97"/>
      <c r="D159" s="97"/>
      <c r="E159" s="97"/>
      <c r="F159" s="104"/>
      <c r="G159" s="98"/>
      <c r="H159" s="99"/>
      <c r="I159" s="214"/>
      <c r="J159" s="63"/>
      <c r="K159" s="63"/>
      <c r="L159" s="63"/>
      <c r="M159" s="63"/>
      <c r="N159" s="63"/>
      <c r="O159" s="63"/>
      <c r="P159" s="63"/>
      <c r="Q159" s="63"/>
      <c r="R159" s="63"/>
      <c r="S159" s="251"/>
      <c r="T159" s="247">
        <f t="shared" si="16"/>
        <v>0</v>
      </c>
      <c r="U159" s="93">
        <f t="shared" si="18"/>
        <v>0</v>
      </c>
      <c r="V159" s="332" t="s">
        <v>165</v>
      </c>
      <c r="W159" s="354"/>
    </row>
    <row r="160" spans="1:23" ht="15.75" x14ac:dyDescent="0.25">
      <c r="A160" s="96"/>
      <c r="B160" s="97"/>
      <c r="C160" s="97"/>
      <c r="D160" s="97"/>
      <c r="E160" s="104"/>
      <c r="F160" s="104"/>
      <c r="G160" s="98"/>
      <c r="H160" s="99"/>
      <c r="I160" s="214">
        <v>12</v>
      </c>
      <c r="J160" s="63">
        <v>1</v>
      </c>
      <c r="K160" s="63"/>
      <c r="L160" s="63"/>
      <c r="M160" s="63"/>
      <c r="N160" s="63"/>
      <c r="O160" s="63"/>
      <c r="P160" s="63"/>
      <c r="Q160" s="63"/>
      <c r="R160" s="63"/>
      <c r="S160" s="251">
        <v>17</v>
      </c>
      <c r="T160" s="247">
        <f t="shared" si="16"/>
        <v>18</v>
      </c>
      <c r="U160" s="93">
        <f t="shared" si="18"/>
        <v>8.8192062714355715E-3</v>
      </c>
      <c r="V160" s="203" t="s">
        <v>12</v>
      </c>
      <c r="W160" s="326"/>
    </row>
    <row r="161" spans="1:23" ht="15.75" x14ac:dyDescent="0.25">
      <c r="A161" s="96"/>
      <c r="B161" s="97"/>
      <c r="C161" s="97"/>
      <c r="D161" s="97"/>
      <c r="E161" s="104"/>
      <c r="F161" s="104"/>
      <c r="G161" s="98"/>
      <c r="H161" s="99"/>
      <c r="I161" s="63">
        <v>6</v>
      </c>
      <c r="J161" s="63">
        <v>3</v>
      </c>
      <c r="K161" s="63"/>
      <c r="L161" s="63"/>
      <c r="M161" s="63"/>
      <c r="N161" s="63"/>
      <c r="O161" s="63"/>
      <c r="P161" s="63"/>
      <c r="Q161" s="63"/>
      <c r="R161" s="63">
        <v>3</v>
      </c>
      <c r="S161" s="251"/>
      <c r="T161" s="247">
        <f t="shared" si="16"/>
        <v>6</v>
      </c>
      <c r="U161" s="93">
        <f t="shared" si="18"/>
        <v>2.9397354238118569E-3</v>
      </c>
      <c r="V161" s="204" t="s">
        <v>159</v>
      </c>
      <c r="W161" s="354"/>
    </row>
    <row r="162" spans="1:23" ht="15.75" x14ac:dyDescent="0.25">
      <c r="A162" s="96"/>
      <c r="B162" s="97"/>
      <c r="C162" s="97"/>
      <c r="D162" s="97"/>
      <c r="E162" s="104"/>
      <c r="F162" s="104"/>
      <c r="G162" s="98"/>
      <c r="H162" s="99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251"/>
      <c r="T162" s="247">
        <f t="shared" si="16"/>
        <v>0</v>
      </c>
      <c r="U162" s="93">
        <f t="shared" si="18"/>
        <v>0</v>
      </c>
      <c r="V162" s="204" t="s">
        <v>92</v>
      </c>
      <c r="W162" s="326"/>
    </row>
    <row r="163" spans="1:23" ht="16.5" thickBot="1" x14ac:dyDescent="0.3">
      <c r="A163" s="96"/>
      <c r="B163" s="97"/>
      <c r="C163" s="97"/>
      <c r="D163" s="97"/>
      <c r="E163" s="104"/>
      <c r="F163" s="104"/>
      <c r="G163" s="98"/>
      <c r="H163" s="107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254"/>
      <c r="T163" s="248">
        <f t="shared" si="16"/>
        <v>0</v>
      </c>
      <c r="U163" s="299">
        <f>($T163)/$D$134</f>
        <v>0</v>
      </c>
      <c r="V163" s="357" t="s">
        <v>9</v>
      </c>
      <c r="W163" s="326"/>
    </row>
    <row r="164" spans="1:23" ht="16.5" thickBot="1" x14ac:dyDescent="0.3">
      <c r="A164" s="96"/>
      <c r="B164" s="97"/>
      <c r="C164" s="97"/>
      <c r="D164" s="97"/>
      <c r="E164" s="104"/>
      <c r="F164" s="104"/>
      <c r="G164" s="98"/>
      <c r="H164" s="82"/>
      <c r="I164" s="83"/>
      <c r="J164" s="240"/>
      <c r="K164" s="83"/>
      <c r="L164" s="83"/>
      <c r="M164" s="83"/>
      <c r="N164" s="83"/>
      <c r="O164" s="83"/>
      <c r="P164" s="83"/>
      <c r="Q164" s="83"/>
      <c r="R164" s="83"/>
      <c r="S164" s="83"/>
      <c r="T164" s="246"/>
      <c r="U164" s="246"/>
      <c r="V164" s="208" t="s">
        <v>149</v>
      </c>
      <c r="W164" s="354"/>
    </row>
    <row r="165" spans="1:23" ht="15.75" x14ac:dyDescent="0.25">
      <c r="A165" s="96"/>
      <c r="B165" s="97"/>
      <c r="C165" s="97"/>
      <c r="D165" s="97"/>
      <c r="E165" s="104"/>
      <c r="F165" s="104"/>
      <c r="G165" s="109"/>
      <c r="H165" s="90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250"/>
      <c r="T165" s="249">
        <f t="shared" ref="T165:T173" si="19">SUM(H165,J165,L165,N165,P165,R165,S165)</f>
        <v>0</v>
      </c>
      <c r="U165" s="183">
        <f>($T165)/$D$134</f>
        <v>0</v>
      </c>
      <c r="V165" s="202" t="s">
        <v>89</v>
      </c>
      <c r="W165" s="354" t="s">
        <v>510</v>
      </c>
    </row>
    <row r="166" spans="1:23" ht="15.75" x14ac:dyDescent="0.25">
      <c r="A166" s="96"/>
      <c r="B166" s="97"/>
      <c r="C166" s="97"/>
      <c r="D166" s="97"/>
      <c r="E166" s="104"/>
      <c r="F166" s="104"/>
      <c r="G166" s="109"/>
      <c r="H166" s="99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251"/>
      <c r="T166" s="247">
        <f t="shared" si="19"/>
        <v>0</v>
      </c>
      <c r="U166" s="183">
        <f>($T166)/$D$134</f>
        <v>0</v>
      </c>
      <c r="V166" s="203" t="s">
        <v>83</v>
      </c>
      <c r="W166" s="354" t="s">
        <v>511</v>
      </c>
    </row>
    <row r="167" spans="1:23" x14ac:dyDescent="0.25">
      <c r="A167" s="96"/>
      <c r="B167" s="97"/>
      <c r="C167" s="97"/>
      <c r="D167" s="97"/>
      <c r="E167" s="104"/>
      <c r="F167" s="104"/>
      <c r="G167" s="109"/>
      <c r="H167" s="99">
        <v>9</v>
      </c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251"/>
      <c r="T167" s="247">
        <f t="shared" si="19"/>
        <v>9</v>
      </c>
      <c r="U167" s="183">
        <f t="shared" ref="U167:U172" si="20">($T167)/$D$134</f>
        <v>4.4096031357177858E-3</v>
      </c>
      <c r="V167" s="355" t="s">
        <v>162</v>
      </c>
      <c r="W167" s="354" t="s">
        <v>322</v>
      </c>
    </row>
    <row r="168" spans="1:23" ht="15.75" x14ac:dyDescent="0.25">
      <c r="A168" s="96"/>
      <c r="B168" s="97"/>
      <c r="C168" s="97"/>
      <c r="D168" s="97"/>
      <c r="E168" s="104"/>
      <c r="F168" s="104"/>
      <c r="G168" s="109"/>
      <c r="H168" s="99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251"/>
      <c r="T168" s="247">
        <f t="shared" si="19"/>
        <v>0</v>
      </c>
      <c r="U168" s="183">
        <f t="shared" si="20"/>
        <v>0</v>
      </c>
      <c r="V168" s="203" t="s">
        <v>71</v>
      </c>
      <c r="W168" s="326" t="s">
        <v>323</v>
      </c>
    </row>
    <row r="169" spans="1:23" ht="15.75" x14ac:dyDescent="0.25">
      <c r="A169" s="96"/>
      <c r="B169" s="97"/>
      <c r="C169" s="97"/>
      <c r="D169" s="97"/>
      <c r="E169" s="104"/>
      <c r="F169" s="104"/>
      <c r="G169" s="109"/>
      <c r="H169" s="99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251"/>
      <c r="T169" s="247">
        <f t="shared" si="19"/>
        <v>0</v>
      </c>
      <c r="U169" s="183">
        <f t="shared" si="20"/>
        <v>0</v>
      </c>
      <c r="V169" s="204" t="s">
        <v>84</v>
      </c>
      <c r="W169" s="326" t="s">
        <v>321</v>
      </c>
    </row>
    <row r="170" spans="1:23" ht="15.75" x14ac:dyDescent="0.25">
      <c r="A170" s="96"/>
      <c r="B170" s="97"/>
      <c r="C170" s="97"/>
      <c r="D170" s="97"/>
      <c r="E170" s="104"/>
      <c r="F170" s="104"/>
      <c r="G170" s="109"/>
      <c r="H170" s="99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251"/>
      <c r="T170" s="247">
        <f t="shared" si="19"/>
        <v>0</v>
      </c>
      <c r="U170" s="183">
        <f t="shared" si="20"/>
        <v>0</v>
      </c>
      <c r="V170" s="204" t="s">
        <v>26</v>
      </c>
      <c r="W170" s="326"/>
    </row>
    <row r="171" spans="1:23" ht="15.75" x14ac:dyDescent="0.25">
      <c r="A171" s="96"/>
      <c r="B171" s="97"/>
      <c r="C171" s="97"/>
      <c r="D171" s="97"/>
      <c r="E171" s="104"/>
      <c r="F171" s="104"/>
      <c r="G171" s="109"/>
      <c r="H171" s="107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254"/>
      <c r="T171" s="247">
        <f t="shared" si="19"/>
        <v>0</v>
      </c>
      <c r="U171" s="183">
        <f t="shared" si="20"/>
        <v>0</v>
      </c>
      <c r="V171" s="207" t="s">
        <v>35</v>
      </c>
      <c r="W171" s="356"/>
    </row>
    <row r="172" spans="1:23" ht="15.75" x14ac:dyDescent="0.25">
      <c r="A172" s="96"/>
      <c r="B172" s="97"/>
      <c r="C172" s="97"/>
      <c r="D172" s="97"/>
      <c r="E172" s="104"/>
      <c r="F172" s="104"/>
      <c r="G172" s="109"/>
      <c r="H172" s="107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254"/>
      <c r="T172" s="247">
        <f t="shared" si="19"/>
        <v>0</v>
      </c>
      <c r="U172" s="183">
        <f t="shared" si="20"/>
        <v>0</v>
      </c>
      <c r="V172" s="203" t="s">
        <v>12</v>
      </c>
      <c r="W172" s="326"/>
    </row>
    <row r="173" spans="1:23" ht="16.5" thickBot="1" x14ac:dyDescent="0.3">
      <c r="A173" s="117"/>
      <c r="B173" s="118"/>
      <c r="C173" s="118"/>
      <c r="D173" s="118"/>
      <c r="E173" s="119"/>
      <c r="F173" s="119"/>
      <c r="G173" s="120"/>
      <c r="H173" s="107">
        <v>3</v>
      </c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254"/>
      <c r="T173" s="247">
        <f t="shared" si="19"/>
        <v>3</v>
      </c>
      <c r="U173" s="299">
        <f>($T173)/$D$134</f>
        <v>1.4698677119059284E-3</v>
      </c>
      <c r="V173" s="205" t="s">
        <v>146</v>
      </c>
      <c r="W173" s="352"/>
    </row>
    <row r="174" spans="1:23" ht="15.75" thickBot="1" x14ac:dyDescent="0.3">
      <c r="A174" s="122"/>
      <c r="B174" s="122"/>
      <c r="C174" s="122"/>
      <c r="D174" s="122"/>
      <c r="E174" s="122"/>
      <c r="F174" s="122"/>
      <c r="G174" s="47" t="s">
        <v>4</v>
      </c>
      <c r="H174" s="123">
        <f t="shared" ref="H174:S174" si="21">SUM(H135:H173)</f>
        <v>121</v>
      </c>
      <c r="I174" s="123">
        <f t="shared" si="21"/>
        <v>32</v>
      </c>
      <c r="J174" s="123">
        <f t="shared" si="21"/>
        <v>22</v>
      </c>
      <c r="K174" s="123">
        <f t="shared" si="21"/>
        <v>0</v>
      </c>
      <c r="L174" s="123">
        <f t="shared" si="21"/>
        <v>0</v>
      </c>
      <c r="M174" s="123">
        <f t="shared" si="21"/>
        <v>0</v>
      </c>
      <c r="N174" s="123">
        <f t="shared" si="21"/>
        <v>0</v>
      </c>
      <c r="O174" s="123">
        <f t="shared" si="21"/>
        <v>0</v>
      </c>
      <c r="P174" s="123">
        <f t="shared" si="21"/>
        <v>0</v>
      </c>
      <c r="Q174" s="123">
        <f t="shared" si="21"/>
        <v>0</v>
      </c>
      <c r="R174" s="123">
        <f t="shared" si="21"/>
        <v>13</v>
      </c>
      <c r="S174" s="123">
        <f t="shared" si="21"/>
        <v>59</v>
      </c>
      <c r="T174" s="198">
        <f>SUM(H174,J174,L174,N174,P174,R174,S174)</f>
        <v>215</v>
      </c>
      <c r="U174" s="333">
        <f>($T174)/$D$134</f>
        <v>0.10534051935325821</v>
      </c>
      <c r="V174" s="40"/>
    </row>
    <row r="176" spans="1:23" ht="15.75" thickBot="1" x14ac:dyDescent="0.3"/>
    <row r="177" spans="1:23" ht="75.75" thickBot="1" x14ac:dyDescent="0.3">
      <c r="A177" s="42" t="s">
        <v>22</v>
      </c>
      <c r="B177" s="42" t="s">
        <v>47</v>
      </c>
      <c r="C177" s="43" t="s">
        <v>52</v>
      </c>
      <c r="D177" s="43" t="s">
        <v>17</v>
      </c>
      <c r="E177" s="42" t="s">
        <v>16</v>
      </c>
      <c r="F177" s="44" t="s">
        <v>1</v>
      </c>
      <c r="G177" s="45" t="s">
        <v>23</v>
      </c>
      <c r="H177" s="46" t="s">
        <v>72</v>
      </c>
      <c r="I177" s="46" t="s">
        <v>73</v>
      </c>
      <c r="J177" s="46" t="s">
        <v>53</v>
      </c>
      <c r="K177" s="46" t="s">
        <v>58</v>
      </c>
      <c r="L177" s="46" t="s">
        <v>54</v>
      </c>
      <c r="M177" s="46" t="s">
        <v>59</v>
      </c>
      <c r="N177" s="46" t="s">
        <v>55</v>
      </c>
      <c r="O177" s="46" t="s">
        <v>60</v>
      </c>
      <c r="P177" s="46" t="s">
        <v>56</v>
      </c>
      <c r="Q177" s="46" t="s">
        <v>74</v>
      </c>
      <c r="R177" s="46" t="s">
        <v>113</v>
      </c>
      <c r="S177" s="46" t="s">
        <v>41</v>
      </c>
      <c r="T177" s="46" t="s">
        <v>4</v>
      </c>
      <c r="U177" s="42" t="s">
        <v>2</v>
      </c>
      <c r="V177" s="80" t="s">
        <v>20</v>
      </c>
      <c r="W177" s="81" t="s">
        <v>6</v>
      </c>
    </row>
    <row r="178" spans="1:23" ht="15.75" thickBot="1" x14ac:dyDescent="0.3">
      <c r="A178" s="316">
        <v>1519738</v>
      </c>
      <c r="B178" s="209" t="s">
        <v>243</v>
      </c>
      <c r="C178" s="316">
        <v>1920</v>
      </c>
      <c r="D178" s="316">
        <v>1993</v>
      </c>
      <c r="E178" s="321">
        <v>1878</v>
      </c>
      <c r="F178" s="322">
        <f>E178/D178</f>
        <v>0.94229804315102861</v>
      </c>
      <c r="G178" s="48">
        <v>45406</v>
      </c>
      <c r="H178" s="82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4"/>
      <c r="T178" s="296"/>
      <c r="U178" s="115"/>
      <c r="V178" s="86" t="s">
        <v>75</v>
      </c>
      <c r="W178" s="353" t="s">
        <v>70</v>
      </c>
    </row>
    <row r="179" spans="1:23" ht="15.75" x14ac:dyDescent="0.25">
      <c r="A179" s="87"/>
      <c r="B179" s="88"/>
      <c r="C179" s="88"/>
      <c r="D179" s="88"/>
      <c r="E179" s="88"/>
      <c r="F179" s="88"/>
      <c r="G179" s="89"/>
      <c r="H179" s="90">
        <v>5</v>
      </c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250">
        <v>1</v>
      </c>
      <c r="T179" s="249">
        <f>SUM(H179,J179,L179,N179,P179,R179,S179)</f>
        <v>6</v>
      </c>
      <c r="U179" s="349">
        <f>($T179)/$D$178</f>
        <v>3.0105368790767687E-3</v>
      </c>
      <c r="V179" s="202" t="s">
        <v>15</v>
      </c>
      <c r="W179" s="210" t="s">
        <v>118</v>
      </c>
    </row>
    <row r="180" spans="1:23" ht="15.75" x14ac:dyDescent="0.25">
      <c r="A180" s="96"/>
      <c r="B180" s="97"/>
      <c r="C180" s="97"/>
      <c r="D180" s="97"/>
      <c r="E180" s="97"/>
      <c r="F180" s="97"/>
      <c r="G180" s="98"/>
      <c r="H180" s="348"/>
      <c r="I180" s="111"/>
      <c r="J180" s="111"/>
      <c r="K180" s="111"/>
      <c r="L180" s="111"/>
      <c r="M180" s="111"/>
      <c r="N180" s="111"/>
      <c r="O180" s="111"/>
      <c r="P180" s="111"/>
      <c r="Q180" s="111"/>
      <c r="R180" s="111"/>
      <c r="S180" s="253">
        <v>5</v>
      </c>
      <c r="T180" s="249">
        <f>SUM(H180,J180,L180,N180,P180,R180,S180)</f>
        <v>5</v>
      </c>
      <c r="U180" s="299">
        <f>($T180)/$D$178</f>
        <v>2.5087807325639738E-3</v>
      </c>
      <c r="V180" s="206" t="s">
        <v>43</v>
      </c>
      <c r="W180" s="210" t="s">
        <v>307</v>
      </c>
    </row>
    <row r="181" spans="1:23" ht="15.75" x14ac:dyDescent="0.25">
      <c r="A181" s="96"/>
      <c r="B181" s="97"/>
      <c r="C181" s="97"/>
      <c r="D181" s="97"/>
      <c r="E181" s="97"/>
      <c r="F181" s="97"/>
      <c r="G181" s="98"/>
      <c r="H181" s="99">
        <v>20</v>
      </c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251"/>
      <c r="T181" s="247">
        <f t="shared" ref="T181:T195" si="22">SUM(H181,J181,L181,N181,P181,R181,S181)</f>
        <v>20</v>
      </c>
      <c r="U181" s="299">
        <f t="shared" ref="U181:U193" si="23">($T181)/$D$178</f>
        <v>1.0035122930255895E-2</v>
      </c>
      <c r="V181" s="203" t="s">
        <v>5</v>
      </c>
      <c r="W181" s="351"/>
    </row>
    <row r="182" spans="1:23" ht="15.75" x14ac:dyDescent="0.25">
      <c r="A182" s="96"/>
      <c r="B182" s="97"/>
      <c r="C182" s="97"/>
      <c r="D182" s="97"/>
      <c r="E182" s="104"/>
      <c r="F182" s="104"/>
      <c r="G182" s="98"/>
      <c r="H182" s="99">
        <v>8</v>
      </c>
      <c r="I182" s="63"/>
      <c r="J182" s="63">
        <v>1</v>
      </c>
      <c r="K182" s="63"/>
      <c r="L182" s="63"/>
      <c r="M182" s="63"/>
      <c r="N182" s="63"/>
      <c r="O182" s="63"/>
      <c r="P182" s="63"/>
      <c r="Q182" s="63"/>
      <c r="R182" s="63"/>
      <c r="S182" s="251"/>
      <c r="T182" s="247">
        <f t="shared" si="22"/>
        <v>9</v>
      </c>
      <c r="U182" s="299">
        <f t="shared" si="23"/>
        <v>4.5158053186151528E-3</v>
      </c>
      <c r="V182" s="203" t="s">
        <v>13</v>
      </c>
      <c r="W182" s="244"/>
    </row>
    <row r="183" spans="1:23" ht="15.75" x14ac:dyDescent="0.25">
      <c r="A183" s="96"/>
      <c r="B183" s="97"/>
      <c r="C183" s="97"/>
      <c r="D183" s="97"/>
      <c r="E183" s="104"/>
      <c r="F183" s="104"/>
      <c r="G183" s="98"/>
      <c r="H183" s="99">
        <v>6</v>
      </c>
      <c r="I183" s="63"/>
      <c r="J183" s="63">
        <v>1</v>
      </c>
      <c r="K183" s="63"/>
      <c r="L183" s="63"/>
      <c r="M183" s="63"/>
      <c r="N183" s="63"/>
      <c r="O183" s="63"/>
      <c r="P183" s="63"/>
      <c r="Q183" s="63"/>
      <c r="R183" s="63"/>
      <c r="S183" s="251"/>
      <c r="T183" s="247">
        <f t="shared" si="22"/>
        <v>7</v>
      </c>
      <c r="U183" s="299">
        <f t="shared" si="23"/>
        <v>3.5122930255895636E-3</v>
      </c>
      <c r="V183" s="203" t="s">
        <v>14</v>
      </c>
      <c r="W183" s="311"/>
    </row>
    <row r="184" spans="1:23" ht="15.75" x14ac:dyDescent="0.25">
      <c r="A184" s="96"/>
      <c r="B184" s="97"/>
      <c r="C184" s="97"/>
      <c r="D184" s="97"/>
      <c r="E184" s="104"/>
      <c r="F184" s="104"/>
      <c r="G184" s="98"/>
      <c r="H184" s="99">
        <v>3</v>
      </c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251"/>
      <c r="T184" s="247">
        <f t="shared" si="22"/>
        <v>3</v>
      </c>
      <c r="U184" s="299">
        <f t="shared" si="23"/>
        <v>1.5052684395383843E-3</v>
      </c>
      <c r="V184" s="203" t="s">
        <v>30</v>
      </c>
      <c r="W184" s="311"/>
    </row>
    <row r="185" spans="1:23" ht="15.75" x14ac:dyDescent="0.25">
      <c r="A185" s="96"/>
      <c r="B185" s="97"/>
      <c r="C185" s="97"/>
      <c r="D185" s="97"/>
      <c r="E185" s="104"/>
      <c r="F185" s="104"/>
      <c r="G185" s="98"/>
      <c r="H185" s="99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251"/>
      <c r="T185" s="247">
        <f t="shared" si="22"/>
        <v>0</v>
      </c>
      <c r="U185" s="299">
        <f t="shared" si="23"/>
        <v>0</v>
      </c>
      <c r="V185" s="203" t="s">
        <v>31</v>
      </c>
      <c r="W185" s="105"/>
    </row>
    <row r="186" spans="1:23" ht="15.75" x14ac:dyDescent="0.25">
      <c r="A186" s="96"/>
      <c r="B186" s="97"/>
      <c r="C186" s="97"/>
      <c r="D186" s="97"/>
      <c r="E186" s="104"/>
      <c r="F186" s="104"/>
      <c r="G186" s="98"/>
      <c r="H186" s="99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251"/>
      <c r="T186" s="247">
        <f t="shared" si="22"/>
        <v>0</v>
      </c>
      <c r="U186" s="299">
        <f t="shared" si="23"/>
        <v>0</v>
      </c>
      <c r="V186" s="203" t="s">
        <v>163</v>
      </c>
      <c r="W186" s="323"/>
    </row>
    <row r="187" spans="1:23" ht="15.75" x14ac:dyDescent="0.25">
      <c r="A187" s="96"/>
      <c r="B187" s="97"/>
      <c r="C187" s="97"/>
      <c r="D187" s="97"/>
      <c r="E187" s="104"/>
      <c r="F187" s="104"/>
      <c r="G187" s="98"/>
      <c r="H187" s="99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251"/>
      <c r="T187" s="247">
        <f t="shared" si="22"/>
        <v>0</v>
      </c>
      <c r="U187" s="299">
        <f t="shared" si="23"/>
        <v>0</v>
      </c>
      <c r="V187" s="204" t="s">
        <v>183</v>
      </c>
      <c r="W187" s="105"/>
    </row>
    <row r="188" spans="1:23" ht="15.75" x14ac:dyDescent="0.25">
      <c r="A188" s="96"/>
      <c r="B188" s="97"/>
      <c r="C188" s="97"/>
      <c r="D188" s="97"/>
      <c r="E188" s="104"/>
      <c r="F188" s="104"/>
      <c r="G188" s="98"/>
      <c r="H188" s="99">
        <v>2</v>
      </c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251">
        <v>3</v>
      </c>
      <c r="T188" s="247">
        <f t="shared" si="22"/>
        <v>5</v>
      </c>
      <c r="U188" s="299">
        <f t="shared" si="23"/>
        <v>2.5087807325639738E-3</v>
      </c>
      <c r="V188" s="203" t="s">
        <v>0</v>
      </c>
      <c r="W188" s="354"/>
    </row>
    <row r="189" spans="1:23" ht="15.75" x14ac:dyDescent="0.25">
      <c r="A189" s="96"/>
      <c r="B189" s="97"/>
      <c r="C189" s="97"/>
      <c r="D189" s="97"/>
      <c r="E189" s="104"/>
      <c r="F189" s="104"/>
      <c r="G189" s="98"/>
      <c r="H189" s="99">
        <v>16</v>
      </c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251">
        <v>14</v>
      </c>
      <c r="T189" s="247">
        <f t="shared" si="22"/>
        <v>30</v>
      </c>
      <c r="U189" s="299">
        <f t="shared" si="23"/>
        <v>1.5052684395383844E-2</v>
      </c>
      <c r="V189" s="203" t="s">
        <v>11</v>
      </c>
      <c r="W189" s="354"/>
    </row>
    <row r="190" spans="1:23" ht="15.75" x14ac:dyDescent="0.25">
      <c r="A190" s="96"/>
      <c r="B190" s="97"/>
      <c r="C190" s="97"/>
      <c r="D190" s="97"/>
      <c r="E190" s="104"/>
      <c r="F190" s="104" t="s">
        <v>99</v>
      </c>
      <c r="G190" s="98"/>
      <c r="H190" s="99">
        <v>3</v>
      </c>
      <c r="I190" s="63"/>
      <c r="J190" s="63">
        <v>1</v>
      </c>
      <c r="K190" s="63"/>
      <c r="L190" s="63"/>
      <c r="M190" s="63"/>
      <c r="N190" s="63"/>
      <c r="O190" s="63"/>
      <c r="P190" s="63"/>
      <c r="Q190" s="63"/>
      <c r="R190" s="63"/>
      <c r="S190" s="251"/>
      <c r="T190" s="247">
        <f t="shared" si="22"/>
        <v>4</v>
      </c>
      <c r="U190" s="299">
        <f t="shared" si="23"/>
        <v>2.007024586051179E-3</v>
      </c>
      <c r="V190" s="203" t="s">
        <v>33</v>
      </c>
      <c r="W190" s="326"/>
    </row>
    <row r="191" spans="1:23" ht="15.75" x14ac:dyDescent="0.25">
      <c r="A191" s="96"/>
      <c r="B191" s="97"/>
      <c r="C191" s="97"/>
      <c r="D191" s="97"/>
      <c r="E191" s="104"/>
      <c r="F191" s="104"/>
      <c r="G191" s="98"/>
      <c r="H191" s="99"/>
      <c r="I191" s="63"/>
      <c r="J191" s="63">
        <v>3</v>
      </c>
      <c r="K191" s="63"/>
      <c r="L191" s="63"/>
      <c r="M191" s="63"/>
      <c r="N191" s="63"/>
      <c r="O191" s="63"/>
      <c r="P191" s="63"/>
      <c r="Q191" s="63"/>
      <c r="R191" s="63"/>
      <c r="S191" s="251"/>
      <c r="T191" s="247">
        <f t="shared" si="22"/>
        <v>3</v>
      </c>
      <c r="U191" s="299">
        <f t="shared" si="23"/>
        <v>1.5052684395383843E-3</v>
      </c>
      <c r="V191" s="204" t="s">
        <v>27</v>
      </c>
      <c r="W191" s="354"/>
    </row>
    <row r="192" spans="1:23" ht="15.75" x14ac:dyDescent="0.25">
      <c r="A192" s="96"/>
      <c r="B192" s="97"/>
      <c r="C192" s="97"/>
      <c r="D192" s="97"/>
      <c r="E192" s="104"/>
      <c r="F192" s="104"/>
      <c r="G192" s="109"/>
      <c r="H192" s="110"/>
      <c r="I192" s="63"/>
      <c r="J192" s="63">
        <v>1</v>
      </c>
      <c r="K192" s="63"/>
      <c r="L192" s="63"/>
      <c r="M192" s="63"/>
      <c r="N192" s="63"/>
      <c r="O192" s="63"/>
      <c r="P192" s="63"/>
      <c r="Q192" s="63"/>
      <c r="R192" s="63"/>
      <c r="S192" s="251"/>
      <c r="T192" s="247">
        <f t="shared" si="22"/>
        <v>1</v>
      </c>
      <c r="U192" s="299">
        <f t="shared" si="23"/>
        <v>5.0175614651279475E-4</v>
      </c>
      <c r="V192" s="204" t="s">
        <v>327</v>
      </c>
      <c r="W192" s="212"/>
    </row>
    <row r="193" spans="1:23" ht="15.75" x14ac:dyDescent="0.25">
      <c r="A193" s="96"/>
      <c r="B193" s="97"/>
      <c r="C193" s="97"/>
      <c r="D193" s="97"/>
      <c r="E193" s="104"/>
      <c r="F193" s="104"/>
      <c r="G193" s="109"/>
      <c r="H193" s="110"/>
      <c r="I193" s="63"/>
      <c r="J193" s="63">
        <v>3</v>
      </c>
      <c r="K193" s="63"/>
      <c r="L193" s="63"/>
      <c r="M193" s="63"/>
      <c r="N193" s="63"/>
      <c r="O193" s="63"/>
      <c r="P193" s="63"/>
      <c r="Q193" s="63"/>
      <c r="R193" s="63"/>
      <c r="S193" s="251"/>
      <c r="T193" s="247">
        <f t="shared" si="22"/>
        <v>3</v>
      </c>
      <c r="U193" s="299">
        <f t="shared" si="23"/>
        <v>1.5052684395383843E-3</v>
      </c>
      <c r="V193" s="203" t="s">
        <v>288</v>
      </c>
      <c r="W193" s="103"/>
    </row>
    <row r="194" spans="1:23" ht="16.5" thickBot="1" x14ac:dyDescent="0.3">
      <c r="A194" s="96"/>
      <c r="B194" s="97"/>
      <c r="C194" s="97"/>
      <c r="D194" s="97"/>
      <c r="E194" s="104"/>
      <c r="F194" s="104"/>
      <c r="G194" s="109"/>
      <c r="H194" s="186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252"/>
      <c r="T194" s="248">
        <f t="shared" si="22"/>
        <v>0</v>
      </c>
      <c r="U194" s="245">
        <f>($T194)/$D$178</f>
        <v>0</v>
      </c>
      <c r="V194" s="205" t="s">
        <v>324</v>
      </c>
      <c r="W194" s="212"/>
    </row>
    <row r="195" spans="1:23" ht="15.75" x14ac:dyDescent="0.25">
      <c r="A195" s="96"/>
      <c r="B195" s="97"/>
      <c r="C195" s="97"/>
      <c r="D195" s="97"/>
      <c r="E195" s="104"/>
      <c r="F195" s="104"/>
      <c r="G195" s="98"/>
      <c r="H195" s="90"/>
      <c r="I195" s="111">
        <v>2</v>
      </c>
      <c r="J195" s="111"/>
      <c r="K195" s="111"/>
      <c r="L195" s="111"/>
      <c r="M195" s="111"/>
      <c r="N195" s="111"/>
      <c r="O195" s="111"/>
      <c r="P195" s="111"/>
      <c r="Q195" s="111"/>
      <c r="R195" s="111"/>
      <c r="S195" s="253"/>
      <c r="T195" s="249">
        <f t="shared" si="22"/>
        <v>0</v>
      </c>
      <c r="U195" s="183">
        <f>($T195)/$D$178</f>
        <v>0</v>
      </c>
      <c r="V195" s="206" t="s">
        <v>10</v>
      </c>
      <c r="W195" s="106"/>
    </row>
    <row r="196" spans="1:23" ht="15.75" x14ac:dyDescent="0.25">
      <c r="A196" s="96"/>
      <c r="B196" s="97"/>
      <c r="C196" s="97"/>
      <c r="D196" s="97"/>
      <c r="E196" s="104"/>
      <c r="F196" s="104"/>
      <c r="G196" s="98"/>
      <c r="H196" s="99"/>
      <c r="I196" s="213"/>
      <c r="J196" s="63"/>
      <c r="K196" s="63"/>
      <c r="L196" s="63"/>
      <c r="M196" s="63"/>
      <c r="N196" s="63"/>
      <c r="O196" s="63"/>
      <c r="P196" s="63"/>
      <c r="Q196" s="63"/>
      <c r="R196" s="63"/>
      <c r="S196" s="251"/>
      <c r="T196" s="247">
        <f>SUM(H196,J196,L196,N196,P196,R196,S196)</f>
        <v>0</v>
      </c>
      <c r="U196" s="93">
        <f>($T196)/$D$178</f>
        <v>0</v>
      </c>
      <c r="V196" s="331" t="s">
        <v>94</v>
      </c>
      <c r="W196" s="106"/>
    </row>
    <row r="197" spans="1:23" ht="15.75" x14ac:dyDescent="0.25">
      <c r="A197" s="96"/>
      <c r="B197" s="97"/>
      <c r="C197" s="97"/>
      <c r="D197" s="97"/>
      <c r="E197" s="104"/>
      <c r="F197" s="104"/>
      <c r="G197" s="98"/>
      <c r="H197" s="99"/>
      <c r="I197" s="214">
        <v>5</v>
      </c>
      <c r="J197" s="63"/>
      <c r="K197" s="63"/>
      <c r="L197" s="63"/>
      <c r="M197" s="63"/>
      <c r="N197" s="63"/>
      <c r="O197" s="63"/>
      <c r="P197" s="63"/>
      <c r="Q197" s="63"/>
      <c r="R197" s="63"/>
      <c r="S197" s="251">
        <v>3</v>
      </c>
      <c r="T197" s="247">
        <f>SUM(H197,J197,L197,N197,P197,R197,S197)</f>
        <v>3</v>
      </c>
      <c r="U197" s="93">
        <f t="shared" ref="U197:U206" si="24">($T197)/$D$178</f>
        <v>1.5052684395383843E-3</v>
      </c>
      <c r="V197" s="203" t="s">
        <v>3</v>
      </c>
      <c r="W197" s="105"/>
    </row>
    <row r="198" spans="1:23" ht="15.75" x14ac:dyDescent="0.25">
      <c r="A198" s="96"/>
      <c r="B198" s="97"/>
      <c r="C198" s="97"/>
      <c r="D198" s="97"/>
      <c r="E198" s="97"/>
      <c r="F198" s="104"/>
      <c r="G198" s="98"/>
      <c r="H198" s="99"/>
      <c r="I198" s="214">
        <v>12</v>
      </c>
      <c r="J198" s="63">
        <v>1</v>
      </c>
      <c r="K198" s="63"/>
      <c r="L198" s="63"/>
      <c r="M198" s="63"/>
      <c r="N198" s="63"/>
      <c r="O198" s="63"/>
      <c r="P198" s="63"/>
      <c r="Q198" s="63"/>
      <c r="R198" s="63"/>
      <c r="S198" s="251"/>
      <c r="T198" s="247">
        <f t="shared" ref="T198:T207" si="25">SUM(H198,J198,L198,N198,P198,R198,S198)</f>
        <v>1</v>
      </c>
      <c r="U198" s="93">
        <f t="shared" si="24"/>
        <v>5.0175614651279475E-4</v>
      </c>
      <c r="V198" s="203" t="s">
        <v>7</v>
      </c>
      <c r="W198" s="106"/>
    </row>
    <row r="199" spans="1:23" ht="15.75" x14ac:dyDescent="0.25">
      <c r="A199" s="96"/>
      <c r="B199" s="97"/>
      <c r="C199" s="97"/>
      <c r="D199" s="97"/>
      <c r="E199" s="97"/>
      <c r="F199" s="104"/>
      <c r="G199" s="98"/>
      <c r="H199" s="99"/>
      <c r="I199" s="214"/>
      <c r="J199" s="63"/>
      <c r="K199" s="63"/>
      <c r="L199" s="63"/>
      <c r="M199" s="63"/>
      <c r="N199" s="63"/>
      <c r="O199" s="63"/>
      <c r="P199" s="63"/>
      <c r="Q199" s="63"/>
      <c r="R199" s="63"/>
      <c r="S199" s="251">
        <v>1</v>
      </c>
      <c r="T199" s="247">
        <f t="shared" si="25"/>
        <v>1</v>
      </c>
      <c r="U199" s="93">
        <f t="shared" si="24"/>
        <v>5.0175614651279475E-4</v>
      </c>
      <c r="V199" s="203" t="s">
        <v>8</v>
      </c>
      <c r="W199" s="354"/>
    </row>
    <row r="200" spans="1:23" ht="15.75" x14ac:dyDescent="0.25">
      <c r="A200" s="96"/>
      <c r="B200" s="97"/>
      <c r="C200" s="97"/>
      <c r="D200" s="97"/>
      <c r="E200" s="97"/>
      <c r="F200" s="104"/>
      <c r="G200" s="98"/>
      <c r="H200" s="99"/>
      <c r="I200" s="214">
        <v>1</v>
      </c>
      <c r="J200" s="63"/>
      <c r="K200" s="63"/>
      <c r="L200" s="63"/>
      <c r="M200" s="63"/>
      <c r="N200" s="63"/>
      <c r="O200" s="63"/>
      <c r="P200" s="63"/>
      <c r="Q200" s="63"/>
      <c r="R200" s="63"/>
      <c r="S200" s="251"/>
      <c r="T200" s="247">
        <f t="shared" si="25"/>
        <v>0</v>
      </c>
      <c r="U200" s="93">
        <f t="shared" si="24"/>
        <v>0</v>
      </c>
      <c r="V200" s="203" t="s">
        <v>77</v>
      </c>
      <c r="W200" s="354" t="s">
        <v>180</v>
      </c>
    </row>
    <row r="201" spans="1:23" ht="15.75" x14ac:dyDescent="0.25">
      <c r="A201" s="96"/>
      <c r="B201" s="97"/>
      <c r="C201" s="97"/>
      <c r="D201" s="97"/>
      <c r="E201" s="97"/>
      <c r="F201" s="104"/>
      <c r="G201" s="98"/>
      <c r="H201" s="99"/>
      <c r="I201" s="214">
        <v>1</v>
      </c>
      <c r="J201" s="63"/>
      <c r="K201" s="63"/>
      <c r="L201" s="63"/>
      <c r="M201" s="63"/>
      <c r="N201" s="63"/>
      <c r="O201" s="63"/>
      <c r="P201" s="63"/>
      <c r="Q201" s="63"/>
      <c r="R201" s="63"/>
      <c r="S201" s="251"/>
      <c r="T201" s="247">
        <f t="shared" si="25"/>
        <v>0</v>
      </c>
      <c r="U201" s="93">
        <f t="shared" si="24"/>
        <v>0</v>
      </c>
      <c r="V201" s="203" t="s">
        <v>19</v>
      </c>
      <c r="W201" s="354" t="s">
        <v>330</v>
      </c>
    </row>
    <row r="202" spans="1:23" ht="15.75" x14ac:dyDescent="0.25">
      <c r="A202" s="96"/>
      <c r="B202" s="97"/>
      <c r="C202" s="97"/>
      <c r="D202" s="97"/>
      <c r="E202" s="97"/>
      <c r="F202" s="104"/>
      <c r="G202" s="98"/>
      <c r="H202" s="99"/>
      <c r="I202" s="214"/>
      <c r="J202" s="63"/>
      <c r="K202" s="63"/>
      <c r="L202" s="63"/>
      <c r="M202" s="63"/>
      <c r="N202" s="63"/>
      <c r="O202" s="63"/>
      <c r="P202" s="63"/>
      <c r="Q202" s="63"/>
      <c r="R202" s="63"/>
      <c r="S202" s="251"/>
      <c r="T202" s="247">
        <f t="shared" si="25"/>
        <v>0</v>
      </c>
      <c r="U202" s="93">
        <f t="shared" si="24"/>
        <v>0</v>
      </c>
      <c r="V202" s="203" t="s">
        <v>78</v>
      </c>
      <c r="W202" s="326" t="s">
        <v>331</v>
      </c>
    </row>
    <row r="203" spans="1:23" ht="15.75" x14ac:dyDescent="0.25">
      <c r="A203" s="96"/>
      <c r="B203" s="97"/>
      <c r="C203" s="97"/>
      <c r="D203" s="97"/>
      <c r="E203" s="97"/>
      <c r="F203" s="104"/>
      <c r="G203" s="98"/>
      <c r="H203" s="99"/>
      <c r="I203" s="214"/>
      <c r="J203" s="63"/>
      <c r="K203" s="63"/>
      <c r="L203" s="63"/>
      <c r="M203" s="63"/>
      <c r="N203" s="63"/>
      <c r="O203" s="63"/>
      <c r="P203" s="63"/>
      <c r="Q203" s="63"/>
      <c r="R203" s="63"/>
      <c r="S203" s="251"/>
      <c r="T203" s="247">
        <f t="shared" si="25"/>
        <v>0</v>
      </c>
      <c r="U203" s="93">
        <f t="shared" si="24"/>
        <v>0</v>
      </c>
      <c r="V203" s="332" t="s">
        <v>165</v>
      </c>
      <c r="W203" s="354"/>
    </row>
    <row r="204" spans="1:23" ht="15.75" x14ac:dyDescent="0.25">
      <c r="A204" s="96"/>
      <c r="B204" s="97"/>
      <c r="C204" s="97"/>
      <c r="D204" s="97"/>
      <c r="E204" s="104"/>
      <c r="F204" s="104"/>
      <c r="G204" s="98"/>
      <c r="H204" s="99"/>
      <c r="I204" s="214">
        <v>18</v>
      </c>
      <c r="J204" s="63"/>
      <c r="K204" s="63"/>
      <c r="L204" s="63"/>
      <c r="M204" s="63"/>
      <c r="N204" s="63"/>
      <c r="O204" s="63"/>
      <c r="P204" s="63"/>
      <c r="Q204" s="63"/>
      <c r="R204" s="63"/>
      <c r="S204" s="251">
        <v>2</v>
      </c>
      <c r="T204" s="247">
        <f t="shared" si="25"/>
        <v>2</v>
      </c>
      <c r="U204" s="93">
        <f t="shared" si="24"/>
        <v>1.0035122930255895E-3</v>
      </c>
      <c r="V204" s="203" t="s">
        <v>12</v>
      </c>
      <c r="W204" s="326"/>
    </row>
    <row r="205" spans="1:23" ht="15.75" x14ac:dyDescent="0.25">
      <c r="A205" s="96"/>
      <c r="B205" s="97"/>
      <c r="C205" s="97"/>
      <c r="D205" s="97"/>
      <c r="E205" s="104"/>
      <c r="F205" s="104"/>
      <c r="G205" s="98"/>
      <c r="H205" s="99"/>
      <c r="I205" s="63">
        <v>8</v>
      </c>
      <c r="J205" s="63">
        <v>2</v>
      </c>
      <c r="K205" s="63"/>
      <c r="L205" s="63"/>
      <c r="M205" s="63"/>
      <c r="N205" s="63"/>
      <c r="O205" s="63"/>
      <c r="P205" s="63"/>
      <c r="Q205" s="63"/>
      <c r="R205" s="63"/>
      <c r="S205" s="251"/>
      <c r="T205" s="247">
        <f t="shared" si="25"/>
        <v>2</v>
      </c>
      <c r="U205" s="93">
        <f t="shared" si="24"/>
        <v>1.0035122930255895E-3</v>
      </c>
      <c r="V205" s="204" t="s">
        <v>159</v>
      </c>
      <c r="W205" s="354"/>
    </row>
    <row r="206" spans="1:23" ht="15.75" x14ac:dyDescent="0.25">
      <c r="A206" s="96"/>
      <c r="B206" s="97"/>
      <c r="C206" s="97"/>
      <c r="D206" s="97"/>
      <c r="E206" s="104"/>
      <c r="F206" s="104"/>
      <c r="G206" s="98"/>
      <c r="H206" s="99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251"/>
      <c r="T206" s="247">
        <f t="shared" si="25"/>
        <v>0</v>
      </c>
      <c r="U206" s="93">
        <f t="shared" si="24"/>
        <v>0</v>
      </c>
      <c r="V206" s="204" t="s">
        <v>92</v>
      </c>
      <c r="W206" s="326"/>
    </row>
    <row r="207" spans="1:23" ht="16.5" thickBot="1" x14ac:dyDescent="0.3">
      <c r="A207" s="96"/>
      <c r="B207" s="97"/>
      <c r="C207" s="97"/>
      <c r="D207" s="97"/>
      <c r="E207" s="104"/>
      <c r="F207" s="104"/>
      <c r="G207" s="98"/>
      <c r="H207" s="107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254"/>
      <c r="T207" s="248">
        <f t="shared" si="25"/>
        <v>0</v>
      </c>
      <c r="U207" s="299">
        <f>($T207)/$D$178</f>
        <v>0</v>
      </c>
      <c r="V207" s="357" t="s">
        <v>9</v>
      </c>
      <c r="W207" s="326"/>
    </row>
    <row r="208" spans="1:23" ht="16.5" thickBot="1" x14ac:dyDescent="0.3">
      <c r="A208" s="96"/>
      <c r="B208" s="97"/>
      <c r="C208" s="97"/>
      <c r="D208" s="97"/>
      <c r="E208" s="104"/>
      <c r="F208" s="104"/>
      <c r="G208" s="98"/>
      <c r="H208" s="82"/>
      <c r="I208" s="83"/>
      <c r="J208" s="240"/>
      <c r="K208" s="83"/>
      <c r="L208" s="83"/>
      <c r="M208" s="83"/>
      <c r="N208" s="83"/>
      <c r="O208" s="83"/>
      <c r="P208" s="83"/>
      <c r="Q208" s="83"/>
      <c r="R208" s="83"/>
      <c r="S208" s="83"/>
      <c r="T208" s="246"/>
      <c r="U208" s="246"/>
      <c r="V208" s="208" t="s">
        <v>149</v>
      </c>
      <c r="W208" s="354"/>
    </row>
    <row r="209" spans="1:23" ht="15.75" x14ac:dyDescent="0.25">
      <c r="A209" s="96"/>
      <c r="B209" s="97"/>
      <c r="C209" s="97"/>
      <c r="D209" s="97"/>
      <c r="E209" s="104"/>
      <c r="F209" s="104"/>
      <c r="G209" s="109"/>
      <c r="H209" s="90">
        <v>1</v>
      </c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250"/>
      <c r="T209" s="249">
        <f t="shared" ref="T209:T217" si="26">SUM(H209,J209,L209,N209,P209,R209,S209)</f>
        <v>1</v>
      </c>
      <c r="U209" s="183">
        <f>($T209)/$D$178</f>
        <v>5.0175614651279475E-4</v>
      </c>
      <c r="V209" s="202" t="s">
        <v>15</v>
      </c>
      <c r="W209" s="354"/>
    </row>
    <row r="210" spans="1:23" ht="15.75" x14ac:dyDescent="0.25">
      <c r="A210" s="96"/>
      <c r="B210" s="97"/>
      <c r="C210" s="97"/>
      <c r="D210" s="97"/>
      <c r="E210" s="104"/>
      <c r="F210" s="104"/>
      <c r="G210" s="109"/>
      <c r="H210" s="99">
        <v>1</v>
      </c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251"/>
      <c r="T210" s="247">
        <f t="shared" si="26"/>
        <v>1</v>
      </c>
      <c r="U210" s="183">
        <f>($T210)/$D$178</f>
        <v>5.0175614651279475E-4</v>
      </c>
      <c r="V210" s="203" t="s">
        <v>83</v>
      </c>
      <c r="W210" s="354" t="s">
        <v>328</v>
      </c>
    </row>
    <row r="211" spans="1:23" x14ac:dyDescent="0.25">
      <c r="A211" s="96"/>
      <c r="B211" s="97"/>
      <c r="C211" s="97"/>
      <c r="D211" s="97"/>
      <c r="E211" s="104"/>
      <c r="F211" s="104"/>
      <c r="G211" s="109"/>
      <c r="H211" s="99">
        <v>1</v>
      </c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251"/>
      <c r="T211" s="247">
        <f t="shared" si="26"/>
        <v>1</v>
      </c>
      <c r="U211" s="183">
        <f t="shared" ref="U211:U216" si="27">($T211)/$D$178</f>
        <v>5.0175614651279475E-4</v>
      </c>
      <c r="V211" s="355" t="s">
        <v>162</v>
      </c>
      <c r="W211" s="326"/>
    </row>
    <row r="212" spans="1:23" ht="15.75" x14ac:dyDescent="0.25">
      <c r="A212" s="96"/>
      <c r="B212" s="97"/>
      <c r="C212" s="97"/>
      <c r="D212" s="97"/>
      <c r="E212" s="104"/>
      <c r="F212" s="104"/>
      <c r="G212" s="109"/>
      <c r="H212" s="99">
        <v>1</v>
      </c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251"/>
      <c r="T212" s="247">
        <f t="shared" si="26"/>
        <v>1</v>
      </c>
      <c r="U212" s="183">
        <f t="shared" si="27"/>
        <v>5.0175614651279475E-4</v>
      </c>
      <c r="V212" s="203" t="s">
        <v>71</v>
      </c>
      <c r="W212" s="326"/>
    </row>
    <row r="213" spans="1:23" ht="15.75" x14ac:dyDescent="0.25">
      <c r="A213" s="96"/>
      <c r="B213" s="97"/>
      <c r="C213" s="97"/>
      <c r="D213" s="97"/>
      <c r="E213" s="104"/>
      <c r="F213" s="104"/>
      <c r="G213" s="109"/>
      <c r="H213" s="99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251"/>
      <c r="T213" s="247">
        <f t="shared" si="26"/>
        <v>0</v>
      </c>
      <c r="U213" s="183">
        <f t="shared" si="27"/>
        <v>0</v>
      </c>
      <c r="V213" s="204" t="s">
        <v>84</v>
      </c>
      <c r="W213" s="326"/>
    </row>
    <row r="214" spans="1:23" ht="15.75" x14ac:dyDescent="0.25">
      <c r="A214" s="96"/>
      <c r="B214" s="97"/>
      <c r="C214" s="97"/>
      <c r="D214" s="97"/>
      <c r="E214" s="104"/>
      <c r="F214" s="104"/>
      <c r="G214" s="109"/>
      <c r="H214" s="99">
        <v>3</v>
      </c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251"/>
      <c r="T214" s="247">
        <f t="shared" si="26"/>
        <v>3</v>
      </c>
      <c r="U214" s="183">
        <f t="shared" si="27"/>
        <v>1.5052684395383843E-3</v>
      </c>
      <c r="V214" s="204" t="s">
        <v>26</v>
      </c>
      <c r="W214" s="326" t="s">
        <v>329</v>
      </c>
    </row>
    <row r="215" spans="1:23" ht="15.75" x14ac:dyDescent="0.25">
      <c r="A215" s="96"/>
      <c r="B215" s="97"/>
      <c r="C215" s="97"/>
      <c r="D215" s="97"/>
      <c r="E215" s="104"/>
      <c r="F215" s="104"/>
      <c r="G215" s="109"/>
      <c r="H215" s="107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254"/>
      <c r="T215" s="247">
        <f t="shared" si="26"/>
        <v>0</v>
      </c>
      <c r="U215" s="183">
        <f t="shared" si="27"/>
        <v>0</v>
      </c>
      <c r="V215" s="207" t="s">
        <v>35</v>
      </c>
      <c r="W215" s="356"/>
    </row>
    <row r="216" spans="1:23" ht="15.75" x14ac:dyDescent="0.25">
      <c r="A216" s="96"/>
      <c r="B216" s="97"/>
      <c r="C216" s="97"/>
      <c r="D216" s="97"/>
      <c r="E216" s="104"/>
      <c r="F216" s="104"/>
      <c r="G216" s="109"/>
      <c r="H216" s="107">
        <v>1</v>
      </c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254"/>
      <c r="T216" s="247">
        <f t="shared" si="26"/>
        <v>1</v>
      </c>
      <c r="U216" s="183">
        <f t="shared" si="27"/>
        <v>5.0175614651279475E-4</v>
      </c>
      <c r="V216" s="203" t="s">
        <v>12</v>
      </c>
      <c r="W216" s="326"/>
    </row>
    <row r="217" spans="1:23" ht="16.5" thickBot="1" x14ac:dyDescent="0.3">
      <c r="A217" s="117"/>
      <c r="B217" s="118"/>
      <c r="C217" s="118"/>
      <c r="D217" s="118"/>
      <c r="E217" s="119"/>
      <c r="F217" s="119"/>
      <c r="G217" s="120"/>
      <c r="H217" s="107">
        <v>2</v>
      </c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254"/>
      <c r="T217" s="247">
        <f t="shared" si="26"/>
        <v>2</v>
      </c>
      <c r="U217" s="299">
        <f>($T217)/$D$178</f>
        <v>1.0035122930255895E-3</v>
      </c>
      <c r="V217" s="205" t="s">
        <v>146</v>
      </c>
      <c r="W217" s="352"/>
    </row>
    <row r="218" spans="1:23" ht="15.75" thickBot="1" x14ac:dyDescent="0.3">
      <c r="A218" s="122"/>
      <c r="B218" s="122"/>
      <c r="C218" s="122"/>
      <c r="D218" s="122"/>
      <c r="E218" s="122"/>
      <c r="F218" s="122"/>
      <c r="G218" s="47" t="s">
        <v>4</v>
      </c>
      <c r="H218" s="123">
        <f t="shared" ref="H218:S218" si="28">SUM(H179:H217)</f>
        <v>73</v>
      </c>
      <c r="I218" s="123">
        <f t="shared" si="28"/>
        <v>47</v>
      </c>
      <c r="J218" s="123">
        <f t="shared" si="28"/>
        <v>13</v>
      </c>
      <c r="K218" s="123">
        <f t="shared" si="28"/>
        <v>0</v>
      </c>
      <c r="L218" s="123">
        <f t="shared" si="28"/>
        <v>0</v>
      </c>
      <c r="M218" s="123">
        <f t="shared" si="28"/>
        <v>0</v>
      </c>
      <c r="N218" s="123">
        <f t="shared" si="28"/>
        <v>0</v>
      </c>
      <c r="O218" s="123">
        <f t="shared" si="28"/>
        <v>0</v>
      </c>
      <c r="P218" s="123">
        <f t="shared" si="28"/>
        <v>0</v>
      </c>
      <c r="Q218" s="123">
        <f t="shared" si="28"/>
        <v>0</v>
      </c>
      <c r="R218" s="123">
        <f t="shared" si="28"/>
        <v>0</v>
      </c>
      <c r="S218" s="123">
        <f t="shared" si="28"/>
        <v>29</v>
      </c>
      <c r="T218" s="198">
        <f>SUM(H218,J218,L218,N218,P218,R218,S218)</f>
        <v>115</v>
      </c>
      <c r="U218" s="333">
        <f>($T218)/$D$178</f>
        <v>5.7701956848971399E-2</v>
      </c>
      <c r="V218" s="40"/>
    </row>
    <row r="220" spans="1:23" ht="15.75" thickBot="1" x14ac:dyDescent="0.3"/>
    <row r="221" spans="1:23" ht="75.75" thickBot="1" x14ac:dyDescent="0.3">
      <c r="A221" s="42" t="s">
        <v>22</v>
      </c>
      <c r="B221" s="42" t="s">
        <v>47</v>
      </c>
      <c r="C221" s="43" t="s">
        <v>52</v>
      </c>
      <c r="D221" s="43" t="s">
        <v>17</v>
      </c>
      <c r="E221" s="42" t="s">
        <v>16</v>
      </c>
      <c r="F221" s="44" t="s">
        <v>1</v>
      </c>
      <c r="G221" s="45" t="s">
        <v>23</v>
      </c>
      <c r="H221" s="46" t="s">
        <v>72</v>
      </c>
      <c r="I221" s="46" t="s">
        <v>73</v>
      </c>
      <c r="J221" s="46" t="s">
        <v>53</v>
      </c>
      <c r="K221" s="46" t="s">
        <v>58</v>
      </c>
      <c r="L221" s="46" t="s">
        <v>54</v>
      </c>
      <c r="M221" s="46" t="s">
        <v>59</v>
      </c>
      <c r="N221" s="46" t="s">
        <v>55</v>
      </c>
      <c r="O221" s="46" t="s">
        <v>60</v>
      </c>
      <c r="P221" s="46" t="s">
        <v>56</v>
      </c>
      <c r="Q221" s="46" t="s">
        <v>74</v>
      </c>
      <c r="R221" s="46" t="s">
        <v>113</v>
      </c>
      <c r="S221" s="46" t="s">
        <v>41</v>
      </c>
      <c r="T221" s="46" t="s">
        <v>4</v>
      </c>
      <c r="U221" s="42" t="s">
        <v>2</v>
      </c>
      <c r="V221" s="80" t="s">
        <v>20</v>
      </c>
      <c r="W221" s="81" t="s">
        <v>6</v>
      </c>
    </row>
    <row r="222" spans="1:23" ht="15.75" thickBot="1" x14ac:dyDescent="0.3">
      <c r="A222" s="316">
        <v>1519739</v>
      </c>
      <c r="B222" s="209" t="s">
        <v>243</v>
      </c>
      <c r="C222" s="316">
        <v>1920</v>
      </c>
      <c r="D222" s="316">
        <v>2027</v>
      </c>
      <c r="E222" s="321">
        <v>1872</v>
      </c>
      <c r="F222" s="322">
        <f>E222/D222</f>
        <v>0.92353231376418354</v>
      </c>
      <c r="G222" s="48">
        <v>45414</v>
      </c>
      <c r="H222" s="82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4"/>
      <c r="T222" s="296"/>
      <c r="U222" s="115"/>
      <c r="V222" s="86" t="s">
        <v>75</v>
      </c>
      <c r="W222" s="353" t="s">
        <v>70</v>
      </c>
    </row>
    <row r="223" spans="1:23" ht="15.75" x14ac:dyDescent="0.25">
      <c r="A223" s="87"/>
      <c r="B223" s="88"/>
      <c r="C223" s="88"/>
      <c r="D223" s="88"/>
      <c r="E223" s="88"/>
      <c r="F223" s="88"/>
      <c r="G223" s="89"/>
      <c r="H223" s="90">
        <v>5</v>
      </c>
      <c r="I223" s="91"/>
      <c r="J223" s="91">
        <v>1</v>
      </c>
      <c r="K223" s="91"/>
      <c r="L223" s="91"/>
      <c r="M223" s="91"/>
      <c r="N223" s="91"/>
      <c r="O223" s="91"/>
      <c r="P223" s="91"/>
      <c r="Q223" s="91"/>
      <c r="R223" s="91"/>
      <c r="S223" s="250"/>
      <c r="T223" s="249">
        <f>SUM(H223,J223,L223,N223,P223,R223,S223)</f>
        <v>6</v>
      </c>
      <c r="U223" s="349">
        <f>($T223)/$D$222</f>
        <v>2.9600394671928957E-3</v>
      </c>
      <c r="V223" s="202" t="s">
        <v>15</v>
      </c>
      <c r="W223" s="210" t="s">
        <v>118</v>
      </c>
    </row>
    <row r="224" spans="1:23" ht="15.75" x14ac:dyDescent="0.25">
      <c r="A224" s="96"/>
      <c r="B224" s="97"/>
      <c r="C224" s="97"/>
      <c r="D224" s="97"/>
      <c r="E224" s="97"/>
      <c r="F224" s="97"/>
      <c r="G224" s="98"/>
      <c r="H224" s="348"/>
      <c r="I224" s="111"/>
      <c r="J224" s="111"/>
      <c r="K224" s="111"/>
      <c r="L224" s="111"/>
      <c r="M224" s="111"/>
      <c r="N224" s="111"/>
      <c r="O224" s="111"/>
      <c r="P224" s="111"/>
      <c r="Q224" s="111"/>
      <c r="R224" s="111"/>
      <c r="S224" s="253">
        <v>5</v>
      </c>
      <c r="T224" s="249">
        <v>5</v>
      </c>
      <c r="U224" s="183">
        <f>($T224)/$D$222</f>
        <v>2.4666995559940799E-3</v>
      </c>
      <c r="V224" s="203" t="s">
        <v>43</v>
      </c>
      <c r="W224" s="479"/>
    </row>
    <row r="225" spans="1:23" ht="15.75" x14ac:dyDescent="0.25">
      <c r="A225" s="96"/>
      <c r="B225" s="97"/>
      <c r="C225" s="97"/>
      <c r="D225" s="97"/>
      <c r="E225" s="97"/>
      <c r="F225" s="97"/>
      <c r="G225" s="98"/>
      <c r="H225" s="99">
        <v>8</v>
      </c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251"/>
      <c r="T225" s="247">
        <f t="shared" ref="T225:T239" si="29">SUM(H225,J225,L225,N225,P225,R225,S225)</f>
        <v>8</v>
      </c>
      <c r="U225" s="183">
        <f t="shared" ref="U225:U237" si="30">($T225)/$D$222</f>
        <v>3.9467192895905282E-3</v>
      </c>
      <c r="V225" s="203" t="s">
        <v>5</v>
      </c>
      <c r="W225" s="351"/>
    </row>
    <row r="226" spans="1:23" ht="15.75" x14ac:dyDescent="0.25">
      <c r="A226" s="96"/>
      <c r="B226" s="97"/>
      <c r="C226" s="97"/>
      <c r="D226" s="97"/>
      <c r="E226" s="104"/>
      <c r="F226" s="104"/>
      <c r="G226" s="98"/>
      <c r="H226" s="99">
        <v>32</v>
      </c>
      <c r="I226" s="63"/>
      <c r="J226" s="63">
        <v>9</v>
      </c>
      <c r="K226" s="63"/>
      <c r="L226" s="63"/>
      <c r="M226" s="63"/>
      <c r="N226" s="63"/>
      <c r="O226" s="63"/>
      <c r="P226" s="63"/>
      <c r="Q226" s="63"/>
      <c r="R226" s="63"/>
      <c r="S226" s="251"/>
      <c r="T226" s="247">
        <f t="shared" si="29"/>
        <v>41</v>
      </c>
      <c r="U226" s="183">
        <f t="shared" si="30"/>
        <v>2.0226936359151456E-2</v>
      </c>
      <c r="V226" s="203" t="s">
        <v>13</v>
      </c>
      <c r="W226" s="244"/>
    </row>
    <row r="227" spans="1:23" ht="15.75" x14ac:dyDescent="0.25">
      <c r="A227" s="96"/>
      <c r="B227" s="97"/>
      <c r="C227" s="97"/>
      <c r="D227" s="97"/>
      <c r="E227" s="104"/>
      <c r="F227" s="104"/>
      <c r="G227" s="98"/>
      <c r="H227" s="99">
        <v>11</v>
      </c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251"/>
      <c r="T227" s="247">
        <f t="shared" si="29"/>
        <v>11</v>
      </c>
      <c r="U227" s="183">
        <f t="shared" si="30"/>
        <v>5.4267390231869756E-3</v>
      </c>
      <c r="V227" s="203" t="s">
        <v>14</v>
      </c>
      <c r="W227" s="311"/>
    </row>
    <row r="228" spans="1:23" ht="15.75" x14ac:dyDescent="0.25">
      <c r="A228" s="96"/>
      <c r="B228" s="97"/>
      <c r="C228" s="97"/>
      <c r="D228" s="97"/>
      <c r="E228" s="104"/>
      <c r="F228" s="104"/>
      <c r="G228" s="98"/>
      <c r="H228" s="99">
        <v>11</v>
      </c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251"/>
      <c r="T228" s="247">
        <f t="shared" si="29"/>
        <v>11</v>
      </c>
      <c r="U228" s="183">
        <f t="shared" si="30"/>
        <v>5.4267390231869756E-3</v>
      </c>
      <c r="V228" s="203" t="s">
        <v>30</v>
      </c>
      <c r="W228" s="311"/>
    </row>
    <row r="229" spans="1:23" ht="15.75" x14ac:dyDescent="0.25">
      <c r="A229" s="96"/>
      <c r="B229" s="97"/>
      <c r="C229" s="97"/>
      <c r="D229" s="97"/>
      <c r="E229" s="104"/>
      <c r="F229" s="104"/>
      <c r="G229" s="98"/>
      <c r="H229" s="99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251"/>
      <c r="T229" s="247">
        <f t="shared" si="29"/>
        <v>0</v>
      </c>
      <c r="U229" s="183">
        <f t="shared" si="30"/>
        <v>0</v>
      </c>
      <c r="V229" s="203" t="s">
        <v>31</v>
      </c>
      <c r="W229" s="105"/>
    </row>
    <row r="230" spans="1:23" ht="15.75" x14ac:dyDescent="0.25">
      <c r="A230" s="96"/>
      <c r="B230" s="97"/>
      <c r="C230" s="97"/>
      <c r="D230" s="97"/>
      <c r="E230" s="104"/>
      <c r="F230" s="104"/>
      <c r="G230" s="98"/>
      <c r="H230" s="99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251"/>
      <c r="T230" s="247">
        <f t="shared" si="29"/>
        <v>0</v>
      </c>
      <c r="U230" s="183">
        <f t="shared" si="30"/>
        <v>0</v>
      </c>
      <c r="V230" s="203" t="s">
        <v>163</v>
      </c>
      <c r="W230" s="323"/>
    </row>
    <row r="231" spans="1:23" ht="15.75" x14ac:dyDescent="0.25">
      <c r="A231" s="96"/>
      <c r="B231" s="97"/>
      <c r="C231" s="97"/>
      <c r="D231" s="97"/>
      <c r="E231" s="104"/>
      <c r="F231" s="104"/>
      <c r="G231" s="98"/>
      <c r="H231" s="99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251"/>
      <c r="T231" s="247">
        <f t="shared" si="29"/>
        <v>0</v>
      </c>
      <c r="U231" s="183">
        <f t="shared" si="30"/>
        <v>0</v>
      </c>
      <c r="V231" s="204" t="s">
        <v>183</v>
      </c>
      <c r="W231" s="105"/>
    </row>
    <row r="232" spans="1:23" ht="15.75" x14ac:dyDescent="0.25">
      <c r="A232" s="96"/>
      <c r="B232" s="97"/>
      <c r="C232" s="97"/>
      <c r="D232" s="97"/>
      <c r="E232" s="104"/>
      <c r="F232" s="104"/>
      <c r="G232" s="98"/>
      <c r="H232" s="99">
        <v>3</v>
      </c>
      <c r="I232" s="63"/>
      <c r="J232" s="63">
        <v>2</v>
      </c>
      <c r="K232" s="63"/>
      <c r="L232" s="63"/>
      <c r="M232" s="63"/>
      <c r="N232" s="63"/>
      <c r="O232" s="63"/>
      <c r="P232" s="63"/>
      <c r="Q232" s="63"/>
      <c r="R232" s="63"/>
      <c r="S232" s="251">
        <v>1</v>
      </c>
      <c r="T232" s="247">
        <f t="shared" si="29"/>
        <v>6</v>
      </c>
      <c r="U232" s="183">
        <f t="shared" si="30"/>
        <v>2.9600394671928957E-3</v>
      </c>
      <c r="V232" s="203" t="s">
        <v>0</v>
      </c>
      <c r="W232" s="354"/>
    </row>
    <row r="233" spans="1:23" ht="15.75" x14ac:dyDescent="0.25">
      <c r="A233" s="96"/>
      <c r="B233" s="97"/>
      <c r="C233" s="97"/>
      <c r="D233" s="97"/>
      <c r="E233" s="104"/>
      <c r="F233" s="104"/>
      <c r="G233" s="98"/>
      <c r="H233" s="99">
        <v>2</v>
      </c>
      <c r="I233" s="63"/>
      <c r="J233" s="63">
        <v>2</v>
      </c>
      <c r="K233" s="63"/>
      <c r="L233" s="63"/>
      <c r="M233" s="63"/>
      <c r="N233" s="63"/>
      <c r="O233" s="63"/>
      <c r="P233" s="63"/>
      <c r="Q233" s="63"/>
      <c r="R233" s="63"/>
      <c r="S233" s="251">
        <v>10</v>
      </c>
      <c r="T233" s="247">
        <f t="shared" si="29"/>
        <v>14</v>
      </c>
      <c r="U233" s="183">
        <f t="shared" si="30"/>
        <v>6.9067587567834239E-3</v>
      </c>
      <c r="V233" s="203" t="s">
        <v>11</v>
      </c>
      <c r="W233" s="354"/>
    </row>
    <row r="234" spans="1:23" ht="15.75" x14ac:dyDescent="0.25">
      <c r="A234" s="96"/>
      <c r="B234" s="97"/>
      <c r="C234" s="97"/>
      <c r="D234" s="97"/>
      <c r="E234" s="104"/>
      <c r="F234" s="104" t="s">
        <v>99</v>
      </c>
      <c r="G234" s="98"/>
      <c r="H234" s="99">
        <v>3</v>
      </c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251">
        <v>3</v>
      </c>
      <c r="T234" s="247">
        <f t="shared" si="29"/>
        <v>6</v>
      </c>
      <c r="U234" s="183">
        <f t="shared" si="30"/>
        <v>2.9600394671928957E-3</v>
      </c>
      <c r="V234" s="203" t="s">
        <v>33</v>
      </c>
      <c r="W234" s="326"/>
    </row>
    <row r="235" spans="1:23" ht="15.75" x14ac:dyDescent="0.25">
      <c r="A235" s="96"/>
      <c r="B235" s="97"/>
      <c r="C235" s="97"/>
      <c r="D235" s="97"/>
      <c r="E235" s="104"/>
      <c r="F235" s="104"/>
      <c r="G235" s="98"/>
      <c r="H235" s="99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251"/>
      <c r="T235" s="247">
        <f t="shared" si="29"/>
        <v>0</v>
      </c>
      <c r="U235" s="183">
        <f t="shared" si="30"/>
        <v>0</v>
      </c>
      <c r="V235" s="204" t="s">
        <v>27</v>
      </c>
      <c r="W235" s="354"/>
    </row>
    <row r="236" spans="1:23" ht="15.75" x14ac:dyDescent="0.25">
      <c r="A236" s="96"/>
      <c r="B236" s="97"/>
      <c r="C236" s="97"/>
      <c r="D236" s="97"/>
      <c r="E236" s="104"/>
      <c r="F236" s="104"/>
      <c r="G236" s="109"/>
      <c r="H236" s="110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251"/>
      <c r="T236" s="247">
        <f t="shared" si="29"/>
        <v>0</v>
      </c>
      <c r="U236" s="183">
        <f t="shared" si="30"/>
        <v>0</v>
      </c>
      <c r="V236" s="204" t="s">
        <v>327</v>
      </c>
      <c r="W236" s="212"/>
    </row>
    <row r="237" spans="1:23" ht="15.75" x14ac:dyDescent="0.25">
      <c r="A237" s="96"/>
      <c r="B237" s="97"/>
      <c r="C237" s="97"/>
      <c r="D237" s="97"/>
      <c r="E237" s="104"/>
      <c r="F237" s="104"/>
      <c r="G237" s="109"/>
      <c r="H237" s="110"/>
      <c r="I237" s="63"/>
      <c r="J237" s="63">
        <v>1</v>
      </c>
      <c r="K237" s="63"/>
      <c r="L237" s="63"/>
      <c r="M237" s="63"/>
      <c r="N237" s="63"/>
      <c r="O237" s="63"/>
      <c r="P237" s="63"/>
      <c r="Q237" s="63"/>
      <c r="R237" s="63"/>
      <c r="S237" s="251"/>
      <c r="T237" s="247">
        <f t="shared" si="29"/>
        <v>1</v>
      </c>
      <c r="U237" s="183">
        <f t="shared" si="30"/>
        <v>4.9333991119881603E-4</v>
      </c>
      <c r="V237" s="203" t="s">
        <v>288</v>
      </c>
      <c r="W237" s="103"/>
    </row>
    <row r="238" spans="1:23" ht="16.5" thickBot="1" x14ac:dyDescent="0.3">
      <c r="A238" s="96"/>
      <c r="B238" s="97"/>
      <c r="C238" s="97"/>
      <c r="D238" s="97"/>
      <c r="E238" s="104"/>
      <c r="F238" s="104"/>
      <c r="G238" s="109"/>
      <c r="H238" s="186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252"/>
      <c r="T238" s="248">
        <f t="shared" si="29"/>
        <v>0</v>
      </c>
      <c r="U238" s="245">
        <f>($T238)/$D$222</f>
        <v>0</v>
      </c>
      <c r="V238" s="205" t="s">
        <v>324</v>
      </c>
      <c r="W238" s="212"/>
    </row>
    <row r="239" spans="1:23" ht="15.75" x14ac:dyDescent="0.25">
      <c r="A239" s="96"/>
      <c r="B239" s="97"/>
      <c r="C239" s="97"/>
      <c r="D239" s="97"/>
      <c r="E239" s="104"/>
      <c r="F239" s="104"/>
      <c r="G239" s="98"/>
      <c r="H239" s="90"/>
      <c r="I239" s="111">
        <v>1</v>
      </c>
      <c r="J239" s="111"/>
      <c r="K239" s="111"/>
      <c r="L239" s="111"/>
      <c r="M239" s="111"/>
      <c r="N239" s="111"/>
      <c r="O239" s="111"/>
      <c r="P239" s="111"/>
      <c r="Q239" s="111"/>
      <c r="R239" s="111"/>
      <c r="S239" s="253"/>
      <c r="T239" s="249">
        <f t="shared" si="29"/>
        <v>0</v>
      </c>
      <c r="U239" s="183">
        <f>($T239)/$D$222</f>
        <v>0</v>
      </c>
      <c r="V239" s="206" t="s">
        <v>10</v>
      </c>
      <c r="W239" s="106"/>
    </row>
    <row r="240" spans="1:23" ht="15.75" x14ac:dyDescent="0.25">
      <c r="A240" s="96"/>
      <c r="B240" s="97"/>
      <c r="C240" s="97"/>
      <c r="D240" s="97"/>
      <c r="E240" s="104"/>
      <c r="F240" s="104"/>
      <c r="G240" s="98"/>
      <c r="H240" s="99"/>
      <c r="I240" s="213"/>
      <c r="J240" s="63"/>
      <c r="K240" s="63"/>
      <c r="L240" s="63"/>
      <c r="M240" s="63"/>
      <c r="N240" s="63"/>
      <c r="O240" s="63"/>
      <c r="P240" s="63"/>
      <c r="Q240" s="63"/>
      <c r="R240" s="63"/>
      <c r="S240" s="251"/>
      <c r="T240" s="247">
        <f>SUM(H240,J240,L240,N240,P240,R240,S240)</f>
        <v>0</v>
      </c>
      <c r="U240" s="93">
        <f>($T240)/$D$222</f>
        <v>0</v>
      </c>
      <c r="V240" s="331" t="s">
        <v>94</v>
      </c>
      <c r="W240" s="106"/>
    </row>
    <row r="241" spans="1:23" ht="15.75" x14ac:dyDescent="0.25">
      <c r="A241" s="96"/>
      <c r="B241" s="97"/>
      <c r="C241" s="97"/>
      <c r="D241" s="97"/>
      <c r="E241" s="104"/>
      <c r="F241" s="104"/>
      <c r="G241" s="98"/>
      <c r="H241" s="99"/>
      <c r="I241" s="214">
        <v>6</v>
      </c>
      <c r="J241" s="63"/>
      <c r="K241" s="63"/>
      <c r="L241" s="63"/>
      <c r="M241" s="63"/>
      <c r="N241" s="63"/>
      <c r="O241" s="63"/>
      <c r="P241" s="63"/>
      <c r="Q241" s="63"/>
      <c r="R241" s="63"/>
      <c r="S241" s="251">
        <v>6</v>
      </c>
      <c r="T241" s="247">
        <f>SUM(H241,J241,L241,N241,P241,R241,S241)</f>
        <v>6</v>
      </c>
      <c r="U241" s="93">
        <f t="shared" ref="U241:U247" si="31">($T241)/$D$222</f>
        <v>2.9600394671928957E-3</v>
      </c>
      <c r="V241" s="203" t="s">
        <v>3</v>
      </c>
      <c r="W241" s="354" t="s">
        <v>358</v>
      </c>
    </row>
    <row r="242" spans="1:23" ht="15.75" x14ac:dyDescent="0.25">
      <c r="A242" s="96"/>
      <c r="B242" s="97"/>
      <c r="C242" s="97"/>
      <c r="D242" s="97"/>
      <c r="E242" s="97"/>
      <c r="F242" s="104"/>
      <c r="G242" s="98"/>
      <c r="H242" s="99"/>
      <c r="I242" s="214">
        <v>4</v>
      </c>
      <c r="J242" s="63"/>
      <c r="K242" s="63"/>
      <c r="L242" s="63"/>
      <c r="M242" s="63"/>
      <c r="N242" s="63"/>
      <c r="O242" s="63"/>
      <c r="P242" s="63"/>
      <c r="Q242" s="63"/>
      <c r="R242" s="63"/>
      <c r="S242" s="251">
        <v>1</v>
      </c>
      <c r="T242" s="247">
        <f t="shared" ref="T242:T248" si="32">SUM(H242,J242,L242,N242,P242,R242,S242)</f>
        <v>1</v>
      </c>
      <c r="U242" s="93">
        <f t="shared" si="31"/>
        <v>4.9333991119881603E-4</v>
      </c>
      <c r="V242" s="203" t="s">
        <v>7</v>
      </c>
      <c r="W242" s="354" t="s">
        <v>359</v>
      </c>
    </row>
    <row r="243" spans="1:23" ht="15.75" x14ac:dyDescent="0.25">
      <c r="A243" s="96"/>
      <c r="B243" s="97"/>
      <c r="C243" s="97"/>
      <c r="D243" s="97"/>
      <c r="E243" s="97"/>
      <c r="F243" s="104"/>
      <c r="G243" s="98"/>
      <c r="H243" s="99"/>
      <c r="I243" s="214">
        <v>1</v>
      </c>
      <c r="J243" s="63"/>
      <c r="K243" s="63"/>
      <c r="L243" s="63"/>
      <c r="M243" s="63"/>
      <c r="N243" s="63"/>
      <c r="O243" s="63"/>
      <c r="P243" s="63"/>
      <c r="Q243" s="63"/>
      <c r="R243" s="63"/>
      <c r="S243" s="251">
        <v>1</v>
      </c>
      <c r="T243" s="247">
        <f t="shared" si="32"/>
        <v>1</v>
      </c>
      <c r="U243" s="93">
        <f t="shared" si="31"/>
        <v>4.9333991119881603E-4</v>
      </c>
      <c r="V243" s="203" t="s">
        <v>8</v>
      </c>
      <c r="W243" s="354" t="s">
        <v>360</v>
      </c>
    </row>
    <row r="244" spans="1:23" ht="15.75" x14ac:dyDescent="0.25">
      <c r="A244" s="96"/>
      <c r="B244" s="97"/>
      <c r="C244" s="97"/>
      <c r="D244" s="97"/>
      <c r="E244" s="97"/>
      <c r="F244" s="104"/>
      <c r="G244" s="98"/>
      <c r="H244" s="99"/>
      <c r="I244" s="214"/>
      <c r="J244" s="63"/>
      <c r="K244" s="63"/>
      <c r="L244" s="63"/>
      <c r="M244" s="63"/>
      <c r="N244" s="63"/>
      <c r="O244" s="63"/>
      <c r="P244" s="63"/>
      <c r="Q244" s="63"/>
      <c r="R244" s="63"/>
      <c r="S244" s="251"/>
      <c r="T244" s="247">
        <f t="shared" si="32"/>
        <v>0</v>
      </c>
      <c r="U244" s="93">
        <f t="shared" si="31"/>
        <v>0</v>
      </c>
      <c r="V244" s="203" t="s">
        <v>77</v>
      </c>
      <c r="W244" s="354"/>
    </row>
    <row r="245" spans="1:23" ht="15.75" x14ac:dyDescent="0.25">
      <c r="A245" s="96"/>
      <c r="B245" s="97"/>
      <c r="C245" s="97"/>
      <c r="D245" s="97"/>
      <c r="E245" s="104"/>
      <c r="F245" s="104"/>
      <c r="G245" s="98"/>
      <c r="H245" s="99"/>
      <c r="I245" s="214">
        <v>8</v>
      </c>
      <c r="J245" s="63">
        <v>3</v>
      </c>
      <c r="K245" s="63"/>
      <c r="L245" s="63"/>
      <c r="M245" s="63"/>
      <c r="N245" s="63"/>
      <c r="O245" s="63"/>
      <c r="P245" s="63"/>
      <c r="Q245" s="63"/>
      <c r="R245" s="63"/>
      <c r="S245" s="251"/>
      <c r="T245" s="247">
        <f t="shared" si="32"/>
        <v>3</v>
      </c>
      <c r="U245" s="93">
        <f t="shared" si="31"/>
        <v>1.4800197335964479E-3</v>
      </c>
      <c r="V245" s="203" t="s">
        <v>12</v>
      </c>
      <c r="W245" s="326"/>
    </row>
    <row r="246" spans="1:23" ht="15.75" x14ac:dyDescent="0.25">
      <c r="A246" s="96"/>
      <c r="B246" s="97"/>
      <c r="C246" s="97"/>
      <c r="D246" s="97"/>
      <c r="E246" s="104"/>
      <c r="F246" s="104"/>
      <c r="G246" s="98"/>
      <c r="H246" s="99"/>
      <c r="I246" s="63">
        <v>8</v>
      </c>
      <c r="J246" s="63"/>
      <c r="K246" s="63"/>
      <c r="L246" s="63"/>
      <c r="M246" s="63"/>
      <c r="N246" s="63"/>
      <c r="O246" s="63"/>
      <c r="P246" s="63"/>
      <c r="Q246" s="63"/>
      <c r="R246" s="63"/>
      <c r="S246" s="251"/>
      <c r="T246" s="247">
        <f t="shared" si="32"/>
        <v>0</v>
      </c>
      <c r="U246" s="93">
        <f t="shared" si="31"/>
        <v>0</v>
      </c>
      <c r="V246" s="204" t="s">
        <v>159</v>
      </c>
      <c r="W246" s="326"/>
    </row>
    <row r="247" spans="1:23" ht="15.75" x14ac:dyDescent="0.25">
      <c r="A247" s="96"/>
      <c r="B247" s="97"/>
      <c r="C247" s="97"/>
      <c r="D247" s="97"/>
      <c r="E247" s="104"/>
      <c r="F247" s="104"/>
      <c r="G247" s="98"/>
      <c r="H247" s="99"/>
      <c r="I247" s="63">
        <v>2</v>
      </c>
      <c r="J247" s="63"/>
      <c r="K247" s="63"/>
      <c r="L247" s="63"/>
      <c r="M247" s="63"/>
      <c r="N247" s="63"/>
      <c r="O247" s="63"/>
      <c r="P247" s="63"/>
      <c r="Q247" s="63"/>
      <c r="R247" s="63"/>
      <c r="S247" s="251"/>
      <c r="T247" s="247">
        <f t="shared" si="32"/>
        <v>0</v>
      </c>
      <c r="U247" s="93">
        <f t="shared" si="31"/>
        <v>0</v>
      </c>
      <c r="V247" s="204" t="s">
        <v>92</v>
      </c>
      <c r="W247" s="326"/>
    </row>
    <row r="248" spans="1:23" ht="16.5" thickBot="1" x14ac:dyDescent="0.3">
      <c r="A248" s="96"/>
      <c r="B248" s="97"/>
      <c r="C248" s="97"/>
      <c r="D248" s="97"/>
      <c r="E248" s="104"/>
      <c r="F248" s="104"/>
      <c r="G248" s="98"/>
      <c r="H248" s="107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254">
        <v>2</v>
      </c>
      <c r="T248" s="248">
        <f t="shared" si="32"/>
        <v>2</v>
      </c>
      <c r="U248" s="299">
        <f>($T248)/$D$222</f>
        <v>9.8667982239763205E-4</v>
      </c>
      <c r="V248" s="357" t="s">
        <v>9</v>
      </c>
      <c r="W248" s="326"/>
    </row>
    <row r="249" spans="1:23" ht="16.5" thickBot="1" x14ac:dyDescent="0.3">
      <c r="A249" s="96"/>
      <c r="B249" s="97"/>
      <c r="C249" s="97"/>
      <c r="D249" s="97"/>
      <c r="E249" s="104"/>
      <c r="F249" s="104"/>
      <c r="G249" s="98"/>
      <c r="H249" s="82"/>
      <c r="I249" s="83"/>
      <c r="J249" s="240"/>
      <c r="K249" s="83"/>
      <c r="L249" s="83"/>
      <c r="M249" s="83"/>
      <c r="N249" s="83"/>
      <c r="O249" s="83"/>
      <c r="P249" s="83"/>
      <c r="Q249" s="83"/>
      <c r="R249" s="83"/>
      <c r="S249" s="83"/>
      <c r="T249" s="246"/>
      <c r="U249" s="246"/>
      <c r="V249" s="208" t="s">
        <v>149</v>
      </c>
      <c r="W249" s="326"/>
    </row>
    <row r="250" spans="1:23" ht="15.75" x14ac:dyDescent="0.25">
      <c r="A250" s="96"/>
      <c r="B250" s="97"/>
      <c r="C250" s="97"/>
      <c r="D250" s="97"/>
      <c r="E250" s="104"/>
      <c r="F250" s="104"/>
      <c r="G250" s="109"/>
      <c r="H250" s="90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250"/>
      <c r="T250" s="249">
        <f t="shared" ref="T250:T258" si="33">SUM(H250,J250,L250,N250,P250,R250,S250)</f>
        <v>0</v>
      </c>
      <c r="U250" s="183">
        <f>($T250)/$D$222</f>
        <v>0</v>
      </c>
      <c r="V250" s="202" t="s">
        <v>15</v>
      </c>
      <c r="W250" s="354"/>
    </row>
    <row r="251" spans="1:23" ht="15.75" x14ac:dyDescent="0.25">
      <c r="A251" s="96"/>
      <c r="B251" s="97"/>
      <c r="C251" s="97"/>
      <c r="D251" s="97"/>
      <c r="E251" s="104"/>
      <c r="F251" s="104"/>
      <c r="G251" s="109"/>
      <c r="H251" s="99">
        <v>10</v>
      </c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251"/>
      <c r="T251" s="247">
        <f t="shared" si="33"/>
        <v>10</v>
      </c>
      <c r="U251" s="183">
        <f>($T251)/$D$222</f>
        <v>4.9333991119881598E-3</v>
      </c>
      <c r="V251" s="203" t="s">
        <v>83</v>
      </c>
      <c r="W251" s="326" t="s">
        <v>361</v>
      </c>
    </row>
    <row r="252" spans="1:23" x14ac:dyDescent="0.25">
      <c r="A252" s="96"/>
      <c r="B252" s="97"/>
      <c r="C252" s="97"/>
      <c r="D252" s="97"/>
      <c r="E252" s="104"/>
      <c r="F252" s="104"/>
      <c r="G252" s="109"/>
      <c r="H252" s="99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251"/>
      <c r="T252" s="247">
        <f t="shared" si="33"/>
        <v>0</v>
      </c>
      <c r="U252" s="183">
        <f t="shared" ref="U252:U257" si="34">($T252)/$D$222</f>
        <v>0</v>
      </c>
      <c r="V252" s="355" t="s">
        <v>162</v>
      </c>
      <c r="W252" s="354" t="s">
        <v>362</v>
      </c>
    </row>
    <row r="253" spans="1:23" ht="15.75" x14ac:dyDescent="0.25">
      <c r="A253" s="96"/>
      <c r="B253" s="97"/>
      <c r="C253" s="97"/>
      <c r="D253" s="97"/>
      <c r="E253" s="104"/>
      <c r="F253" s="104"/>
      <c r="G253" s="109"/>
      <c r="H253" s="99">
        <v>3</v>
      </c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251">
        <v>1</v>
      </c>
      <c r="T253" s="247">
        <f t="shared" si="33"/>
        <v>4</v>
      </c>
      <c r="U253" s="183">
        <f t="shared" si="34"/>
        <v>1.9733596447952641E-3</v>
      </c>
      <c r="V253" s="203" t="s">
        <v>71</v>
      </c>
      <c r="W253" s="326" t="s">
        <v>363</v>
      </c>
    </row>
    <row r="254" spans="1:23" ht="15.75" x14ac:dyDescent="0.25">
      <c r="A254" s="96"/>
      <c r="B254" s="97"/>
      <c r="C254" s="97"/>
      <c r="D254" s="97"/>
      <c r="E254" s="104"/>
      <c r="F254" s="104"/>
      <c r="G254" s="109"/>
      <c r="H254" s="99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251"/>
      <c r="T254" s="247">
        <f t="shared" si="33"/>
        <v>0</v>
      </c>
      <c r="U254" s="183">
        <f t="shared" si="34"/>
        <v>0</v>
      </c>
      <c r="V254" s="204" t="s">
        <v>84</v>
      </c>
      <c r="W254" s="326" t="s">
        <v>364</v>
      </c>
    </row>
    <row r="255" spans="1:23" ht="15.75" x14ac:dyDescent="0.25">
      <c r="A255" s="96"/>
      <c r="B255" s="97"/>
      <c r="C255" s="97"/>
      <c r="D255" s="97"/>
      <c r="E255" s="104"/>
      <c r="F255" s="104"/>
      <c r="G255" s="109"/>
      <c r="H255" s="99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251"/>
      <c r="T255" s="247">
        <f t="shared" si="33"/>
        <v>0</v>
      </c>
      <c r="U255" s="183">
        <f t="shared" si="34"/>
        <v>0</v>
      </c>
      <c r="V255" s="204" t="s">
        <v>26</v>
      </c>
      <c r="W255" s="326" t="s">
        <v>365</v>
      </c>
    </row>
    <row r="256" spans="1:23" ht="15.75" x14ac:dyDescent="0.25">
      <c r="A256" s="96"/>
      <c r="B256" s="97"/>
      <c r="C256" s="97"/>
      <c r="D256" s="97"/>
      <c r="E256" s="104"/>
      <c r="F256" s="104"/>
      <c r="G256" s="109"/>
      <c r="H256" s="107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254"/>
      <c r="T256" s="247">
        <f t="shared" si="33"/>
        <v>0</v>
      </c>
      <c r="U256" s="183">
        <f t="shared" si="34"/>
        <v>0</v>
      </c>
      <c r="V256" s="207" t="s">
        <v>35</v>
      </c>
      <c r="W256" s="356"/>
    </row>
    <row r="257" spans="1:23" ht="15.75" x14ac:dyDescent="0.25">
      <c r="A257" s="96"/>
      <c r="B257" s="97"/>
      <c r="C257" s="97"/>
      <c r="D257" s="97"/>
      <c r="E257" s="104"/>
      <c r="F257" s="104"/>
      <c r="G257" s="109"/>
      <c r="H257" s="107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254"/>
      <c r="T257" s="247">
        <f t="shared" si="33"/>
        <v>0</v>
      </c>
      <c r="U257" s="183">
        <f t="shared" si="34"/>
        <v>0</v>
      </c>
      <c r="V257" s="203" t="s">
        <v>12</v>
      </c>
      <c r="W257" s="326"/>
    </row>
    <row r="258" spans="1:23" ht="16.5" thickBot="1" x14ac:dyDescent="0.3">
      <c r="A258" s="117"/>
      <c r="B258" s="118"/>
      <c r="C258" s="118"/>
      <c r="D258" s="118"/>
      <c r="E258" s="119"/>
      <c r="F258" s="119"/>
      <c r="G258" s="120"/>
      <c r="H258" s="107">
        <v>19</v>
      </c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254"/>
      <c r="T258" s="247">
        <f t="shared" si="33"/>
        <v>19</v>
      </c>
      <c r="U258" s="299">
        <f>($T258)/$D$222</f>
        <v>9.373458312777503E-3</v>
      </c>
      <c r="V258" s="205" t="s">
        <v>146</v>
      </c>
      <c r="W258" s="352"/>
    </row>
    <row r="259" spans="1:23" ht="15.75" thickBot="1" x14ac:dyDescent="0.3">
      <c r="A259" s="122"/>
      <c r="B259" s="122"/>
      <c r="C259" s="122"/>
      <c r="D259" s="122"/>
      <c r="E259" s="122"/>
      <c r="F259" s="122"/>
      <c r="G259" s="47" t="s">
        <v>4</v>
      </c>
      <c r="H259" s="123">
        <f t="shared" ref="H259:S259" si="35">SUM(H223:H258)</f>
        <v>107</v>
      </c>
      <c r="I259" s="123">
        <f t="shared" si="35"/>
        <v>30</v>
      </c>
      <c r="J259" s="123">
        <f t="shared" si="35"/>
        <v>18</v>
      </c>
      <c r="K259" s="123">
        <f t="shared" si="35"/>
        <v>0</v>
      </c>
      <c r="L259" s="123">
        <f t="shared" si="35"/>
        <v>0</v>
      </c>
      <c r="M259" s="123">
        <f t="shared" si="35"/>
        <v>0</v>
      </c>
      <c r="N259" s="123">
        <f t="shared" si="35"/>
        <v>0</v>
      </c>
      <c r="O259" s="123">
        <f t="shared" si="35"/>
        <v>0</v>
      </c>
      <c r="P259" s="123">
        <f t="shared" si="35"/>
        <v>0</v>
      </c>
      <c r="Q259" s="123">
        <f t="shared" si="35"/>
        <v>0</v>
      </c>
      <c r="R259" s="123">
        <f t="shared" si="35"/>
        <v>0</v>
      </c>
      <c r="S259" s="123">
        <f t="shared" si="35"/>
        <v>30</v>
      </c>
      <c r="T259" s="198">
        <f>SUM(H259,J259,L259,N259,P259,R259,S259)</f>
        <v>155</v>
      </c>
      <c r="U259" s="333">
        <f>($T259)/$D$222</f>
        <v>7.6467686235816484E-2</v>
      </c>
      <c r="V259" s="40"/>
    </row>
    <row r="261" spans="1:23" ht="15.75" thickBot="1" x14ac:dyDescent="0.3"/>
    <row r="262" spans="1:23" ht="75.75" thickBot="1" x14ac:dyDescent="0.3">
      <c r="A262" s="42" t="s">
        <v>22</v>
      </c>
      <c r="B262" s="42" t="s">
        <v>47</v>
      </c>
      <c r="C262" s="43" t="s">
        <v>52</v>
      </c>
      <c r="D262" s="43" t="s">
        <v>17</v>
      </c>
      <c r="E262" s="42" t="s">
        <v>16</v>
      </c>
      <c r="F262" s="44" t="s">
        <v>1</v>
      </c>
      <c r="G262" s="45" t="s">
        <v>23</v>
      </c>
      <c r="H262" s="46" t="s">
        <v>72</v>
      </c>
      <c r="I262" s="46" t="s">
        <v>73</v>
      </c>
      <c r="J262" s="46" t="s">
        <v>53</v>
      </c>
      <c r="K262" s="46" t="s">
        <v>58</v>
      </c>
      <c r="L262" s="46" t="s">
        <v>54</v>
      </c>
      <c r="M262" s="46" t="s">
        <v>59</v>
      </c>
      <c r="N262" s="46" t="s">
        <v>55</v>
      </c>
      <c r="O262" s="46" t="s">
        <v>60</v>
      </c>
      <c r="P262" s="46" t="s">
        <v>56</v>
      </c>
      <c r="Q262" s="46" t="s">
        <v>74</v>
      </c>
      <c r="R262" s="46" t="s">
        <v>113</v>
      </c>
      <c r="S262" s="46" t="s">
        <v>41</v>
      </c>
      <c r="T262" s="46" t="s">
        <v>4</v>
      </c>
      <c r="U262" s="42" t="s">
        <v>2</v>
      </c>
      <c r="V262" s="80" t="s">
        <v>20</v>
      </c>
      <c r="W262" s="81" t="s">
        <v>6</v>
      </c>
    </row>
    <row r="263" spans="1:23" ht="15.75" thickBot="1" x14ac:dyDescent="0.3">
      <c r="A263" s="316">
        <v>1522868</v>
      </c>
      <c r="B263" s="209" t="s">
        <v>243</v>
      </c>
      <c r="C263" s="316">
        <v>1920</v>
      </c>
      <c r="D263" s="316">
        <v>2012</v>
      </c>
      <c r="E263" s="321">
        <v>1872</v>
      </c>
      <c r="F263" s="322">
        <f>E263/D263</f>
        <v>0.93041749502982107</v>
      </c>
      <c r="G263" s="48">
        <v>45414</v>
      </c>
      <c r="H263" s="82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4"/>
      <c r="T263" s="296"/>
      <c r="U263" s="115"/>
      <c r="V263" s="86" t="s">
        <v>75</v>
      </c>
      <c r="W263" s="353" t="s">
        <v>70</v>
      </c>
    </row>
    <row r="264" spans="1:23" ht="15.75" x14ac:dyDescent="0.25">
      <c r="A264" s="87"/>
      <c r="B264" s="88"/>
      <c r="C264" s="88"/>
      <c r="D264" s="88"/>
      <c r="E264" s="88"/>
      <c r="F264" s="88"/>
      <c r="G264" s="89"/>
      <c r="H264" s="90">
        <v>1</v>
      </c>
      <c r="I264" s="91"/>
      <c r="J264" s="91">
        <v>2</v>
      </c>
      <c r="K264" s="91"/>
      <c r="L264" s="91"/>
      <c r="M264" s="91"/>
      <c r="N264" s="91"/>
      <c r="O264" s="91"/>
      <c r="P264" s="91"/>
      <c r="Q264" s="91"/>
      <c r="R264" s="91"/>
      <c r="S264" s="250"/>
      <c r="T264" s="249">
        <f>SUM(H264,J264,L264,N264,P264,R264,S264)</f>
        <v>3</v>
      </c>
      <c r="U264" s="349">
        <f>($T264)/$D$263</f>
        <v>1.4910536779324055E-3</v>
      </c>
      <c r="V264" s="202" t="s">
        <v>15</v>
      </c>
      <c r="W264" s="210" t="s">
        <v>118</v>
      </c>
    </row>
    <row r="265" spans="1:23" ht="15.75" x14ac:dyDescent="0.25">
      <c r="A265" s="96"/>
      <c r="B265" s="97"/>
      <c r="C265" s="97"/>
      <c r="D265" s="97"/>
      <c r="E265" s="97"/>
      <c r="F265" s="97"/>
      <c r="G265" s="98"/>
      <c r="H265" s="99">
        <v>1</v>
      </c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251">
        <v>1</v>
      </c>
      <c r="T265" s="247">
        <f t="shared" ref="T265:T279" si="36">SUM(H265,J265,L265,N265,P265,R265,S265)</f>
        <v>2</v>
      </c>
      <c r="U265" s="93">
        <f>($T265)/$D$263</f>
        <v>9.9403578528827028E-4</v>
      </c>
      <c r="V265" s="203" t="s">
        <v>43</v>
      </c>
      <c r="W265" s="351"/>
    </row>
    <row r="266" spans="1:23" ht="15.75" x14ac:dyDescent="0.25">
      <c r="A266" s="96"/>
      <c r="B266" s="97"/>
      <c r="C266" s="97"/>
      <c r="D266" s="97"/>
      <c r="E266" s="104"/>
      <c r="F266" s="104"/>
      <c r="G266" s="98"/>
      <c r="H266" s="99">
        <v>4</v>
      </c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251"/>
      <c r="T266" s="247">
        <f t="shared" si="36"/>
        <v>4</v>
      </c>
      <c r="U266" s="93">
        <f t="shared" ref="U266:U277" si="37">($T266)/$D$263</f>
        <v>1.9880715705765406E-3</v>
      </c>
      <c r="V266" s="203" t="s">
        <v>5</v>
      </c>
      <c r="W266" s="244"/>
    </row>
    <row r="267" spans="1:23" ht="15.75" x14ac:dyDescent="0.25">
      <c r="A267" s="96"/>
      <c r="B267" s="97"/>
      <c r="C267" s="97"/>
      <c r="D267" s="97"/>
      <c r="E267" s="104"/>
      <c r="F267" s="104"/>
      <c r="G267" s="98"/>
      <c r="H267" s="99">
        <v>41</v>
      </c>
      <c r="I267" s="63"/>
      <c r="J267" s="63">
        <v>6</v>
      </c>
      <c r="K267" s="63"/>
      <c r="L267" s="63"/>
      <c r="M267" s="63"/>
      <c r="N267" s="63"/>
      <c r="O267" s="63"/>
      <c r="P267" s="63"/>
      <c r="Q267" s="63"/>
      <c r="R267" s="63"/>
      <c r="S267" s="251"/>
      <c r="T267" s="247">
        <f t="shared" si="36"/>
        <v>47</v>
      </c>
      <c r="U267" s="93">
        <f t="shared" si="37"/>
        <v>2.3359840954274354E-2</v>
      </c>
      <c r="V267" s="203" t="s">
        <v>13</v>
      </c>
      <c r="W267" s="311"/>
    </row>
    <row r="268" spans="1:23" ht="15.75" x14ac:dyDescent="0.25">
      <c r="A268" s="96"/>
      <c r="B268" s="97"/>
      <c r="C268" s="97"/>
      <c r="D268" s="97"/>
      <c r="E268" s="104"/>
      <c r="F268" s="104"/>
      <c r="G268" s="98"/>
      <c r="H268" s="99">
        <v>10</v>
      </c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251"/>
      <c r="T268" s="247">
        <f t="shared" si="36"/>
        <v>10</v>
      </c>
      <c r="U268" s="93">
        <f t="shared" si="37"/>
        <v>4.970178926441352E-3</v>
      </c>
      <c r="V268" s="203" t="s">
        <v>14</v>
      </c>
      <c r="W268" s="311"/>
    </row>
    <row r="269" spans="1:23" ht="15.75" x14ac:dyDescent="0.25">
      <c r="A269" s="96"/>
      <c r="B269" s="97"/>
      <c r="C269" s="97"/>
      <c r="D269" s="97"/>
      <c r="E269" s="104"/>
      <c r="F269" s="104"/>
      <c r="G269" s="98"/>
      <c r="H269" s="99">
        <v>4</v>
      </c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251"/>
      <c r="T269" s="247">
        <f t="shared" si="36"/>
        <v>4</v>
      </c>
      <c r="U269" s="93">
        <f t="shared" si="37"/>
        <v>1.9880715705765406E-3</v>
      </c>
      <c r="V269" s="203" t="s">
        <v>30</v>
      </c>
      <c r="W269" s="105"/>
    </row>
    <row r="270" spans="1:23" ht="15.75" x14ac:dyDescent="0.25">
      <c r="A270" s="96"/>
      <c r="B270" s="97"/>
      <c r="C270" s="97"/>
      <c r="D270" s="97"/>
      <c r="E270" s="104"/>
      <c r="F270" s="104"/>
      <c r="G270" s="98"/>
      <c r="H270" s="99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251"/>
      <c r="T270" s="247">
        <f t="shared" si="36"/>
        <v>0</v>
      </c>
      <c r="U270" s="93">
        <f t="shared" si="37"/>
        <v>0</v>
      </c>
      <c r="V270" s="203" t="s">
        <v>31</v>
      </c>
      <c r="W270" s="323"/>
    </row>
    <row r="271" spans="1:23" ht="15.75" x14ac:dyDescent="0.25">
      <c r="A271" s="96"/>
      <c r="B271" s="97"/>
      <c r="C271" s="97"/>
      <c r="D271" s="97"/>
      <c r="E271" s="104"/>
      <c r="F271" s="104"/>
      <c r="G271" s="98"/>
      <c r="H271" s="99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251"/>
      <c r="T271" s="247">
        <f t="shared" si="36"/>
        <v>0</v>
      </c>
      <c r="U271" s="93">
        <f t="shared" si="37"/>
        <v>0</v>
      </c>
      <c r="V271" s="203" t="s">
        <v>163</v>
      </c>
      <c r="W271" s="105"/>
    </row>
    <row r="272" spans="1:23" ht="15.75" x14ac:dyDescent="0.25">
      <c r="A272" s="96"/>
      <c r="B272" s="97"/>
      <c r="C272" s="97"/>
      <c r="D272" s="97"/>
      <c r="E272" s="104"/>
      <c r="F272" s="104"/>
      <c r="G272" s="98"/>
      <c r="H272" s="99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251"/>
      <c r="T272" s="247">
        <f t="shared" si="36"/>
        <v>0</v>
      </c>
      <c r="U272" s="93">
        <f t="shared" si="37"/>
        <v>0</v>
      </c>
      <c r="V272" s="204" t="s">
        <v>183</v>
      </c>
      <c r="W272" s="354"/>
    </row>
    <row r="273" spans="1:23" ht="15.75" x14ac:dyDescent="0.25">
      <c r="A273" s="96"/>
      <c r="B273" s="97"/>
      <c r="C273" s="97"/>
      <c r="D273" s="97"/>
      <c r="E273" s="104"/>
      <c r="F273" s="104"/>
      <c r="G273" s="98"/>
      <c r="H273" s="99">
        <v>2</v>
      </c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251">
        <v>2</v>
      </c>
      <c r="T273" s="247">
        <f t="shared" si="36"/>
        <v>4</v>
      </c>
      <c r="U273" s="93">
        <f t="shared" si="37"/>
        <v>1.9880715705765406E-3</v>
      </c>
      <c r="V273" s="203" t="s">
        <v>0</v>
      </c>
      <c r="W273" s="354"/>
    </row>
    <row r="274" spans="1:23" ht="15.75" x14ac:dyDescent="0.25">
      <c r="A274" s="96"/>
      <c r="B274" s="97"/>
      <c r="C274" s="97"/>
      <c r="D274" s="97"/>
      <c r="E274" s="104"/>
      <c r="F274" s="104" t="s">
        <v>99</v>
      </c>
      <c r="G274" s="98"/>
      <c r="H274" s="99">
        <v>4</v>
      </c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251">
        <v>7</v>
      </c>
      <c r="T274" s="247">
        <f t="shared" si="36"/>
        <v>11</v>
      </c>
      <c r="U274" s="93">
        <f t="shared" si="37"/>
        <v>5.4671968190854875E-3</v>
      </c>
      <c r="V274" s="203" t="s">
        <v>11</v>
      </c>
      <c r="W274" s="326"/>
    </row>
    <row r="275" spans="1:23" ht="15.75" x14ac:dyDescent="0.25">
      <c r="A275" s="96"/>
      <c r="B275" s="97"/>
      <c r="C275" s="97"/>
      <c r="D275" s="97"/>
      <c r="E275" s="104"/>
      <c r="F275" s="104"/>
      <c r="G275" s="98"/>
      <c r="H275" s="99">
        <v>2</v>
      </c>
      <c r="I275" s="63"/>
      <c r="J275" s="63">
        <v>1</v>
      </c>
      <c r="K275" s="63"/>
      <c r="L275" s="63"/>
      <c r="M275" s="63"/>
      <c r="N275" s="63"/>
      <c r="O275" s="63"/>
      <c r="P275" s="63"/>
      <c r="Q275" s="63"/>
      <c r="R275" s="63"/>
      <c r="S275" s="251">
        <v>3</v>
      </c>
      <c r="T275" s="247">
        <f t="shared" si="36"/>
        <v>6</v>
      </c>
      <c r="U275" s="93">
        <f t="shared" si="37"/>
        <v>2.982107355864811E-3</v>
      </c>
      <c r="V275" s="203" t="s">
        <v>33</v>
      </c>
      <c r="W275" s="354"/>
    </row>
    <row r="276" spans="1:23" ht="15.75" x14ac:dyDescent="0.25">
      <c r="A276" s="96"/>
      <c r="B276" s="97"/>
      <c r="C276" s="97"/>
      <c r="D276" s="97"/>
      <c r="E276" s="104"/>
      <c r="F276" s="104"/>
      <c r="G276" s="109"/>
      <c r="H276" s="110"/>
      <c r="I276" s="63"/>
      <c r="J276" s="63">
        <v>5</v>
      </c>
      <c r="K276" s="63"/>
      <c r="L276" s="63"/>
      <c r="M276" s="63"/>
      <c r="N276" s="63"/>
      <c r="O276" s="63"/>
      <c r="P276" s="63"/>
      <c r="Q276" s="63"/>
      <c r="R276" s="63"/>
      <c r="S276" s="251"/>
      <c r="T276" s="247">
        <f t="shared" si="36"/>
        <v>5</v>
      </c>
      <c r="U276" s="93">
        <f t="shared" si="37"/>
        <v>2.485089463220676E-3</v>
      </c>
      <c r="V276" s="204" t="s">
        <v>27</v>
      </c>
      <c r="W276" s="212"/>
    </row>
    <row r="277" spans="1:23" ht="15.75" x14ac:dyDescent="0.25">
      <c r="A277" s="96"/>
      <c r="B277" s="97"/>
      <c r="C277" s="97"/>
      <c r="D277" s="97"/>
      <c r="E277" s="104"/>
      <c r="F277" s="104"/>
      <c r="G277" s="109"/>
      <c r="H277" s="110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251"/>
      <c r="T277" s="247">
        <f t="shared" si="36"/>
        <v>0</v>
      </c>
      <c r="U277" s="93">
        <f t="shared" si="37"/>
        <v>0</v>
      </c>
      <c r="V277" s="204" t="s">
        <v>327</v>
      </c>
      <c r="W277" s="103"/>
    </row>
    <row r="278" spans="1:23" ht="16.5" thickBot="1" x14ac:dyDescent="0.3">
      <c r="A278" s="96"/>
      <c r="B278" s="97"/>
      <c r="C278" s="97"/>
      <c r="D278" s="97"/>
      <c r="E278" s="104"/>
      <c r="F278" s="104"/>
      <c r="G278" s="109"/>
      <c r="H278" s="186"/>
      <c r="I278" s="187"/>
      <c r="J278" s="187">
        <v>1</v>
      </c>
      <c r="K278" s="187"/>
      <c r="L278" s="187"/>
      <c r="M278" s="187"/>
      <c r="N278" s="187"/>
      <c r="O278" s="187"/>
      <c r="P278" s="187"/>
      <c r="Q278" s="187"/>
      <c r="R278" s="187"/>
      <c r="S278" s="252"/>
      <c r="T278" s="248">
        <f t="shared" si="36"/>
        <v>1</v>
      </c>
      <c r="U278" s="245">
        <f>($T278)/$D$263</f>
        <v>4.9701789264413514E-4</v>
      </c>
      <c r="V278" s="205" t="s">
        <v>288</v>
      </c>
      <c r="W278" s="212"/>
    </row>
    <row r="279" spans="1:23" ht="15.75" x14ac:dyDescent="0.25">
      <c r="A279" s="96"/>
      <c r="B279" s="97"/>
      <c r="C279" s="97"/>
      <c r="D279" s="97"/>
      <c r="E279" s="104"/>
      <c r="F279" s="104"/>
      <c r="G279" s="98"/>
      <c r="H279" s="90"/>
      <c r="I279" s="111">
        <v>1</v>
      </c>
      <c r="J279" s="111"/>
      <c r="K279" s="111"/>
      <c r="L279" s="111"/>
      <c r="M279" s="111"/>
      <c r="N279" s="111"/>
      <c r="O279" s="111"/>
      <c r="P279" s="111"/>
      <c r="Q279" s="111"/>
      <c r="R279" s="111"/>
      <c r="S279" s="253"/>
      <c r="T279" s="249">
        <f t="shared" si="36"/>
        <v>0</v>
      </c>
      <c r="U279" s="183">
        <f>($T279)/$D$263</f>
        <v>0</v>
      </c>
      <c r="V279" s="206" t="s">
        <v>10</v>
      </c>
      <c r="W279" s="106"/>
    </row>
    <row r="280" spans="1:23" ht="15.75" x14ac:dyDescent="0.25">
      <c r="A280" s="96"/>
      <c r="B280" s="97"/>
      <c r="C280" s="97"/>
      <c r="D280" s="97"/>
      <c r="E280" s="104"/>
      <c r="F280" s="104"/>
      <c r="G280" s="98"/>
      <c r="H280" s="99"/>
      <c r="I280" s="213"/>
      <c r="J280" s="63"/>
      <c r="K280" s="63"/>
      <c r="L280" s="63"/>
      <c r="M280" s="63"/>
      <c r="N280" s="63"/>
      <c r="O280" s="63"/>
      <c r="P280" s="63"/>
      <c r="Q280" s="63"/>
      <c r="R280" s="63"/>
      <c r="S280" s="251"/>
      <c r="T280" s="247">
        <f>SUM(H280,J280,L280,N280,P280,R280,S280)</f>
        <v>0</v>
      </c>
      <c r="U280" s="93">
        <f>($T280)/$D$263</f>
        <v>0</v>
      </c>
      <c r="V280" s="331" t="s">
        <v>94</v>
      </c>
      <c r="W280" s="106"/>
    </row>
    <row r="281" spans="1:23" ht="15.75" x14ac:dyDescent="0.25">
      <c r="A281" s="96"/>
      <c r="B281" s="97"/>
      <c r="C281" s="97"/>
      <c r="D281" s="97"/>
      <c r="E281" s="104"/>
      <c r="F281" s="104"/>
      <c r="G281" s="98"/>
      <c r="H281" s="99"/>
      <c r="I281" s="214">
        <v>11</v>
      </c>
      <c r="J281" s="63">
        <v>2</v>
      </c>
      <c r="K281" s="63"/>
      <c r="L281" s="63"/>
      <c r="M281" s="63"/>
      <c r="N281" s="63"/>
      <c r="O281" s="63"/>
      <c r="P281" s="63"/>
      <c r="Q281" s="63"/>
      <c r="R281" s="63"/>
      <c r="S281" s="251">
        <v>10</v>
      </c>
      <c r="T281" s="247">
        <f>SUM(H281,J281,L281,N281,P281,R281,S281)</f>
        <v>12</v>
      </c>
      <c r="U281" s="93">
        <f t="shared" ref="U281:U287" si="38">($T281)/$D$263</f>
        <v>5.9642147117296221E-3</v>
      </c>
      <c r="V281" s="203" t="s">
        <v>3</v>
      </c>
      <c r="W281" s="354" t="s">
        <v>367</v>
      </c>
    </row>
    <row r="282" spans="1:23" ht="15.75" x14ac:dyDescent="0.25">
      <c r="A282" s="96"/>
      <c r="B282" s="97"/>
      <c r="C282" s="97"/>
      <c r="D282" s="97"/>
      <c r="E282" s="97"/>
      <c r="F282" s="104"/>
      <c r="G282" s="98"/>
      <c r="H282" s="99"/>
      <c r="I282" s="214">
        <v>24</v>
      </c>
      <c r="J282" s="63">
        <v>1</v>
      </c>
      <c r="K282" s="63"/>
      <c r="L282" s="63"/>
      <c r="M282" s="63"/>
      <c r="N282" s="63"/>
      <c r="O282" s="63"/>
      <c r="P282" s="63"/>
      <c r="Q282" s="63"/>
      <c r="R282" s="63"/>
      <c r="S282" s="251">
        <v>3</v>
      </c>
      <c r="T282" s="247">
        <f t="shared" ref="T282:T288" si="39">SUM(H282,J282,L282,N282,P282,R282,S282)</f>
        <v>4</v>
      </c>
      <c r="U282" s="93">
        <f t="shared" si="38"/>
        <v>1.9880715705765406E-3</v>
      </c>
      <c r="V282" s="203" t="s">
        <v>7</v>
      </c>
      <c r="W282" s="354" t="s">
        <v>368</v>
      </c>
    </row>
    <row r="283" spans="1:23" ht="15.75" x14ac:dyDescent="0.25">
      <c r="A283" s="96"/>
      <c r="B283" s="97"/>
      <c r="C283" s="97"/>
      <c r="D283" s="97"/>
      <c r="E283" s="97"/>
      <c r="F283" s="104"/>
      <c r="G283" s="98"/>
      <c r="H283" s="99"/>
      <c r="I283" s="214"/>
      <c r="J283" s="63">
        <v>1</v>
      </c>
      <c r="K283" s="63"/>
      <c r="L283" s="63"/>
      <c r="M283" s="63"/>
      <c r="N283" s="63"/>
      <c r="O283" s="63"/>
      <c r="P283" s="63"/>
      <c r="Q283" s="63"/>
      <c r="R283" s="63"/>
      <c r="S283" s="251"/>
      <c r="T283" s="247">
        <f t="shared" si="39"/>
        <v>1</v>
      </c>
      <c r="U283" s="93">
        <f t="shared" si="38"/>
        <v>4.9701789264413514E-4</v>
      </c>
      <c r="V283" s="203" t="s">
        <v>8</v>
      </c>
      <c r="W283" s="354" t="s">
        <v>369</v>
      </c>
    </row>
    <row r="284" spans="1:23" ht="15.75" x14ac:dyDescent="0.25">
      <c r="A284" s="96"/>
      <c r="B284" s="97"/>
      <c r="C284" s="97"/>
      <c r="D284" s="97"/>
      <c r="E284" s="97"/>
      <c r="F284" s="104"/>
      <c r="G284" s="98"/>
      <c r="H284" s="99"/>
      <c r="I284" s="214">
        <v>1</v>
      </c>
      <c r="J284" s="63"/>
      <c r="K284" s="63"/>
      <c r="L284" s="63"/>
      <c r="M284" s="63"/>
      <c r="N284" s="63"/>
      <c r="O284" s="63"/>
      <c r="P284" s="63"/>
      <c r="Q284" s="63"/>
      <c r="R284" s="63"/>
      <c r="S284" s="251"/>
      <c r="T284" s="247">
        <f t="shared" si="39"/>
        <v>0</v>
      </c>
      <c r="U284" s="93">
        <f t="shared" si="38"/>
        <v>0</v>
      </c>
      <c r="V284" s="203" t="s">
        <v>77</v>
      </c>
      <c r="W284" s="354"/>
    </row>
    <row r="285" spans="1:23" ht="15.75" x14ac:dyDescent="0.25">
      <c r="A285" s="96"/>
      <c r="B285" s="97"/>
      <c r="C285" s="97"/>
      <c r="D285" s="97"/>
      <c r="E285" s="104"/>
      <c r="F285" s="104"/>
      <c r="G285" s="98"/>
      <c r="H285" s="99"/>
      <c r="I285" s="214">
        <v>9</v>
      </c>
      <c r="J285" s="63"/>
      <c r="K285" s="63"/>
      <c r="L285" s="63"/>
      <c r="M285" s="63"/>
      <c r="N285" s="63"/>
      <c r="O285" s="63"/>
      <c r="P285" s="63"/>
      <c r="Q285" s="63"/>
      <c r="R285" s="63"/>
      <c r="S285" s="251"/>
      <c r="T285" s="247">
        <f t="shared" si="39"/>
        <v>0</v>
      </c>
      <c r="U285" s="93">
        <f t="shared" si="38"/>
        <v>0</v>
      </c>
      <c r="V285" s="203" t="s">
        <v>12</v>
      </c>
      <c r="W285" s="326"/>
    </row>
    <row r="286" spans="1:23" ht="15.75" x14ac:dyDescent="0.25">
      <c r="A286" s="96"/>
      <c r="B286" s="97"/>
      <c r="C286" s="97"/>
      <c r="D286" s="97"/>
      <c r="E286" s="104"/>
      <c r="F286" s="104"/>
      <c r="G286" s="98"/>
      <c r="H286" s="99"/>
      <c r="I286" s="63">
        <v>5</v>
      </c>
      <c r="J286" s="63"/>
      <c r="K286" s="63"/>
      <c r="L286" s="63"/>
      <c r="M286" s="63"/>
      <c r="N286" s="63"/>
      <c r="O286" s="63"/>
      <c r="P286" s="63"/>
      <c r="Q286" s="63"/>
      <c r="R286" s="63"/>
      <c r="S286" s="251"/>
      <c r="T286" s="247">
        <f t="shared" si="39"/>
        <v>0</v>
      </c>
      <c r="U286" s="93">
        <f t="shared" si="38"/>
        <v>0</v>
      </c>
      <c r="V286" s="204" t="s">
        <v>159</v>
      </c>
      <c r="W286" s="326"/>
    </row>
    <row r="287" spans="1:23" ht="15.75" x14ac:dyDescent="0.25">
      <c r="A287" s="96"/>
      <c r="B287" s="97"/>
      <c r="C287" s="97"/>
      <c r="D287" s="97"/>
      <c r="E287" s="104"/>
      <c r="F287" s="104"/>
      <c r="G287" s="98"/>
      <c r="H287" s="99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251"/>
      <c r="T287" s="247">
        <f t="shared" si="39"/>
        <v>0</v>
      </c>
      <c r="U287" s="93">
        <f t="shared" si="38"/>
        <v>0</v>
      </c>
      <c r="V287" s="204" t="s">
        <v>92</v>
      </c>
      <c r="W287" s="326"/>
    </row>
    <row r="288" spans="1:23" ht="16.5" thickBot="1" x14ac:dyDescent="0.3">
      <c r="A288" s="96"/>
      <c r="B288" s="97"/>
      <c r="C288" s="97"/>
      <c r="D288" s="97"/>
      <c r="E288" s="104"/>
      <c r="F288" s="104"/>
      <c r="G288" s="98"/>
      <c r="H288" s="107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254"/>
      <c r="T288" s="248">
        <f t="shared" si="39"/>
        <v>0</v>
      </c>
      <c r="U288" s="299">
        <f>($T288)/$D$263</f>
        <v>0</v>
      </c>
      <c r="V288" s="357" t="s">
        <v>9</v>
      </c>
      <c r="W288" s="326"/>
    </row>
    <row r="289" spans="1:23" ht="16.5" thickBot="1" x14ac:dyDescent="0.3">
      <c r="A289" s="96"/>
      <c r="B289" s="97"/>
      <c r="C289" s="97"/>
      <c r="D289" s="97"/>
      <c r="E289" s="104"/>
      <c r="F289" s="104"/>
      <c r="G289" s="98"/>
      <c r="H289" s="82"/>
      <c r="I289" s="83"/>
      <c r="J289" s="240"/>
      <c r="K289" s="83"/>
      <c r="L289" s="83"/>
      <c r="M289" s="83"/>
      <c r="N289" s="83"/>
      <c r="O289" s="83"/>
      <c r="P289" s="83"/>
      <c r="Q289" s="83"/>
      <c r="R289" s="83"/>
      <c r="S289" s="83"/>
      <c r="T289" s="246"/>
      <c r="U289" s="246"/>
      <c r="V289" s="208" t="s">
        <v>149</v>
      </c>
      <c r="W289" s="326"/>
    </row>
    <row r="290" spans="1:23" ht="15.75" x14ac:dyDescent="0.25">
      <c r="A290" s="96"/>
      <c r="B290" s="97"/>
      <c r="C290" s="97"/>
      <c r="D290" s="97"/>
      <c r="E290" s="104"/>
      <c r="F290" s="104"/>
      <c r="G290" s="109"/>
      <c r="H290" s="90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250"/>
      <c r="T290" s="249">
        <f t="shared" ref="T290:T298" si="40">SUM(H290,J290,L290,N290,P290,R290,S290)</f>
        <v>0</v>
      </c>
      <c r="U290" s="183">
        <f>($T290)/$D$263</f>
        <v>0</v>
      </c>
      <c r="V290" s="202" t="s">
        <v>15</v>
      </c>
      <c r="W290" s="354"/>
    </row>
    <row r="291" spans="1:23" ht="15.75" x14ac:dyDescent="0.25">
      <c r="A291" s="96"/>
      <c r="B291" s="97"/>
      <c r="C291" s="97"/>
      <c r="D291" s="97"/>
      <c r="E291" s="104"/>
      <c r="F291" s="104"/>
      <c r="G291" s="109"/>
      <c r="H291" s="99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251"/>
      <c r="T291" s="247">
        <f t="shared" si="40"/>
        <v>0</v>
      </c>
      <c r="U291" s="183">
        <f>($T291)/$D$263</f>
        <v>0</v>
      </c>
      <c r="V291" s="203" t="s">
        <v>83</v>
      </c>
      <c r="W291" s="326" t="s">
        <v>361</v>
      </c>
    </row>
    <row r="292" spans="1:23" x14ac:dyDescent="0.25">
      <c r="A292" s="96"/>
      <c r="B292" s="97"/>
      <c r="C292" s="97"/>
      <c r="D292" s="97"/>
      <c r="E292" s="104"/>
      <c r="F292" s="104"/>
      <c r="G292" s="109"/>
      <c r="H292" s="99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251"/>
      <c r="T292" s="247">
        <f t="shared" si="40"/>
        <v>0</v>
      </c>
      <c r="U292" s="183">
        <f t="shared" ref="U292:U297" si="41">($T292)/$D$263</f>
        <v>0</v>
      </c>
      <c r="V292" s="355" t="s">
        <v>162</v>
      </c>
      <c r="W292" s="354" t="s">
        <v>370</v>
      </c>
    </row>
    <row r="293" spans="1:23" ht="15.75" x14ac:dyDescent="0.25">
      <c r="A293" s="96"/>
      <c r="B293" s="97"/>
      <c r="C293" s="97"/>
      <c r="D293" s="97"/>
      <c r="E293" s="104"/>
      <c r="F293" s="104"/>
      <c r="G293" s="109"/>
      <c r="H293" s="99">
        <v>3</v>
      </c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251">
        <v>3</v>
      </c>
      <c r="T293" s="247">
        <f t="shared" si="40"/>
        <v>6</v>
      </c>
      <c r="U293" s="183">
        <f t="shared" si="41"/>
        <v>2.982107355864811E-3</v>
      </c>
      <c r="V293" s="203" t="s">
        <v>71</v>
      </c>
      <c r="W293" s="326" t="s">
        <v>371</v>
      </c>
    </row>
    <row r="294" spans="1:23" ht="15.75" x14ac:dyDescent="0.25">
      <c r="A294" s="96"/>
      <c r="B294" s="97"/>
      <c r="C294" s="97"/>
      <c r="D294" s="97"/>
      <c r="E294" s="104"/>
      <c r="F294" s="104"/>
      <c r="G294" s="109"/>
      <c r="H294" s="99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251"/>
      <c r="T294" s="247">
        <f t="shared" si="40"/>
        <v>0</v>
      </c>
      <c r="U294" s="183">
        <f t="shared" si="41"/>
        <v>0</v>
      </c>
      <c r="V294" s="204" t="s">
        <v>84</v>
      </c>
      <c r="W294" s="326" t="s">
        <v>364</v>
      </c>
    </row>
    <row r="295" spans="1:23" ht="15.75" x14ac:dyDescent="0.25">
      <c r="A295" s="96"/>
      <c r="B295" s="97"/>
      <c r="C295" s="97"/>
      <c r="D295" s="97"/>
      <c r="E295" s="104"/>
      <c r="F295" s="104"/>
      <c r="G295" s="109"/>
      <c r="H295" s="99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251"/>
      <c r="T295" s="247">
        <f t="shared" si="40"/>
        <v>0</v>
      </c>
      <c r="U295" s="183">
        <f t="shared" si="41"/>
        <v>0</v>
      </c>
      <c r="V295" s="204" t="s">
        <v>26</v>
      </c>
      <c r="W295" s="326" t="s">
        <v>372</v>
      </c>
    </row>
    <row r="296" spans="1:23" ht="15.75" x14ac:dyDescent="0.25">
      <c r="A296" s="96"/>
      <c r="B296" s="97"/>
      <c r="C296" s="97"/>
      <c r="D296" s="97"/>
      <c r="E296" s="104"/>
      <c r="F296" s="104"/>
      <c r="G296" s="109"/>
      <c r="H296" s="107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254"/>
      <c r="T296" s="247">
        <f t="shared" si="40"/>
        <v>0</v>
      </c>
      <c r="U296" s="183">
        <f t="shared" si="41"/>
        <v>0</v>
      </c>
      <c r="V296" s="207" t="s">
        <v>35</v>
      </c>
      <c r="W296" s="356" t="s">
        <v>373</v>
      </c>
    </row>
    <row r="297" spans="1:23" ht="15.75" x14ac:dyDescent="0.25">
      <c r="A297" s="96"/>
      <c r="B297" s="97"/>
      <c r="C297" s="97"/>
      <c r="D297" s="97"/>
      <c r="E297" s="104"/>
      <c r="F297" s="104"/>
      <c r="G297" s="109"/>
      <c r="H297" s="107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254"/>
      <c r="T297" s="247">
        <f t="shared" si="40"/>
        <v>0</v>
      </c>
      <c r="U297" s="183">
        <f t="shared" si="41"/>
        <v>0</v>
      </c>
      <c r="V297" s="203" t="s">
        <v>12</v>
      </c>
      <c r="W297" s="326"/>
    </row>
    <row r="298" spans="1:23" ht="16.5" thickBot="1" x14ac:dyDescent="0.3">
      <c r="A298" s="117"/>
      <c r="B298" s="118"/>
      <c r="C298" s="118"/>
      <c r="D298" s="118"/>
      <c r="E298" s="119"/>
      <c r="F298" s="119"/>
      <c r="G298" s="120"/>
      <c r="H298" s="107">
        <v>20</v>
      </c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254"/>
      <c r="T298" s="247">
        <f t="shared" si="40"/>
        <v>20</v>
      </c>
      <c r="U298" s="299">
        <f>($T298)/$D$263</f>
        <v>9.9403578528827041E-3</v>
      </c>
      <c r="V298" s="205" t="s">
        <v>146</v>
      </c>
      <c r="W298" s="352"/>
    </row>
    <row r="299" spans="1:23" ht="15.75" thickBot="1" x14ac:dyDescent="0.3">
      <c r="A299" s="122"/>
      <c r="B299" s="122"/>
      <c r="C299" s="122"/>
      <c r="D299" s="122"/>
      <c r="E299" s="122"/>
      <c r="F299" s="122"/>
      <c r="G299" s="47" t="s">
        <v>4</v>
      </c>
      <c r="H299" s="123">
        <f t="shared" ref="H299:S299" si="42">SUM(H264:H298)</f>
        <v>92</v>
      </c>
      <c r="I299" s="123">
        <f t="shared" si="42"/>
        <v>51</v>
      </c>
      <c r="J299" s="123">
        <f t="shared" si="42"/>
        <v>19</v>
      </c>
      <c r="K299" s="123">
        <f t="shared" si="42"/>
        <v>0</v>
      </c>
      <c r="L299" s="123">
        <f t="shared" si="42"/>
        <v>0</v>
      </c>
      <c r="M299" s="123">
        <f t="shared" si="42"/>
        <v>0</v>
      </c>
      <c r="N299" s="123">
        <f t="shared" si="42"/>
        <v>0</v>
      </c>
      <c r="O299" s="123">
        <f t="shared" si="42"/>
        <v>0</v>
      </c>
      <c r="P299" s="123">
        <f t="shared" si="42"/>
        <v>0</v>
      </c>
      <c r="Q299" s="123">
        <f t="shared" si="42"/>
        <v>0</v>
      </c>
      <c r="R299" s="123">
        <f t="shared" si="42"/>
        <v>0</v>
      </c>
      <c r="S299" s="123">
        <f t="shared" si="42"/>
        <v>29</v>
      </c>
      <c r="T299" s="198">
        <f>SUM(H299,J299,L299,N299,P299,R299,S299)</f>
        <v>140</v>
      </c>
      <c r="U299" s="333">
        <f>($T299)/$D$263</f>
        <v>6.9582504970178927E-2</v>
      </c>
      <c r="V299" s="40"/>
    </row>
    <row r="301" spans="1:23" ht="15.75" thickBot="1" x14ac:dyDescent="0.3"/>
    <row r="302" spans="1:23" ht="75.75" thickBot="1" x14ac:dyDescent="0.3">
      <c r="A302" s="42" t="s">
        <v>22</v>
      </c>
      <c r="B302" s="42" t="s">
        <v>47</v>
      </c>
      <c r="C302" s="43" t="s">
        <v>52</v>
      </c>
      <c r="D302" s="43" t="s">
        <v>17</v>
      </c>
      <c r="E302" s="42" t="s">
        <v>16</v>
      </c>
      <c r="F302" s="44" t="s">
        <v>1</v>
      </c>
      <c r="G302" s="45" t="s">
        <v>23</v>
      </c>
      <c r="H302" s="46" t="s">
        <v>72</v>
      </c>
      <c r="I302" s="46" t="s">
        <v>73</v>
      </c>
      <c r="J302" s="46" t="s">
        <v>53</v>
      </c>
      <c r="K302" s="46" t="s">
        <v>58</v>
      </c>
      <c r="L302" s="46" t="s">
        <v>54</v>
      </c>
      <c r="M302" s="46" t="s">
        <v>59</v>
      </c>
      <c r="N302" s="46" t="s">
        <v>55</v>
      </c>
      <c r="O302" s="46" t="s">
        <v>60</v>
      </c>
      <c r="P302" s="46" t="s">
        <v>56</v>
      </c>
      <c r="Q302" s="46" t="s">
        <v>74</v>
      </c>
      <c r="R302" s="46" t="s">
        <v>113</v>
      </c>
      <c r="S302" s="46" t="s">
        <v>41</v>
      </c>
      <c r="T302" s="46" t="s">
        <v>4</v>
      </c>
      <c r="U302" s="42" t="s">
        <v>2</v>
      </c>
      <c r="V302" s="80" t="s">
        <v>20</v>
      </c>
      <c r="W302" s="81" t="s">
        <v>6</v>
      </c>
    </row>
    <row r="303" spans="1:23" ht="15.75" thickBot="1" x14ac:dyDescent="0.3">
      <c r="A303" s="316">
        <v>1522813</v>
      </c>
      <c r="B303" s="209" t="s">
        <v>243</v>
      </c>
      <c r="C303" s="316">
        <v>1920</v>
      </c>
      <c r="D303" s="316">
        <v>2203</v>
      </c>
      <c r="E303" s="321">
        <v>1884</v>
      </c>
      <c r="F303" s="322">
        <f>E303/D303</f>
        <v>0.85519745801180214</v>
      </c>
      <c r="G303" s="48">
        <v>45420</v>
      </c>
      <c r="H303" s="82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4"/>
      <c r="T303" s="296"/>
      <c r="U303" s="115"/>
      <c r="V303" s="86" t="s">
        <v>75</v>
      </c>
      <c r="W303" s="353" t="s">
        <v>70</v>
      </c>
    </row>
    <row r="304" spans="1:23" ht="15.75" x14ac:dyDescent="0.25">
      <c r="A304" s="87"/>
      <c r="B304" s="88"/>
      <c r="C304" s="88"/>
      <c r="D304" s="88"/>
      <c r="E304" s="88"/>
      <c r="F304" s="88"/>
      <c r="G304" s="89"/>
      <c r="H304" s="90">
        <v>1</v>
      </c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250"/>
      <c r="T304" s="249">
        <f>SUM(H304,J304,L304,N304,P304,R304,S304)</f>
        <v>1</v>
      </c>
      <c r="U304" s="349">
        <f>($T304)/$D$303</f>
        <v>4.5392646391284613E-4</v>
      </c>
      <c r="V304" s="202" t="s">
        <v>15</v>
      </c>
      <c r="W304" s="210" t="s">
        <v>118</v>
      </c>
    </row>
    <row r="305" spans="1:23" ht="15.75" x14ac:dyDescent="0.25">
      <c r="A305" s="96"/>
      <c r="B305" s="97"/>
      <c r="C305" s="97"/>
      <c r="D305" s="97"/>
      <c r="E305" s="97"/>
      <c r="F305" s="97"/>
      <c r="G305" s="98"/>
      <c r="H305" s="99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251"/>
      <c r="T305" s="247">
        <f t="shared" ref="T305:T319" si="43">SUM(H305,J305,L305,N305,P305,R305,S305)</f>
        <v>0</v>
      </c>
      <c r="U305" s="93">
        <f>($T305)/$D$303</f>
        <v>0</v>
      </c>
      <c r="V305" s="203" t="s">
        <v>43</v>
      </c>
      <c r="W305" s="351"/>
    </row>
    <row r="306" spans="1:23" ht="15.75" x14ac:dyDescent="0.25">
      <c r="A306" s="96"/>
      <c r="B306" s="97"/>
      <c r="C306" s="97"/>
      <c r="D306" s="97"/>
      <c r="E306" s="104"/>
      <c r="F306" s="104"/>
      <c r="G306" s="98"/>
      <c r="H306" s="99">
        <v>106</v>
      </c>
      <c r="I306" s="63"/>
      <c r="J306" s="63">
        <v>1</v>
      </c>
      <c r="K306" s="63"/>
      <c r="L306" s="63"/>
      <c r="M306" s="63"/>
      <c r="N306" s="63"/>
      <c r="O306" s="63"/>
      <c r="P306" s="63"/>
      <c r="Q306" s="63"/>
      <c r="R306" s="63"/>
      <c r="S306" s="251"/>
      <c r="T306" s="247">
        <f t="shared" si="43"/>
        <v>107</v>
      </c>
      <c r="U306" s="93">
        <f t="shared" ref="U306:U317" si="44">($T306)/$D$303</f>
        <v>4.8570131638674532E-2</v>
      </c>
      <c r="V306" s="203" t="s">
        <v>5</v>
      </c>
      <c r="W306" s="244"/>
    </row>
    <row r="307" spans="1:23" ht="15.75" x14ac:dyDescent="0.25">
      <c r="A307" s="96"/>
      <c r="B307" s="97"/>
      <c r="C307" s="97"/>
      <c r="D307" s="97"/>
      <c r="E307" s="104"/>
      <c r="F307" s="104"/>
      <c r="G307" s="98"/>
      <c r="H307" s="99">
        <v>3</v>
      </c>
      <c r="I307" s="63"/>
      <c r="J307" s="63">
        <v>1</v>
      </c>
      <c r="K307" s="63"/>
      <c r="L307" s="63"/>
      <c r="M307" s="63"/>
      <c r="N307" s="63"/>
      <c r="O307" s="63"/>
      <c r="P307" s="63"/>
      <c r="Q307" s="63"/>
      <c r="R307" s="63"/>
      <c r="S307" s="251"/>
      <c r="T307" s="247">
        <f t="shared" si="43"/>
        <v>4</v>
      </c>
      <c r="U307" s="93">
        <f t="shared" si="44"/>
        <v>1.8157058556513845E-3</v>
      </c>
      <c r="V307" s="203" t="s">
        <v>13</v>
      </c>
      <c r="W307" s="311"/>
    </row>
    <row r="308" spans="1:23" ht="15.75" x14ac:dyDescent="0.25">
      <c r="A308" s="96"/>
      <c r="B308" s="97"/>
      <c r="C308" s="97"/>
      <c r="D308" s="97"/>
      <c r="E308" s="104"/>
      <c r="F308" s="104"/>
      <c r="G308" s="98"/>
      <c r="H308" s="99">
        <v>18</v>
      </c>
      <c r="I308" s="63"/>
      <c r="J308" s="63">
        <v>8</v>
      </c>
      <c r="K308" s="63"/>
      <c r="L308" s="63"/>
      <c r="M308" s="63"/>
      <c r="N308" s="63"/>
      <c r="O308" s="63"/>
      <c r="P308" s="63"/>
      <c r="Q308" s="63"/>
      <c r="R308" s="63"/>
      <c r="S308" s="251"/>
      <c r="T308" s="247">
        <f t="shared" si="43"/>
        <v>26</v>
      </c>
      <c r="U308" s="93">
        <f t="shared" si="44"/>
        <v>1.1802088061733999E-2</v>
      </c>
      <c r="V308" s="203" t="s">
        <v>14</v>
      </c>
      <c r="W308" s="311"/>
    </row>
    <row r="309" spans="1:23" ht="15.75" x14ac:dyDescent="0.25">
      <c r="A309" s="96"/>
      <c r="B309" s="97"/>
      <c r="C309" s="97"/>
      <c r="D309" s="97"/>
      <c r="E309" s="104"/>
      <c r="F309" s="104"/>
      <c r="G309" s="98"/>
      <c r="H309" s="99">
        <v>5</v>
      </c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251"/>
      <c r="T309" s="247">
        <f t="shared" si="43"/>
        <v>5</v>
      </c>
      <c r="U309" s="93">
        <f t="shared" si="44"/>
        <v>2.2696323195642307E-3</v>
      </c>
      <c r="V309" s="203" t="s">
        <v>30</v>
      </c>
      <c r="W309" s="105"/>
    </row>
    <row r="310" spans="1:23" ht="15.75" x14ac:dyDescent="0.25">
      <c r="A310" s="96"/>
      <c r="B310" s="97"/>
      <c r="C310" s="97"/>
      <c r="D310" s="97"/>
      <c r="E310" s="104"/>
      <c r="F310" s="104"/>
      <c r="G310" s="98"/>
      <c r="H310" s="99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251"/>
      <c r="T310" s="247">
        <f t="shared" si="43"/>
        <v>0</v>
      </c>
      <c r="U310" s="93">
        <f t="shared" si="44"/>
        <v>0</v>
      </c>
      <c r="V310" s="203" t="s">
        <v>31</v>
      </c>
      <c r="W310" s="323"/>
    </row>
    <row r="311" spans="1:23" ht="15.75" x14ac:dyDescent="0.25">
      <c r="A311" s="96"/>
      <c r="B311" s="97"/>
      <c r="C311" s="97"/>
      <c r="D311" s="97"/>
      <c r="E311" s="104"/>
      <c r="F311" s="104"/>
      <c r="G311" s="98"/>
      <c r="H311" s="99"/>
      <c r="I311" s="63"/>
      <c r="J311" s="63">
        <v>1</v>
      </c>
      <c r="K311" s="63"/>
      <c r="L311" s="63"/>
      <c r="M311" s="63"/>
      <c r="N311" s="63"/>
      <c r="O311" s="63"/>
      <c r="P311" s="63"/>
      <c r="Q311" s="63"/>
      <c r="R311" s="63"/>
      <c r="S311" s="251"/>
      <c r="T311" s="247">
        <f t="shared" si="43"/>
        <v>1</v>
      </c>
      <c r="U311" s="93">
        <f t="shared" si="44"/>
        <v>4.5392646391284613E-4</v>
      </c>
      <c r="V311" s="203" t="s">
        <v>163</v>
      </c>
      <c r="W311" s="105"/>
    </row>
    <row r="312" spans="1:23" ht="15.75" x14ac:dyDescent="0.25">
      <c r="A312" s="96"/>
      <c r="B312" s="97"/>
      <c r="C312" s="97"/>
      <c r="D312" s="97"/>
      <c r="E312" s="104"/>
      <c r="F312" s="104"/>
      <c r="G312" s="98"/>
      <c r="H312" s="99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251"/>
      <c r="T312" s="247">
        <f t="shared" si="43"/>
        <v>0</v>
      </c>
      <c r="U312" s="93">
        <f t="shared" si="44"/>
        <v>0</v>
      </c>
      <c r="V312" s="204" t="s">
        <v>183</v>
      </c>
      <c r="W312" s="354"/>
    </row>
    <row r="313" spans="1:23" ht="15.75" x14ac:dyDescent="0.25">
      <c r="A313" s="96"/>
      <c r="B313" s="97"/>
      <c r="C313" s="97"/>
      <c r="D313" s="97"/>
      <c r="E313" s="104"/>
      <c r="F313" s="104"/>
      <c r="G313" s="98"/>
      <c r="H313" s="99">
        <v>1</v>
      </c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251">
        <v>4</v>
      </c>
      <c r="T313" s="247">
        <f t="shared" si="43"/>
        <v>5</v>
      </c>
      <c r="U313" s="93">
        <f t="shared" si="44"/>
        <v>2.2696323195642307E-3</v>
      </c>
      <c r="V313" s="203" t="s">
        <v>0</v>
      </c>
      <c r="W313" s="354"/>
    </row>
    <row r="314" spans="1:23" ht="15.75" x14ac:dyDescent="0.25">
      <c r="A314" s="96"/>
      <c r="B314" s="97"/>
      <c r="C314" s="97"/>
      <c r="D314" s="97"/>
      <c r="E314" s="104"/>
      <c r="F314" s="104" t="s">
        <v>99</v>
      </c>
      <c r="G314" s="98"/>
      <c r="H314" s="99">
        <v>6</v>
      </c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251"/>
      <c r="T314" s="247">
        <f t="shared" si="43"/>
        <v>6</v>
      </c>
      <c r="U314" s="93">
        <f t="shared" si="44"/>
        <v>2.7235587834770767E-3</v>
      </c>
      <c r="V314" s="203" t="s">
        <v>11</v>
      </c>
      <c r="W314" s="326"/>
    </row>
    <row r="315" spans="1:23" ht="15.75" x14ac:dyDescent="0.25">
      <c r="A315" s="96"/>
      <c r="B315" s="97"/>
      <c r="C315" s="97"/>
      <c r="D315" s="97"/>
      <c r="E315" s="104"/>
      <c r="F315" s="104"/>
      <c r="G315" s="98"/>
      <c r="H315" s="99">
        <v>10</v>
      </c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251"/>
      <c r="T315" s="247">
        <f t="shared" si="43"/>
        <v>10</v>
      </c>
      <c r="U315" s="93">
        <f t="shared" si="44"/>
        <v>4.5392646391284614E-3</v>
      </c>
      <c r="V315" s="203" t="s">
        <v>33</v>
      </c>
      <c r="W315" s="354"/>
    </row>
    <row r="316" spans="1:23" ht="15.75" x14ac:dyDescent="0.25">
      <c r="A316" s="96"/>
      <c r="B316" s="97"/>
      <c r="C316" s="97"/>
      <c r="D316" s="97"/>
      <c r="E316" s="104"/>
      <c r="F316" s="104"/>
      <c r="G316" s="109"/>
      <c r="H316" s="110"/>
      <c r="I316" s="63"/>
      <c r="J316" s="63">
        <v>6</v>
      </c>
      <c r="K316" s="63"/>
      <c r="L316" s="63"/>
      <c r="M316" s="63"/>
      <c r="N316" s="63"/>
      <c r="O316" s="63"/>
      <c r="P316" s="63"/>
      <c r="Q316" s="63"/>
      <c r="R316" s="63"/>
      <c r="S316" s="251"/>
      <c r="T316" s="247">
        <f t="shared" si="43"/>
        <v>6</v>
      </c>
      <c r="U316" s="93">
        <f t="shared" si="44"/>
        <v>2.7235587834770767E-3</v>
      </c>
      <c r="V316" s="204" t="s">
        <v>27</v>
      </c>
      <c r="W316" s="212"/>
    </row>
    <row r="317" spans="1:23" ht="15.75" x14ac:dyDescent="0.25">
      <c r="A317" s="96"/>
      <c r="B317" s="97"/>
      <c r="C317" s="97"/>
      <c r="D317" s="97"/>
      <c r="E317" s="104"/>
      <c r="F317" s="104"/>
      <c r="G317" s="109"/>
      <c r="H317" s="110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251"/>
      <c r="T317" s="247">
        <f t="shared" si="43"/>
        <v>0</v>
      </c>
      <c r="U317" s="93">
        <f t="shared" si="44"/>
        <v>0</v>
      </c>
      <c r="V317" s="204" t="s">
        <v>327</v>
      </c>
      <c r="W317" s="103"/>
    </row>
    <row r="318" spans="1:23" ht="16.5" thickBot="1" x14ac:dyDescent="0.3">
      <c r="A318" s="96"/>
      <c r="B318" s="97"/>
      <c r="C318" s="97"/>
      <c r="D318" s="97"/>
      <c r="E318" s="104"/>
      <c r="F318" s="104"/>
      <c r="G318" s="109"/>
      <c r="H318" s="186"/>
      <c r="I318" s="187"/>
      <c r="J318" s="187">
        <v>1</v>
      </c>
      <c r="K318" s="187"/>
      <c r="L318" s="187"/>
      <c r="M318" s="187"/>
      <c r="N318" s="187"/>
      <c r="O318" s="187"/>
      <c r="P318" s="187"/>
      <c r="Q318" s="187"/>
      <c r="R318" s="187"/>
      <c r="S318" s="252"/>
      <c r="T318" s="248">
        <f t="shared" si="43"/>
        <v>1</v>
      </c>
      <c r="U318" s="245">
        <f>($T318)/$D$303</f>
        <v>4.5392646391284613E-4</v>
      </c>
      <c r="V318" s="205" t="s">
        <v>288</v>
      </c>
      <c r="W318" s="212"/>
    </row>
    <row r="319" spans="1:23" ht="15.75" x14ac:dyDescent="0.25">
      <c r="A319" s="96"/>
      <c r="B319" s="97"/>
      <c r="C319" s="97"/>
      <c r="D319" s="97"/>
      <c r="E319" s="104"/>
      <c r="F319" s="104"/>
      <c r="G319" s="98"/>
      <c r="H319" s="90"/>
      <c r="I319" s="111">
        <v>2</v>
      </c>
      <c r="J319" s="111"/>
      <c r="K319" s="111"/>
      <c r="L319" s="111"/>
      <c r="M319" s="111"/>
      <c r="N319" s="111"/>
      <c r="O319" s="111"/>
      <c r="P319" s="111"/>
      <c r="Q319" s="111"/>
      <c r="R319" s="111"/>
      <c r="S319" s="253"/>
      <c r="T319" s="249">
        <f t="shared" si="43"/>
        <v>0</v>
      </c>
      <c r="U319" s="183">
        <f>($T319)/$D$303</f>
        <v>0</v>
      </c>
      <c r="V319" s="206" t="s">
        <v>10</v>
      </c>
      <c r="W319" s="106"/>
    </row>
    <row r="320" spans="1:23" ht="15.75" x14ac:dyDescent="0.25">
      <c r="A320" s="96"/>
      <c r="B320" s="97"/>
      <c r="C320" s="97"/>
      <c r="D320" s="97"/>
      <c r="E320" s="104"/>
      <c r="F320" s="104"/>
      <c r="G320" s="98"/>
      <c r="H320" s="99"/>
      <c r="I320" s="213"/>
      <c r="J320" s="63"/>
      <c r="K320" s="63"/>
      <c r="L320" s="63"/>
      <c r="M320" s="63"/>
      <c r="N320" s="63"/>
      <c r="O320" s="63"/>
      <c r="P320" s="63"/>
      <c r="Q320" s="63"/>
      <c r="R320" s="63"/>
      <c r="S320" s="251"/>
      <c r="T320" s="247">
        <f>SUM(H320,J320,L320,N320,P320,R320,S320)</f>
        <v>0</v>
      </c>
      <c r="U320" s="93">
        <f>($T320)/$D$303</f>
        <v>0</v>
      </c>
      <c r="V320" s="331" t="s">
        <v>94</v>
      </c>
      <c r="W320" s="106"/>
    </row>
    <row r="321" spans="1:23" ht="15.75" x14ac:dyDescent="0.25">
      <c r="A321" s="96"/>
      <c r="B321" s="97"/>
      <c r="C321" s="97"/>
      <c r="D321" s="97"/>
      <c r="E321" s="104"/>
      <c r="F321" s="104"/>
      <c r="G321" s="98"/>
      <c r="H321" s="99"/>
      <c r="I321" s="214">
        <v>6</v>
      </c>
      <c r="J321" s="63"/>
      <c r="K321" s="63"/>
      <c r="L321" s="63"/>
      <c r="M321" s="63"/>
      <c r="N321" s="63"/>
      <c r="O321" s="63"/>
      <c r="P321" s="63"/>
      <c r="Q321" s="63"/>
      <c r="R321" s="63"/>
      <c r="S321" s="251">
        <v>7</v>
      </c>
      <c r="T321" s="247">
        <f>SUM(H321,J321,L321,N321,P321,R321,S321)</f>
        <v>7</v>
      </c>
      <c r="U321" s="93">
        <f t="shared" ref="U321:U327" si="45">($T321)/$D$303</f>
        <v>3.1774852473899226E-3</v>
      </c>
      <c r="V321" s="203" t="s">
        <v>3</v>
      </c>
      <c r="W321" s="354" t="s">
        <v>382</v>
      </c>
    </row>
    <row r="322" spans="1:23" ht="15.75" x14ac:dyDescent="0.25">
      <c r="A322" s="96"/>
      <c r="B322" s="97"/>
      <c r="C322" s="97"/>
      <c r="D322" s="97"/>
      <c r="E322" s="97"/>
      <c r="F322" s="104"/>
      <c r="G322" s="98"/>
      <c r="H322" s="99"/>
      <c r="I322" s="214">
        <v>10</v>
      </c>
      <c r="J322" s="63">
        <v>2</v>
      </c>
      <c r="K322" s="63"/>
      <c r="L322" s="63"/>
      <c r="M322" s="63"/>
      <c r="N322" s="63"/>
      <c r="O322" s="63"/>
      <c r="P322" s="63"/>
      <c r="Q322" s="63"/>
      <c r="R322" s="63"/>
      <c r="S322" s="251"/>
      <c r="T322" s="247">
        <f t="shared" ref="T322:T328" si="46">SUM(H322,J322,L322,N322,P322,R322,S322)</f>
        <v>2</v>
      </c>
      <c r="U322" s="93">
        <f t="shared" si="45"/>
        <v>9.0785292782569226E-4</v>
      </c>
      <c r="V322" s="203" t="s">
        <v>7</v>
      </c>
      <c r="W322" s="354" t="s">
        <v>383</v>
      </c>
    </row>
    <row r="323" spans="1:23" ht="15.75" x14ac:dyDescent="0.25">
      <c r="A323" s="96"/>
      <c r="B323" s="97"/>
      <c r="C323" s="97"/>
      <c r="D323" s="97"/>
      <c r="E323" s="97"/>
      <c r="F323" s="104"/>
      <c r="G323" s="98"/>
      <c r="H323" s="99"/>
      <c r="I323" s="214">
        <v>1</v>
      </c>
      <c r="J323" s="63">
        <v>1</v>
      </c>
      <c r="K323" s="63"/>
      <c r="L323" s="63"/>
      <c r="M323" s="63"/>
      <c r="N323" s="63"/>
      <c r="O323" s="63"/>
      <c r="P323" s="63"/>
      <c r="Q323" s="63"/>
      <c r="R323" s="63"/>
      <c r="S323" s="251"/>
      <c r="T323" s="247">
        <f t="shared" si="46"/>
        <v>1</v>
      </c>
      <c r="U323" s="93">
        <f t="shared" si="45"/>
        <v>4.5392646391284613E-4</v>
      </c>
      <c r="V323" s="203" t="s">
        <v>8</v>
      </c>
      <c r="W323" s="354" t="s">
        <v>369</v>
      </c>
    </row>
    <row r="324" spans="1:23" ht="15.75" x14ac:dyDescent="0.25">
      <c r="A324" s="96"/>
      <c r="B324" s="97"/>
      <c r="C324" s="97"/>
      <c r="D324" s="97"/>
      <c r="E324" s="97"/>
      <c r="F324" s="104"/>
      <c r="G324" s="98"/>
      <c r="H324" s="99"/>
      <c r="I324" s="214">
        <v>2</v>
      </c>
      <c r="J324" s="63">
        <v>1</v>
      </c>
      <c r="K324" s="63"/>
      <c r="L324" s="63"/>
      <c r="M324" s="63"/>
      <c r="N324" s="63"/>
      <c r="O324" s="63"/>
      <c r="P324" s="63"/>
      <c r="Q324" s="63"/>
      <c r="R324" s="63"/>
      <c r="S324" s="251"/>
      <c r="T324" s="247">
        <f t="shared" si="46"/>
        <v>1</v>
      </c>
      <c r="U324" s="93">
        <f t="shared" si="45"/>
        <v>4.5392646391284613E-4</v>
      </c>
      <c r="V324" s="203" t="s">
        <v>77</v>
      </c>
      <c r="W324" s="354"/>
    </row>
    <row r="325" spans="1:23" ht="15.75" x14ac:dyDescent="0.25">
      <c r="A325" s="96"/>
      <c r="B325" s="97"/>
      <c r="C325" s="97"/>
      <c r="D325" s="97"/>
      <c r="E325" s="104"/>
      <c r="F325" s="104"/>
      <c r="G325" s="98"/>
      <c r="H325" s="99"/>
      <c r="I325" s="214">
        <v>7</v>
      </c>
      <c r="J325" s="63">
        <v>2</v>
      </c>
      <c r="K325" s="63"/>
      <c r="L325" s="63"/>
      <c r="M325" s="63"/>
      <c r="N325" s="63"/>
      <c r="O325" s="63"/>
      <c r="P325" s="63"/>
      <c r="Q325" s="63"/>
      <c r="R325" s="63"/>
      <c r="S325" s="251"/>
      <c r="T325" s="247">
        <f t="shared" si="46"/>
        <v>2</v>
      </c>
      <c r="U325" s="93">
        <f t="shared" si="45"/>
        <v>9.0785292782569226E-4</v>
      </c>
      <c r="V325" s="203" t="s">
        <v>12</v>
      </c>
      <c r="W325" s="326"/>
    </row>
    <row r="326" spans="1:23" ht="15.75" x14ac:dyDescent="0.25">
      <c r="A326" s="96"/>
      <c r="B326" s="97"/>
      <c r="C326" s="97"/>
      <c r="D326" s="97"/>
      <c r="E326" s="104"/>
      <c r="F326" s="104"/>
      <c r="G326" s="98"/>
      <c r="H326" s="99"/>
      <c r="I326" s="63">
        <v>4</v>
      </c>
      <c r="J326" s="63"/>
      <c r="K326" s="63"/>
      <c r="L326" s="63"/>
      <c r="M326" s="63"/>
      <c r="N326" s="63"/>
      <c r="O326" s="63"/>
      <c r="P326" s="63"/>
      <c r="Q326" s="63"/>
      <c r="R326" s="63"/>
      <c r="S326" s="251"/>
      <c r="T326" s="247">
        <f t="shared" si="46"/>
        <v>0</v>
      </c>
      <c r="U326" s="93">
        <f t="shared" si="45"/>
        <v>0</v>
      </c>
      <c r="V326" s="204" t="s">
        <v>159</v>
      </c>
      <c r="W326" s="326"/>
    </row>
    <row r="327" spans="1:23" ht="15.75" x14ac:dyDescent="0.25">
      <c r="A327" s="96"/>
      <c r="B327" s="97"/>
      <c r="C327" s="97"/>
      <c r="D327" s="97"/>
      <c r="E327" s="104"/>
      <c r="F327" s="104"/>
      <c r="G327" s="98"/>
      <c r="H327" s="99"/>
      <c r="I327" s="63"/>
      <c r="J327" s="63">
        <v>1</v>
      </c>
      <c r="K327" s="63"/>
      <c r="L327" s="63"/>
      <c r="M327" s="63"/>
      <c r="N327" s="63"/>
      <c r="O327" s="63"/>
      <c r="P327" s="63"/>
      <c r="Q327" s="63"/>
      <c r="R327" s="63"/>
      <c r="S327" s="251"/>
      <c r="T327" s="247">
        <f t="shared" si="46"/>
        <v>1</v>
      </c>
      <c r="U327" s="93">
        <f t="shared" si="45"/>
        <v>4.5392646391284613E-4</v>
      </c>
      <c r="V327" s="204" t="s">
        <v>374</v>
      </c>
      <c r="W327" s="326"/>
    </row>
    <row r="328" spans="1:23" ht="16.5" thickBot="1" x14ac:dyDescent="0.3">
      <c r="A328" s="96"/>
      <c r="B328" s="97"/>
      <c r="C328" s="97"/>
      <c r="D328" s="97"/>
      <c r="E328" s="104"/>
      <c r="F328" s="104"/>
      <c r="G328" s="98"/>
      <c r="H328" s="107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254"/>
      <c r="T328" s="248">
        <f t="shared" si="46"/>
        <v>0</v>
      </c>
      <c r="U328" s="299">
        <f>($T328)/$D$303</f>
        <v>0</v>
      </c>
      <c r="V328" s="357" t="s">
        <v>9</v>
      </c>
      <c r="W328" s="326"/>
    </row>
    <row r="329" spans="1:23" ht="16.5" thickBot="1" x14ac:dyDescent="0.3">
      <c r="A329" s="96"/>
      <c r="B329" s="97"/>
      <c r="C329" s="97"/>
      <c r="D329" s="97"/>
      <c r="E329" s="104"/>
      <c r="F329" s="104"/>
      <c r="G329" s="98"/>
      <c r="H329" s="82"/>
      <c r="I329" s="83"/>
      <c r="J329" s="240"/>
      <c r="K329" s="83"/>
      <c r="L329" s="83"/>
      <c r="M329" s="83"/>
      <c r="N329" s="83"/>
      <c r="O329" s="83"/>
      <c r="P329" s="83"/>
      <c r="Q329" s="83"/>
      <c r="R329" s="83"/>
      <c r="S329" s="83"/>
      <c r="T329" s="246"/>
      <c r="U329" s="246"/>
      <c r="V329" s="208" t="s">
        <v>149</v>
      </c>
      <c r="W329" s="326"/>
    </row>
    <row r="330" spans="1:23" ht="15.75" x14ac:dyDescent="0.25">
      <c r="A330" s="96"/>
      <c r="B330" s="97"/>
      <c r="C330" s="97"/>
      <c r="D330" s="97"/>
      <c r="E330" s="104"/>
      <c r="F330" s="104"/>
      <c r="G330" s="109"/>
      <c r="H330" s="90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250"/>
      <c r="T330" s="249">
        <f t="shared" ref="T330:T338" si="47">SUM(H330,J330,L330,N330,P330,R330,S330)</f>
        <v>0</v>
      </c>
      <c r="U330" s="183">
        <f>($T330)/$D$303</f>
        <v>0</v>
      </c>
      <c r="V330" s="202" t="s">
        <v>15</v>
      </c>
      <c r="W330" s="354"/>
    </row>
    <row r="331" spans="1:23" ht="15.75" x14ac:dyDescent="0.25">
      <c r="A331" s="96"/>
      <c r="B331" s="97"/>
      <c r="C331" s="97"/>
      <c r="D331" s="97"/>
      <c r="E331" s="104"/>
      <c r="F331" s="104"/>
      <c r="G331" s="109"/>
      <c r="H331" s="99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251"/>
      <c r="T331" s="247">
        <f t="shared" si="47"/>
        <v>0</v>
      </c>
      <c r="U331" s="183">
        <f>($T331)/$D$303</f>
        <v>0</v>
      </c>
      <c r="V331" s="203" t="s">
        <v>83</v>
      </c>
      <c r="W331" s="326" t="s">
        <v>361</v>
      </c>
    </row>
    <row r="332" spans="1:23" x14ac:dyDescent="0.25">
      <c r="A332" s="96"/>
      <c r="B332" s="97"/>
      <c r="C332" s="97"/>
      <c r="D332" s="97"/>
      <c r="E332" s="104"/>
      <c r="F332" s="104"/>
      <c r="G332" s="109"/>
      <c r="H332" s="99">
        <v>2</v>
      </c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251"/>
      <c r="T332" s="247">
        <f t="shared" si="47"/>
        <v>2</v>
      </c>
      <c r="U332" s="183">
        <f t="shared" ref="U332:U337" si="48">($T332)/$D$303</f>
        <v>9.0785292782569226E-4</v>
      </c>
      <c r="V332" s="355" t="s">
        <v>375</v>
      </c>
      <c r="W332" s="354" t="s">
        <v>378</v>
      </c>
    </row>
    <row r="333" spans="1:23" ht="15.75" x14ac:dyDescent="0.25">
      <c r="A333" s="96"/>
      <c r="B333" s="97"/>
      <c r="C333" s="97"/>
      <c r="D333" s="97"/>
      <c r="E333" s="104"/>
      <c r="F333" s="104"/>
      <c r="G333" s="109"/>
      <c r="H333" s="99">
        <v>3</v>
      </c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251"/>
      <c r="T333" s="247">
        <f t="shared" si="47"/>
        <v>3</v>
      </c>
      <c r="U333" s="183">
        <f t="shared" si="48"/>
        <v>1.3617793917385383E-3</v>
      </c>
      <c r="V333" s="203" t="s">
        <v>71</v>
      </c>
      <c r="W333" s="326" t="s">
        <v>379</v>
      </c>
    </row>
    <row r="334" spans="1:23" ht="15.75" x14ac:dyDescent="0.25">
      <c r="A334" s="96"/>
      <c r="B334" s="97"/>
      <c r="C334" s="97"/>
      <c r="D334" s="97"/>
      <c r="E334" s="104"/>
      <c r="F334" s="104"/>
      <c r="G334" s="109"/>
      <c r="H334" s="99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251"/>
      <c r="T334" s="247">
        <f t="shared" si="47"/>
        <v>0</v>
      </c>
      <c r="U334" s="183">
        <f t="shared" si="48"/>
        <v>0</v>
      </c>
      <c r="V334" s="204" t="s">
        <v>84</v>
      </c>
      <c r="W334" s="326" t="s">
        <v>380</v>
      </c>
    </row>
    <row r="335" spans="1:23" ht="15.75" x14ac:dyDescent="0.25">
      <c r="A335" s="96"/>
      <c r="B335" s="97"/>
      <c r="C335" s="97"/>
      <c r="D335" s="97"/>
      <c r="E335" s="104"/>
      <c r="F335" s="104"/>
      <c r="G335" s="109"/>
      <c r="H335" s="99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251"/>
      <c r="T335" s="247">
        <f t="shared" si="47"/>
        <v>0</v>
      </c>
      <c r="U335" s="183">
        <f t="shared" si="48"/>
        <v>0</v>
      </c>
      <c r="V335" s="204" t="s">
        <v>26</v>
      </c>
      <c r="W335" s="326" t="s">
        <v>364</v>
      </c>
    </row>
    <row r="336" spans="1:23" ht="15.75" x14ac:dyDescent="0.25">
      <c r="A336" s="96"/>
      <c r="B336" s="97"/>
      <c r="C336" s="97"/>
      <c r="D336" s="97"/>
      <c r="E336" s="104"/>
      <c r="F336" s="104"/>
      <c r="G336" s="109"/>
      <c r="H336" s="107">
        <v>15</v>
      </c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254"/>
      <c r="T336" s="247">
        <f t="shared" si="47"/>
        <v>15</v>
      </c>
      <c r="U336" s="183">
        <f t="shared" si="48"/>
        <v>6.8088969586926921E-3</v>
      </c>
      <c r="V336" s="207" t="s">
        <v>376</v>
      </c>
      <c r="W336" s="326" t="s">
        <v>381</v>
      </c>
    </row>
    <row r="337" spans="1:23" ht="15.75" x14ac:dyDescent="0.25">
      <c r="A337" s="96"/>
      <c r="B337" s="97"/>
      <c r="C337" s="97"/>
      <c r="D337" s="97"/>
      <c r="E337" s="104"/>
      <c r="F337" s="104"/>
      <c r="G337" s="109"/>
      <c r="H337" s="107">
        <v>1</v>
      </c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254"/>
      <c r="T337" s="247">
        <f t="shared" si="47"/>
        <v>1</v>
      </c>
      <c r="U337" s="183">
        <f t="shared" si="48"/>
        <v>4.5392646391284613E-4</v>
      </c>
      <c r="V337" s="203" t="s">
        <v>12</v>
      </c>
      <c r="W337" s="356" t="s">
        <v>377</v>
      </c>
    </row>
    <row r="338" spans="1:23" ht="16.5" thickBot="1" x14ac:dyDescent="0.3">
      <c r="A338" s="117"/>
      <c r="B338" s="118"/>
      <c r="C338" s="118"/>
      <c r="D338" s="118"/>
      <c r="E338" s="119"/>
      <c r="F338" s="119"/>
      <c r="G338" s="120"/>
      <c r="H338" s="107">
        <v>112</v>
      </c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254"/>
      <c r="T338" s="247">
        <f t="shared" si="47"/>
        <v>112</v>
      </c>
      <c r="U338" s="299">
        <f>($T338)/$D$303</f>
        <v>5.0839763958238762E-2</v>
      </c>
      <c r="V338" s="205" t="s">
        <v>146</v>
      </c>
      <c r="W338" s="352"/>
    </row>
    <row r="339" spans="1:23" ht="15.75" thickBot="1" x14ac:dyDescent="0.3">
      <c r="A339" s="122"/>
      <c r="B339" s="122"/>
      <c r="C339" s="122"/>
      <c r="D339" s="122"/>
      <c r="E339" s="122"/>
      <c r="F339" s="122"/>
      <c r="G339" s="47" t="s">
        <v>4</v>
      </c>
      <c r="H339" s="123">
        <f t="shared" ref="H339:S339" si="49">SUM(H304:H338)</f>
        <v>283</v>
      </c>
      <c r="I339" s="123">
        <f t="shared" si="49"/>
        <v>32</v>
      </c>
      <c r="J339" s="123">
        <f t="shared" si="49"/>
        <v>25</v>
      </c>
      <c r="K339" s="123">
        <f t="shared" si="49"/>
        <v>0</v>
      </c>
      <c r="L339" s="123">
        <f t="shared" si="49"/>
        <v>0</v>
      </c>
      <c r="M339" s="123">
        <f t="shared" si="49"/>
        <v>0</v>
      </c>
      <c r="N339" s="123">
        <f t="shared" si="49"/>
        <v>0</v>
      </c>
      <c r="O339" s="123">
        <f t="shared" si="49"/>
        <v>0</v>
      </c>
      <c r="P339" s="123">
        <f t="shared" si="49"/>
        <v>0</v>
      </c>
      <c r="Q339" s="123">
        <f t="shared" si="49"/>
        <v>0</v>
      </c>
      <c r="R339" s="123">
        <f t="shared" si="49"/>
        <v>0</v>
      </c>
      <c r="S339" s="123">
        <f t="shared" si="49"/>
        <v>11</v>
      </c>
      <c r="T339" s="198">
        <f>SUM(H339,J339,L339,N339,P339,R339,S339)</f>
        <v>319</v>
      </c>
      <c r="U339" s="333">
        <f>($T339)/$D$303</f>
        <v>0.14480254198819792</v>
      </c>
      <c r="V339" s="40"/>
    </row>
    <row r="341" spans="1:23" ht="15.75" thickBot="1" x14ac:dyDescent="0.3"/>
    <row r="342" spans="1:23" ht="75.75" thickBot="1" x14ac:dyDescent="0.3">
      <c r="A342" s="42" t="s">
        <v>22</v>
      </c>
      <c r="B342" s="42" t="s">
        <v>47</v>
      </c>
      <c r="C342" s="43" t="s">
        <v>52</v>
      </c>
      <c r="D342" s="43" t="s">
        <v>17</v>
      </c>
      <c r="E342" s="42" t="s">
        <v>16</v>
      </c>
      <c r="F342" s="44" t="s">
        <v>1</v>
      </c>
      <c r="G342" s="45" t="s">
        <v>23</v>
      </c>
      <c r="H342" s="46" t="s">
        <v>72</v>
      </c>
      <c r="I342" s="46" t="s">
        <v>73</v>
      </c>
      <c r="J342" s="46" t="s">
        <v>53</v>
      </c>
      <c r="K342" s="46" t="s">
        <v>58</v>
      </c>
      <c r="L342" s="46" t="s">
        <v>54</v>
      </c>
      <c r="M342" s="46" t="s">
        <v>59</v>
      </c>
      <c r="N342" s="46" t="s">
        <v>55</v>
      </c>
      <c r="O342" s="46" t="s">
        <v>60</v>
      </c>
      <c r="P342" s="46" t="s">
        <v>56</v>
      </c>
      <c r="Q342" s="46" t="s">
        <v>74</v>
      </c>
      <c r="R342" s="46" t="s">
        <v>113</v>
      </c>
      <c r="S342" s="46" t="s">
        <v>41</v>
      </c>
      <c r="T342" s="46" t="s">
        <v>4</v>
      </c>
      <c r="U342" s="42" t="s">
        <v>2</v>
      </c>
      <c r="V342" s="80" t="s">
        <v>20</v>
      </c>
      <c r="W342" s="81" t="s">
        <v>6</v>
      </c>
    </row>
    <row r="343" spans="1:23" ht="15.75" thickBot="1" x14ac:dyDescent="0.3">
      <c r="A343" s="316">
        <v>1522557</v>
      </c>
      <c r="B343" s="209" t="s">
        <v>243</v>
      </c>
      <c r="C343" s="316">
        <v>408</v>
      </c>
      <c r="D343" s="316">
        <v>451</v>
      </c>
      <c r="E343" s="321">
        <v>395</v>
      </c>
      <c r="F343" s="322">
        <f>E343/D343</f>
        <v>0.87583148558758317</v>
      </c>
      <c r="G343" s="48">
        <v>45420</v>
      </c>
      <c r="H343" s="82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4"/>
      <c r="T343" s="296"/>
      <c r="U343" s="115"/>
      <c r="V343" s="86" t="s">
        <v>75</v>
      </c>
      <c r="W343" s="353" t="s">
        <v>176</v>
      </c>
    </row>
    <row r="344" spans="1:23" ht="15.75" x14ac:dyDescent="0.25">
      <c r="A344" s="87"/>
      <c r="B344" s="88"/>
      <c r="C344" s="88"/>
      <c r="D344" s="88"/>
      <c r="E344" s="88"/>
      <c r="F344" s="88"/>
      <c r="G344" s="89"/>
      <c r="H344" s="90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250"/>
      <c r="T344" s="249">
        <f>SUM(H344,J344,L344,N344,P344,R344,S344)</f>
        <v>0</v>
      </c>
      <c r="U344" s="349">
        <f>($T344)/$D$343</f>
        <v>0</v>
      </c>
      <c r="V344" s="202" t="s">
        <v>15</v>
      </c>
      <c r="W344" s="210" t="s">
        <v>118</v>
      </c>
    </row>
    <row r="345" spans="1:23" ht="15.75" x14ac:dyDescent="0.25">
      <c r="A345" s="96"/>
      <c r="B345" s="97"/>
      <c r="C345" s="97"/>
      <c r="D345" s="97"/>
      <c r="E345" s="97"/>
      <c r="F345" s="97"/>
      <c r="G345" s="98"/>
      <c r="H345" s="99"/>
      <c r="I345" s="63"/>
      <c r="J345" s="63">
        <v>1</v>
      </c>
      <c r="K345" s="63"/>
      <c r="L345" s="63"/>
      <c r="M345" s="63"/>
      <c r="N345" s="63"/>
      <c r="O345" s="63"/>
      <c r="P345" s="63"/>
      <c r="Q345" s="63"/>
      <c r="R345" s="63"/>
      <c r="S345" s="251"/>
      <c r="T345" s="247">
        <f t="shared" ref="T345:T359" si="50">SUM(H345,J345,L345,N345,P345,R345,S345)</f>
        <v>1</v>
      </c>
      <c r="U345" s="93">
        <f>($T345)/$D$343</f>
        <v>2.2172949002217295E-3</v>
      </c>
      <c r="V345" s="203" t="s">
        <v>43</v>
      </c>
      <c r="W345" s="351"/>
    </row>
    <row r="346" spans="1:23" ht="15.75" x14ac:dyDescent="0.25">
      <c r="A346" s="96"/>
      <c r="B346" s="97"/>
      <c r="C346" s="97"/>
      <c r="D346" s="97"/>
      <c r="E346" s="104"/>
      <c r="F346" s="104"/>
      <c r="G346" s="98"/>
      <c r="H346" s="99">
        <v>23</v>
      </c>
      <c r="I346" s="63"/>
      <c r="J346" s="63">
        <v>1</v>
      </c>
      <c r="K346" s="63"/>
      <c r="L346" s="63"/>
      <c r="M346" s="63"/>
      <c r="N346" s="63"/>
      <c r="O346" s="63"/>
      <c r="P346" s="63"/>
      <c r="Q346" s="63"/>
      <c r="R346" s="63"/>
      <c r="S346" s="251"/>
      <c r="T346" s="247">
        <f t="shared" si="50"/>
        <v>24</v>
      </c>
      <c r="U346" s="93">
        <f t="shared" ref="U346:U357" si="51">($T346)/$D$343</f>
        <v>5.3215077605321508E-2</v>
      </c>
      <c r="V346" s="203" t="s">
        <v>5</v>
      </c>
      <c r="W346" s="244"/>
    </row>
    <row r="347" spans="1:23" ht="15.75" x14ac:dyDescent="0.25">
      <c r="A347" s="96"/>
      <c r="B347" s="97"/>
      <c r="C347" s="97"/>
      <c r="D347" s="97"/>
      <c r="E347" s="104"/>
      <c r="F347" s="104"/>
      <c r="G347" s="98"/>
      <c r="H347" s="99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251"/>
      <c r="T347" s="247">
        <f t="shared" si="50"/>
        <v>0</v>
      </c>
      <c r="U347" s="93">
        <f t="shared" si="51"/>
        <v>0</v>
      </c>
      <c r="V347" s="203" t="s">
        <v>13</v>
      </c>
      <c r="W347" s="311"/>
    </row>
    <row r="348" spans="1:23" ht="15.75" x14ac:dyDescent="0.25">
      <c r="A348" s="96"/>
      <c r="B348" s="97"/>
      <c r="C348" s="97"/>
      <c r="D348" s="97"/>
      <c r="E348" s="104"/>
      <c r="F348" s="104"/>
      <c r="G348" s="98"/>
      <c r="H348" s="99">
        <v>10</v>
      </c>
      <c r="I348" s="63"/>
      <c r="J348" s="63">
        <v>1</v>
      </c>
      <c r="K348" s="63"/>
      <c r="L348" s="63"/>
      <c r="M348" s="63"/>
      <c r="N348" s="63"/>
      <c r="O348" s="63"/>
      <c r="P348" s="63"/>
      <c r="Q348" s="63"/>
      <c r="R348" s="63"/>
      <c r="S348" s="251"/>
      <c r="T348" s="247">
        <f t="shared" si="50"/>
        <v>11</v>
      </c>
      <c r="U348" s="93">
        <f t="shared" si="51"/>
        <v>2.4390243902439025E-2</v>
      </c>
      <c r="V348" s="203" t="s">
        <v>14</v>
      </c>
      <c r="W348" s="311"/>
    </row>
    <row r="349" spans="1:23" ht="15.75" x14ac:dyDescent="0.25">
      <c r="A349" s="96"/>
      <c r="B349" s="97"/>
      <c r="C349" s="97"/>
      <c r="D349" s="97"/>
      <c r="E349" s="104"/>
      <c r="F349" s="104"/>
      <c r="G349" s="98"/>
      <c r="H349" s="99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251"/>
      <c r="T349" s="247">
        <f t="shared" si="50"/>
        <v>0</v>
      </c>
      <c r="U349" s="93">
        <f t="shared" si="51"/>
        <v>0</v>
      </c>
      <c r="V349" s="203" t="s">
        <v>30</v>
      </c>
      <c r="W349" s="105"/>
    </row>
    <row r="350" spans="1:23" ht="15.75" x14ac:dyDescent="0.25">
      <c r="A350" s="96"/>
      <c r="B350" s="97"/>
      <c r="C350" s="97"/>
      <c r="D350" s="97"/>
      <c r="E350" s="104"/>
      <c r="F350" s="104"/>
      <c r="G350" s="98"/>
      <c r="H350" s="99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251"/>
      <c r="T350" s="247">
        <f t="shared" si="50"/>
        <v>0</v>
      </c>
      <c r="U350" s="93">
        <f t="shared" si="51"/>
        <v>0</v>
      </c>
      <c r="V350" s="203" t="s">
        <v>31</v>
      </c>
      <c r="W350" s="323"/>
    </row>
    <row r="351" spans="1:23" ht="15.75" x14ac:dyDescent="0.25">
      <c r="A351" s="96"/>
      <c r="B351" s="97"/>
      <c r="C351" s="97"/>
      <c r="D351" s="97"/>
      <c r="E351" s="104"/>
      <c r="F351" s="104"/>
      <c r="G351" s="98"/>
      <c r="H351" s="99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251"/>
      <c r="T351" s="247">
        <f t="shared" si="50"/>
        <v>0</v>
      </c>
      <c r="U351" s="93">
        <f t="shared" si="51"/>
        <v>0</v>
      </c>
      <c r="V351" s="203" t="s">
        <v>163</v>
      </c>
      <c r="W351" s="105"/>
    </row>
    <row r="352" spans="1:23" ht="15.75" x14ac:dyDescent="0.25">
      <c r="A352" s="96"/>
      <c r="B352" s="97"/>
      <c r="C352" s="97"/>
      <c r="D352" s="97"/>
      <c r="E352" s="104"/>
      <c r="F352" s="104"/>
      <c r="G352" s="98"/>
      <c r="H352" s="99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251"/>
      <c r="T352" s="247">
        <f t="shared" si="50"/>
        <v>0</v>
      </c>
      <c r="U352" s="93">
        <f t="shared" si="51"/>
        <v>0</v>
      </c>
      <c r="V352" s="204" t="s">
        <v>183</v>
      </c>
      <c r="W352" s="354"/>
    </row>
    <row r="353" spans="1:23" ht="15.75" x14ac:dyDescent="0.25">
      <c r="A353" s="96"/>
      <c r="B353" s="97"/>
      <c r="C353" s="97"/>
      <c r="D353" s="97"/>
      <c r="E353" s="104"/>
      <c r="F353" s="104"/>
      <c r="G353" s="98"/>
      <c r="H353" s="99">
        <v>2</v>
      </c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251"/>
      <c r="T353" s="247">
        <f t="shared" si="50"/>
        <v>2</v>
      </c>
      <c r="U353" s="93">
        <f t="shared" si="51"/>
        <v>4.434589800443459E-3</v>
      </c>
      <c r="V353" s="203" t="s">
        <v>0</v>
      </c>
      <c r="W353" s="354"/>
    </row>
    <row r="354" spans="1:23" ht="15.75" x14ac:dyDescent="0.25">
      <c r="A354" s="96"/>
      <c r="B354" s="97"/>
      <c r="C354" s="97"/>
      <c r="D354" s="97"/>
      <c r="E354" s="104"/>
      <c r="F354" s="104" t="s">
        <v>99</v>
      </c>
      <c r="G354" s="98"/>
      <c r="H354" s="99">
        <v>2</v>
      </c>
      <c r="I354" s="63"/>
      <c r="J354" s="63">
        <v>1</v>
      </c>
      <c r="K354" s="63"/>
      <c r="L354" s="63"/>
      <c r="M354" s="63"/>
      <c r="N354" s="63"/>
      <c r="O354" s="63"/>
      <c r="P354" s="63"/>
      <c r="Q354" s="63"/>
      <c r="R354" s="63"/>
      <c r="S354" s="251"/>
      <c r="T354" s="247">
        <f t="shared" si="50"/>
        <v>3</v>
      </c>
      <c r="U354" s="93">
        <f t="shared" si="51"/>
        <v>6.6518847006651885E-3</v>
      </c>
      <c r="V354" s="203" t="s">
        <v>11</v>
      </c>
      <c r="W354" s="326"/>
    </row>
    <row r="355" spans="1:23" ht="15.75" x14ac:dyDescent="0.25">
      <c r="A355" s="96"/>
      <c r="B355" s="97"/>
      <c r="C355" s="97"/>
      <c r="D355" s="97"/>
      <c r="E355" s="104"/>
      <c r="F355" s="104"/>
      <c r="G355" s="98"/>
      <c r="H355" s="99">
        <v>1</v>
      </c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251"/>
      <c r="T355" s="247">
        <f t="shared" si="50"/>
        <v>1</v>
      </c>
      <c r="U355" s="93">
        <f t="shared" si="51"/>
        <v>2.2172949002217295E-3</v>
      </c>
      <c r="V355" s="203" t="s">
        <v>33</v>
      </c>
      <c r="W355" s="354"/>
    </row>
    <row r="356" spans="1:23" ht="15.75" x14ac:dyDescent="0.25">
      <c r="A356" s="96"/>
      <c r="B356" s="97"/>
      <c r="C356" s="97"/>
      <c r="D356" s="97"/>
      <c r="E356" s="104"/>
      <c r="F356" s="104"/>
      <c r="G356" s="109"/>
      <c r="H356" s="110"/>
      <c r="I356" s="63"/>
      <c r="J356" s="63">
        <v>6</v>
      </c>
      <c r="K356" s="63"/>
      <c r="L356" s="63"/>
      <c r="M356" s="63"/>
      <c r="N356" s="63"/>
      <c r="O356" s="63"/>
      <c r="P356" s="63"/>
      <c r="Q356" s="63"/>
      <c r="R356" s="63"/>
      <c r="S356" s="251"/>
      <c r="T356" s="247">
        <f t="shared" si="50"/>
        <v>6</v>
      </c>
      <c r="U356" s="93">
        <f t="shared" si="51"/>
        <v>1.3303769401330377E-2</v>
      </c>
      <c r="V356" s="204" t="s">
        <v>27</v>
      </c>
      <c r="W356" s="212"/>
    </row>
    <row r="357" spans="1:23" ht="15.75" x14ac:dyDescent="0.25">
      <c r="A357" s="96"/>
      <c r="B357" s="97"/>
      <c r="C357" s="97"/>
      <c r="D357" s="97"/>
      <c r="E357" s="104"/>
      <c r="F357" s="104"/>
      <c r="G357" s="109"/>
      <c r="H357" s="110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251"/>
      <c r="T357" s="247">
        <f t="shared" si="50"/>
        <v>0</v>
      </c>
      <c r="U357" s="93">
        <f t="shared" si="51"/>
        <v>0</v>
      </c>
      <c r="V357" s="204" t="s">
        <v>327</v>
      </c>
      <c r="W357" s="103"/>
    </row>
    <row r="358" spans="1:23" ht="16.5" thickBot="1" x14ac:dyDescent="0.3">
      <c r="A358" s="96"/>
      <c r="B358" s="97"/>
      <c r="C358" s="97"/>
      <c r="D358" s="97"/>
      <c r="E358" s="104"/>
      <c r="F358" s="104"/>
      <c r="G358" s="109"/>
      <c r="H358" s="186"/>
      <c r="I358" s="187"/>
      <c r="J358" s="187"/>
      <c r="K358" s="187"/>
      <c r="L358" s="187"/>
      <c r="M358" s="187"/>
      <c r="N358" s="187"/>
      <c r="O358" s="187"/>
      <c r="P358" s="187"/>
      <c r="Q358" s="187"/>
      <c r="R358" s="187"/>
      <c r="S358" s="252"/>
      <c r="T358" s="248">
        <f t="shared" si="50"/>
        <v>0</v>
      </c>
      <c r="U358" s="245">
        <f>($T358)/$D$343</f>
        <v>0</v>
      </c>
      <c r="V358" s="205" t="s">
        <v>288</v>
      </c>
      <c r="W358" s="212"/>
    </row>
    <row r="359" spans="1:23" ht="15.75" x14ac:dyDescent="0.25">
      <c r="A359" s="96"/>
      <c r="B359" s="97"/>
      <c r="C359" s="97"/>
      <c r="D359" s="97"/>
      <c r="E359" s="104"/>
      <c r="F359" s="104"/>
      <c r="G359" s="98"/>
      <c r="H359" s="90"/>
      <c r="I359" s="111"/>
      <c r="J359" s="111"/>
      <c r="K359" s="111"/>
      <c r="L359" s="111"/>
      <c r="M359" s="111"/>
      <c r="N359" s="111"/>
      <c r="O359" s="111"/>
      <c r="P359" s="111"/>
      <c r="Q359" s="111"/>
      <c r="R359" s="111"/>
      <c r="S359" s="253"/>
      <c r="T359" s="249">
        <f t="shared" si="50"/>
        <v>0</v>
      </c>
      <c r="U359" s="183">
        <f>($T359)/$D$343</f>
        <v>0</v>
      </c>
      <c r="V359" s="206" t="s">
        <v>10</v>
      </c>
      <c r="W359" s="106"/>
    </row>
    <row r="360" spans="1:23" ht="15.75" x14ac:dyDescent="0.25">
      <c r="A360" s="96"/>
      <c r="B360" s="97"/>
      <c r="C360" s="97"/>
      <c r="D360" s="97"/>
      <c r="E360" s="104"/>
      <c r="F360" s="104"/>
      <c r="G360" s="98"/>
      <c r="H360" s="99"/>
      <c r="I360" s="213"/>
      <c r="J360" s="63"/>
      <c r="K360" s="63"/>
      <c r="L360" s="63"/>
      <c r="M360" s="63"/>
      <c r="N360" s="63"/>
      <c r="O360" s="63"/>
      <c r="P360" s="63"/>
      <c r="Q360" s="63"/>
      <c r="R360" s="63"/>
      <c r="S360" s="251"/>
      <c r="T360" s="247">
        <f>SUM(H360,J360,L360,N360,P360,R360,S360)</f>
        <v>0</v>
      </c>
      <c r="U360" s="93">
        <f>($T360)/$D$343</f>
        <v>0</v>
      </c>
      <c r="V360" s="331" t="s">
        <v>94</v>
      </c>
      <c r="W360" s="106"/>
    </row>
    <row r="361" spans="1:23" ht="15.75" x14ac:dyDescent="0.25">
      <c r="A361" s="96"/>
      <c r="B361" s="97"/>
      <c r="C361" s="97"/>
      <c r="D361" s="97"/>
      <c r="E361" s="104"/>
      <c r="F361" s="104"/>
      <c r="G361" s="98"/>
      <c r="H361" s="99"/>
      <c r="I361" s="214">
        <v>2</v>
      </c>
      <c r="J361" s="63">
        <v>1</v>
      </c>
      <c r="K361" s="63"/>
      <c r="L361" s="63"/>
      <c r="M361" s="63"/>
      <c r="N361" s="63"/>
      <c r="O361" s="63"/>
      <c r="P361" s="63"/>
      <c r="Q361" s="63"/>
      <c r="R361" s="63"/>
      <c r="S361" s="251"/>
      <c r="T361" s="247">
        <f>SUM(H361,J361,L361,N361,P361,R361,S361)</f>
        <v>1</v>
      </c>
      <c r="U361" s="93">
        <f t="shared" ref="U361:U367" si="52">($T361)/$D$343</f>
        <v>2.2172949002217295E-3</v>
      </c>
      <c r="V361" s="203" t="s">
        <v>3</v>
      </c>
      <c r="W361" s="354" t="s">
        <v>389</v>
      </c>
    </row>
    <row r="362" spans="1:23" ht="15.75" x14ac:dyDescent="0.25">
      <c r="A362" s="96"/>
      <c r="B362" s="97"/>
      <c r="C362" s="97"/>
      <c r="D362" s="97"/>
      <c r="E362" s="97"/>
      <c r="F362" s="104"/>
      <c r="G362" s="98"/>
      <c r="H362" s="99"/>
      <c r="I362" s="214"/>
      <c r="J362" s="63"/>
      <c r="K362" s="63"/>
      <c r="L362" s="63"/>
      <c r="M362" s="63"/>
      <c r="N362" s="63"/>
      <c r="O362" s="63"/>
      <c r="P362" s="63"/>
      <c r="Q362" s="63"/>
      <c r="R362" s="63"/>
      <c r="S362" s="251"/>
      <c r="T362" s="247">
        <f t="shared" ref="T362:T368" si="53">SUM(H362,J362,L362,N362,P362,R362,S362)</f>
        <v>0</v>
      </c>
      <c r="U362" s="93">
        <f t="shared" si="52"/>
        <v>0</v>
      </c>
      <c r="V362" s="203" t="s">
        <v>7</v>
      </c>
      <c r="W362" s="354" t="s">
        <v>388</v>
      </c>
    </row>
    <row r="363" spans="1:23" ht="15.75" x14ac:dyDescent="0.25">
      <c r="A363" s="96"/>
      <c r="B363" s="97"/>
      <c r="C363" s="97"/>
      <c r="D363" s="97"/>
      <c r="E363" s="97"/>
      <c r="F363" s="104"/>
      <c r="G363" s="98"/>
      <c r="H363" s="99"/>
      <c r="I363" s="214"/>
      <c r="J363" s="63"/>
      <c r="K363" s="63"/>
      <c r="L363" s="63"/>
      <c r="M363" s="63"/>
      <c r="N363" s="63"/>
      <c r="O363" s="63"/>
      <c r="P363" s="63"/>
      <c r="Q363" s="63"/>
      <c r="R363" s="63"/>
      <c r="S363" s="251"/>
      <c r="T363" s="247">
        <f t="shared" si="53"/>
        <v>0</v>
      </c>
      <c r="U363" s="93">
        <f t="shared" si="52"/>
        <v>0</v>
      </c>
      <c r="V363" s="203" t="s">
        <v>8</v>
      </c>
      <c r="W363" s="354" t="s">
        <v>369</v>
      </c>
    </row>
    <row r="364" spans="1:23" ht="15.75" x14ac:dyDescent="0.25">
      <c r="A364" s="96"/>
      <c r="B364" s="97"/>
      <c r="C364" s="97"/>
      <c r="D364" s="97"/>
      <c r="E364" s="97"/>
      <c r="F364" s="104"/>
      <c r="G364" s="98"/>
      <c r="H364" s="99"/>
      <c r="I364" s="214"/>
      <c r="J364" s="63"/>
      <c r="K364" s="63"/>
      <c r="L364" s="63"/>
      <c r="M364" s="63"/>
      <c r="N364" s="63"/>
      <c r="O364" s="63"/>
      <c r="P364" s="63"/>
      <c r="Q364" s="63"/>
      <c r="R364" s="63"/>
      <c r="S364" s="251"/>
      <c r="T364" s="247">
        <f t="shared" si="53"/>
        <v>0</v>
      </c>
      <c r="U364" s="93">
        <f t="shared" si="52"/>
        <v>0</v>
      </c>
      <c r="V364" s="203" t="s">
        <v>77</v>
      </c>
      <c r="W364" s="354"/>
    </row>
    <row r="365" spans="1:23" ht="15.75" x14ac:dyDescent="0.25">
      <c r="A365" s="96"/>
      <c r="B365" s="97"/>
      <c r="C365" s="97"/>
      <c r="D365" s="97"/>
      <c r="E365" s="104"/>
      <c r="F365" s="104"/>
      <c r="G365" s="98"/>
      <c r="H365" s="99"/>
      <c r="I365" s="214">
        <v>8</v>
      </c>
      <c r="J365" s="63"/>
      <c r="K365" s="63"/>
      <c r="L365" s="63"/>
      <c r="M365" s="63"/>
      <c r="N365" s="63"/>
      <c r="O365" s="63"/>
      <c r="P365" s="63"/>
      <c r="Q365" s="63"/>
      <c r="R365" s="63"/>
      <c r="S365" s="251"/>
      <c r="T365" s="247">
        <f t="shared" si="53"/>
        <v>0</v>
      </c>
      <c r="U365" s="93">
        <f t="shared" si="52"/>
        <v>0</v>
      </c>
      <c r="V365" s="203" t="s">
        <v>12</v>
      </c>
      <c r="W365" s="326"/>
    </row>
    <row r="366" spans="1:23" ht="15.75" x14ac:dyDescent="0.25">
      <c r="A366" s="96"/>
      <c r="B366" s="97"/>
      <c r="C366" s="97"/>
      <c r="D366" s="97"/>
      <c r="E366" s="104"/>
      <c r="F366" s="104"/>
      <c r="G366" s="98"/>
      <c r="H366" s="99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251"/>
      <c r="T366" s="247">
        <f t="shared" si="53"/>
        <v>0</v>
      </c>
      <c r="U366" s="93">
        <f t="shared" si="52"/>
        <v>0</v>
      </c>
      <c r="V366" s="204" t="s">
        <v>159</v>
      </c>
      <c r="W366" s="326"/>
    </row>
    <row r="367" spans="1:23" ht="15.75" x14ac:dyDescent="0.25">
      <c r="A367" s="96"/>
      <c r="B367" s="97"/>
      <c r="C367" s="97"/>
      <c r="D367" s="97"/>
      <c r="E367" s="104"/>
      <c r="F367" s="104"/>
      <c r="G367" s="98"/>
      <c r="H367" s="99"/>
      <c r="I367" s="63">
        <v>1</v>
      </c>
      <c r="J367" s="63">
        <v>2</v>
      </c>
      <c r="K367" s="63"/>
      <c r="L367" s="63"/>
      <c r="M367" s="63"/>
      <c r="N367" s="63"/>
      <c r="O367" s="63"/>
      <c r="P367" s="63"/>
      <c r="Q367" s="63"/>
      <c r="R367" s="63"/>
      <c r="S367" s="251"/>
      <c r="T367" s="247">
        <f t="shared" si="53"/>
        <v>2</v>
      </c>
      <c r="U367" s="93">
        <f t="shared" si="52"/>
        <v>4.434589800443459E-3</v>
      </c>
      <c r="V367" s="204" t="s">
        <v>374</v>
      </c>
      <c r="W367" s="326"/>
    </row>
    <row r="368" spans="1:23" ht="16.5" thickBot="1" x14ac:dyDescent="0.3">
      <c r="A368" s="96"/>
      <c r="B368" s="97"/>
      <c r="C368" s="97"/>
      <c r="D368" s="97"/>
      <c r="E368" s="104"/>
      <c r="F368" s="104"/>
      <c r="G368" s="98"/>
      <c r="H368" s="107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254"/>
      <c r="T368" s="248">
        <f t="shared" si="53"/>
        <v>0</v>
      </c>
      <c r="U368" s="299">
        <f>($T368)/$D$343</f>
        <v>0</v>
      </c>
      <c r="V368" s="357" t="s">
        <v>9</v>
      </c>
      <c r="W368" s="326"/>
    </row>
    <row r="369" spans="1:23" ht="16.5" thickBot="1" x14ac:dyDescent="0.3">
      <c r="A369" s="96"/>
      <c r="B369" s="97"/>
      <c r="C369" s="97"/>
      <c r="D369" s="97"/>
      <c r="E369" s="104"/>
      <c r="F369" s="104"/>
      <c r="G369" s="98"/>
      <c r="H369" s="82"/>
      <c r="I369" s="83"/>
      <c r="J369" s="240"/>
      <c r="K369" s="83"/>
      <c r="L369" s="83"/>
      <c r="M369" s="83"/>
      <c r="N369" s="83"/>
      <c r="O369" s="83"/>
      <c r="P369" s="83"/>
      <c r="Q369" s="83"/>
      <c r="R369" s="83"/>
      <c r="S369" s="83"/>
      <c r="T369" s="246"/>
      <c r="U369" s="246"/>
      <c r="V369" s="208" t="s">
        <v>149</v>
      </c>
      <c r="W369" s="326"/>
    </row>
    <row r="370" spans="1:23" ht="15.75" x14ac:dyDescent="0.25">
      <c r="A370" s="96"/>
      <c r="B370" s="97"/>
      <c r="C370" s="97"/>
      <c r="D370" s="97"/>
      <c r="E370" s="104"/>
      <c r="F370" s="104"/>
      <c r="G370" s="109"/>
      <c r="H370" s="90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250"/>
      <c r="T370" s="249">
        <f t="shared" ref="T370:T378" si="54">SUM(H370,J370,L370,N370,P370,R370,S370)</f>
        <v>0</v>
      </c>
      <c r="U370" s="183">
        <f>($T370)/$D$343</f>
        <v>0</v>
      </c>
      <c r="V370" s="202" t="s">
        <v>15</v>
      </c>
      <c r="W370" s="354"/>
    </row>
    <row r="371" spans="1:23" ht="15.75" x14ac:dyDescent="0.25">
      <c r="A371" s="96"/>
      <c r="B371" s="97"/>
      <c r="C371" s="97"/>
      <c r="D371" s="97"/>
      <c r="E371" s="104"/>
      <c r="F371" s="104"/>
      <c r="G371" s="109"/>
      <c r="H371" s="99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251"/>
      <c r="T371" s="247">
        <f t="shared" si="54"/>
        <v>0</v>
      </c>
      <c r="U371" s="183">
        <f>($T371)/$D$343</f>
        <v>0</v>
      </c>
      <c r="V371" s="203" t="s">
        <v>83</v>
      </c>
      <c r="W371" s="326"/>
    </row>
    <row r="372" spans="1:23" x14ac:dyDescent="0.25">
      <c r="A372" s="96"/>
      <c r="B372" s="97"/>
      <c r="C372" s="97"/>
      <c r="D372" s="97"/>
      <c r="E372" s="104"/>
      <c r="F372" s="104"/>
      <c r="G372" s="109"/>
      <c r="H372" s="99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251"/>
      <c r="T372" s="247">
        <f t="shared" si="54"/>
        <v>0</v>
      </c>
      <c r="U372" s="183">
        <f t="shared" ref="U372:U377" si="55">($T372)/$D$343</f>
        <v>0</v>
      </c>
      <c r="V372" s="355" t="s">
        <v>375</v>
      </c>
      <c r="W372" s="354" t="s">
        <v>386</v>
      </c>
    </row>
    <row r="373" spans="1:23" ht="15.75" x14ac:dyDescent="0.25">
      <c r="A373" s="96"/>
      <c r="B373" s="97"/>
      <c r="C373" s="97"/>
      <c r="D373" s="97"/>
      <c r="E373" s="104"/>
      <c r="F373" s="104"/>
      <c r="G373" s="109"/>
      <c r="H373" s="99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251"/>
      <c r="T373" s="247">
        <f t="shared" si="54"/>
        <v>0</v>
      </c>
      <c r="U373" s="183">
        <f t="shared" si="55"/>
        <v>0</v>
      </c>
      <c r="V373" s="203" t="s">
        <v>71</v>
      </c>
      <c r="W373" s="326" t="s">
        <v>379</v>
      </c>
    </row>
    <row r="374" spans="1:23" ht="15.75" x14ac:dyDescent="0.25">
      <c r="A374" s="96"/>
      <c r="B374" s="97"/>
      <c r="C374" s="97"/>
      <c r="D374" s="97"/>
      <c r="E374" s="104"/>
      <c r="F374" s="104"/>
      <c r="G374" s="109"/>
      <c r="H374" s="99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251"/>
      <c r="T374" s="247">
        <f t="shared" si="54"/>
        <v>0</v>
      </c>
      <c r="U374" s="183">
        <f t="shared" si="55"/>
        <v>0</v>
      </c>
      <c r="V374" s="204" t="s">
        <v>84</v>
      </c>
      <c r="W374" s="326" t="s">
        <v>380</v>
      </c>
    </row>
    <row r="375" spans="1:23" ht="15.75" x14ac:dyDescent="0.25">
      <c r="A375" s="96"/>
      <c r="B375" s="97"/>
      <c r="C375" s="97"/>
      <c r="D375" s="97"/>
      <c r="E375" s="104"/>
      <c r="F375" s="104"/>
      <c r="G375" s="109"/>
      <c r="H375" s="99">
        <v>2</v>
      </c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251"/>
      <c r="T375" s="247">
        <f t="shared" si="54"/>
        <v>2</v>
      </c>
      <c r="U375" s="183">
        <f t="shared" si="55"/>
        <v>4.434589800443459E-3</v>
      </c>
      <c r="V375" s="204" t="s">
        <v>26</v>
      </c>
      <c r="W375" s="326" t="s">
        <v>364</v>
      </c>
    </row>
    <row r="376" spans="1:23" ht="15.75" x14ac:dyDescent="0.25">
      <c r="A376" s="96"/>
      <c r="B376" s="97"/>
      <c r="C376" s="97"/>
      <c r="D376" s="97"/>
      <c r="E376" s="104"/>
      <c r="F376" s="104"/>
      <c r="G376" s="109"/>
      <c r="H376" s="107">
        <v>3</v>
      </c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254"/>
      <c r="T376" s="247">
        <f t="shared" si="54"/>
        <v>3</v>
      </c>
      <c r="U376" s="183">
        <f t="shared" si="55"/>
        <v>6.6518847006651885E-3</v>
      </c>
      <c r="V376" s="207" t="s">
        <v>384</v>
      </c>
      <c r="W376" s="326" t="s">
        <v>387</v>
      </c>
    </row>
    <row r="377" spans="1:23" ht="15.75" x14ac:dyDescent="0.25">
      <c r="A377" s="96"/>
      <c r="B377" s="97"/>
      <c r="C377" s="97"/>
      <c r="D377" s="97"/>
      <c r="E377" s="104"/>
      <c r="F377" s="104"/>
      <c r="G377" s="109"/>
      <c r="H377" s="107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254"/>
      <c r="T377" s="247">
        <f t="shared" si="54"/>
        <v>0</v>
      </c>
      <c r="U377" s="183">
        <f t="shared" si="55"/>
        <v>0</v>
      </c>
      <c r="V377" s="203" t="s">
        <v>12</v>
      </c>
      <c r="W377" s="356" t="s">
        <v>385</v>
      </c>
    </row>
    <row r="378" spans="1:23" ht="16.5" thickBot="1" x14ac:dyDescent="0.3">
      <c r="A378" s="117"/>
      <c r="B378" s="118"/>
      <c r="C378" s="118"/>
      <c r="D378" s="118"/>
      <c r="E378" s="119"/>
      <c r="F378" s="119"/>
      <c r="G378" s="120"/>
      <c r="H378" s="107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254"/>
      <c r="T378" s="247">
        <f t="shared" si="54"/>
        <v>0</v>
      </c>
      <c r="U378" s="299">
        <f>($T378)/$D$343</f>
        <v>0</v>
      </c>
      <c r="V378" s="205" t="s">
        <v>146</v>
      </c>
      <c r="W378" s="352"/>
    </row>
    <row r="379" spans="1:23" ht="15.75" thickBot="1" x14ac:dyDescent="0.3">
      <c r="A379" s="122"/>
      <c r="B379" s="122"/>
      <c r="C379" s="122"/>
      <c r="D379" s="122"/>
      <c r="E379" s="122"/>
      <c r="F379" s="122"/>
      <c r="G379" s="47" t="s">
        <v>4</v>
      </c>
      <c r="H379" s="123">
        <f t="shared" ref="H379:S379" si="56">SUM(H344:H378)</f>
        <v>43</v>
      </c>
      <c r="I379" s="123">
        <f t="shared" si="56"/>
        <v>11</v>
      </c>
      <c r="J379" s="123">
        <f t="shared" si="56"/>
        <v>13</v>
      </c>
      <c r="K379" s="123">
        <f t="shared" si="56"/>
        <v>0</v>
      </c>
      <c r="L379" s="123">
        <f t="shared" si="56"/>
        <v>0</v>
      </c>
      <c r="M379" s="123">
        <f t="shared" si="56"/>
        <v>0</v>
      </c>
      <c r="N379" s="123">
        <f t="shared" si="56"/>
        <v>0</v>
      </c>
      <c r="O379" s="123">
        <f t="shared" si="56"/>
        <v>0</v>
      </c>
      <c r="P379" s="123">
        <f t="shared" si="56"/>
        <v>0</v>
      </c>
      <c r="Q379" s="123">
        <f t="shared" si="56"/>
        <v>0</v>
      </c>
      <c r="R379" s="123">
        <f t="shared" si="56"/>
        <v>0</v>
      </c>
      <c r="S379" s="123">
        <f t="shared" si="56"/>
        <v>0</v>
      </c>
      <c r="T379" s="198">
        <f>SUM(H379,J379,L379,N379,P379,R379,S379)</f>
        <v>56</v>
      </c>
      <c r="U379" s="333">
        <f>($T379)/$D$343</f>
        <v>0.12416851441241686</v>
      </c>
      <c r="V379" s="40"/>
    </row>
    <row r="381" spans="1:23" ht="15.75" thickBot="1" x14ac:dyDescent="0.3"/>
    <row r="382" spans="1:23" ht="75.75" thickBot="1" x14ac:dyDescent="0.3">
      <c r="A382" s="42" t="s">
        <v>22</v>
      </c>
      <c r="B382" s="42" t="s">
        <v>47</v>
      </c>
      <c r="C382" s="43" t="s">
        <v>52</v>
      </c>
      <c r="D382" s="43" t="s">
        <v>17</v>
      </c>
      <c r="E382" s="42" t="s">
        <v>16</v>
      </c>
      <c r="F382" s="44" t="s">
        <v>1</v>
      </c>
      <c r="G382" s="45" t="s">
        <v>23</v>
      </c>
      <c r="H382" s="46" t="s">
        <v>72</v>
      </c>
      <c r="I382" s="46" t="s">
        <v>73</v>
      </c>
      <c r="J382" s="46" t="s">
        <v>53</v>
      </c>
      <c r="K382" s="46" t="s">
        <v>58</v>
      </c>
      <c r="L382" s="46" t="s">
        <v>54</v>
      </c>
      <c r="M382" s="46" t="s">
        <v>59</v>
      </c>
      <c r="N382" s="46" t="s">
        <v>55</v>
      </c>
      <c r="O382" s="46" t="s">
        <v>60</v>
      </c>
      <c r="P382" s="46" t="s">
        <v>56</v>
      </c>
      <c r="Q382" s="46" t="s">
        <v>74</v>
      </c>
      <c r="R382" s="46" t="s">
        <v>113</v>
      </c>
      <c r="S382" s="46" t="s">
        <v>41</v>
      </c>
      <c r="T382" s="46" t="s">
        <v>4</v>
      </c>
      <c r="U382" s="42" t="s">
        <v>2</v>
      </c>
      <c r="V382" s="80" t="s">
        <v>20</v>
      </c>
      <c r="W382" s="81" t="s">
        <v>6</v>
      </c>
    </row>
    <row r="383" spans="1:23" ht="15.75" thickBot="1" x14ac:dyDescent="0.3">
      <c r="A383" s="316">
        <v>1522860</v>
      </c>
      <c r="B383" s="209" t="s">
        <v>243</v>
      </c>
      <c r="C383" s="316">
        <v>1920</v>
      </c>
      <c r="D383" s="316">
        <v>2105</v>
      </c>
      <c r="E383" s="321">
        <v>1900</v>
      </c>
      <c r="F383" s="322">
        <f>E383/D383</f>
        <v>0.90261282660332542</v>
      </c>
      <c r="G383" s="48">
        <v>45425</v>
      </c>
      <c r="H383" s="82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4"/>
      <c r="T383" s="296"/>
      <c r="U383" s="115"/>
      <c r="V383" s="86" t="s">
        <v>75</v>
      </c>
      <c r="W383" s="353" t="s">
        <v>70</v>
      </c>
    </row>
    <row r="384" spans="1:23" ht="15.75" x14ac:dyDescent="0.25">
      <c r="A384" s="87"/>
      <c r="B384" s="88"/>
      <c r="C384" s="88"/>
      <c r="D384" s="88"/>
      <c r="E384" s="88"/>
      <c r="F384" s="88"/>
      <c r="G384" s="89"/>
      <c r="H384" s="90">
        <v>2</v>
      </c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250"/>
      <c r="T384" s="249">
        <f>SUM(H384,J384,L384,N384,P384,R384,S384)</f>
        <v>2</v>
      </c>
      <c r="U384" s="349">
        <f>($T384)/$D$383</f>
        <v>9.501187648456057E-4</v>
      </c>
      <c r="V384" s="202" t="s">
        <v>15</v>
      </c>
      <c r="W384" s="210" t="s">
        <v>118</v>
      </c>
    </row>
    <row r="385" spans="1:23" ht="15.75" x14ac:dyDescent="0.25">
      <c r="A385" s="96"/>
      <c r="B385" s="97"/>
      <c r="C385" s="97"/>
      <c r="D385" s="97"/>
      <c r="E385" s="97"/>
      <c r="F385" s="97"/>
      <c r="G385" s="98"/>
      <c r="H385" s="99">
        <v>2</v>
      </c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251"/>
      <c r="T385" s="247">
        <f t="shared" ref="T385:T399" si="57">SUM(H385,J385,L385,N385,P385,R385,S385)</f>
        <v>2</v>
      </c>
      <c r="U385" s="93">
        <f>($T385)/$D$383</f>
        <v>9.501187648456057E-4</v>
      </c>
      <c r="V385" s="203" t="s">
        <v>43</v>
      </c>
      <c r="W385" s="351"/>
    </row>
    <row r="386" spans="1:23" ht="15.75" x14ac:dyDescent="0.25">
      <c r="A386" s="96"/>
      <c r="B386" s="97"/>
      <c r="C386" s="97"/>
      <c r="D386" s="97"/>
      <c r="E386" s="104"/>
      <c r="F386" s="104"/>
      <c r="G386" s="98"/>
      <c r="H386" s="99">
        <v>61</v>
      </c>
      <c r="I386" s="63"/>
      <c r="J386" s="63">
        <v>2</v>
      </c>
      <c r="K386" s="63"/>
      <c r="L386" s="63"/>
      <c r="M386" s="63"/>
      <c r="N386" s="63"/>
      <c r="O386" s="63"/>
      <c r="P386" s="63"/>
      <c r="Q386" s="63"/>
      <c r="R386" s="63"/>
      <c r="S386" s="251"/>
      <c r="T386" s="247">
        <f t="shared" si="57"/>
        <v>63</v>
      </c>
      <c r="U386" s="93">
        <f t="shared" ref="U386:U397" si="58">($T386)/$D$383</f>
        <v>2.9928741092636581E-2</v>
      </c>
      <c r="V386" s="203" t="s">
        <v>5</v>
      </c>
      <c r="W386" s="244"/>
    </row>
    <row r="387" spans="1:23" ht="15.75" x14ac:dyDescent="0.25">
      <c r="A387" s="96"/>
      <c r="B387" s="97"/>
      <c r="C387" s="97"/>
      <c r="D387" s="97"/>
      <c r="E387" s="104"/>
      <c r="F387" s="104"/>
      <c r="G387" s="98"/>
      <c r="H387" s="99">
        <v>20</v>
      </c>
      <c r="I387" s="63"/>
      <c r="J387" s="63">
        <v>1</v>
      </c>
      <c r="K387" s="63"/>
      <c r="L387" s="63"/>
      <c r="M387" s="63"/>
      <c r="N387" s="63"/>
      <c r="O387" s="63"/>
      <c r="P387" s="63"/>
      <c r="Q387" s="63"/>
      <c r="R387" s="63"/>
      <c r="S387" s="251"/>
      <c r="T387" s="247">
        <f t="shared" si="57"/>
        <v>21</v>
      </c>
      <c r="U387" s="93">
        <f t="shared" si="58"/>
        <v>9.9762470308788591E-3</v>
      </c>
      <c r="V387" s="203" t="s">
        <v>13</v>
      </c>
      <c r="W387" s="311"/>
    </row>
    <row r="388" spans="1:23" ht="15.75" x14ac:dyDescent="0.25">
      <c r="A388" s="96"/>
      <c r="B388" s="97"/>
      <c r="C388" s="97"/>
      <c r="D388" s="97"/>
      <c r="E388" s="104"/>
      <c r="F388" s="104"/>
      <c r="G388" s="98"/>
      <c r="H388" s="99">
        <v>9</v>
      </c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251"/>
      <c r="T388" s="247">
        <f t="shared" si="57"/>
        <v>9</v>
      </c>
      <c r="U388" s="93">
        <f t="shared" si="58"/>
        <v>4.2755344418052253E-3</v>
      </c>
      <c r="V388" s="203" t="s">
        <v>14</v>
      </c>
      <c r="W388" s="311"/>
    </row>
    <row r="389" spans="1:23" ht="15.75" x14ac:dyDescent="0.25">
      <c r="A389" s="96"/>
      <c r="B389" s="97"/>
      <c r="C389" s="97"/>
      <c r="D389" s="97"/>
      <c r="E389" s="104"/>
      <c r="F389" s="104"/>
      <c r="G389" s="98"/>
      <c r="H389" s="99">
        <v>20</v>
      </c>
      <c r="I389" s="63"/>
      <c r="J389" s="63">
        <v>2</v>
      </c>
      <c r="K389" s="63"/>
      <c r="L389" s="63"/>
      <c r="M389" s="63"/>
      <c r="N389" s="63"/>
      <c r="O389" s="63"/>
      <c r="P389" s="63"/>
      <c r="Q389" s="63"/>
      <c r="R389" s="63"/>
      <c r="S389" s="251"/>
      <c r="T389" s="247">
        <f t="shared" si="57"/>
        <v>22</v>
      </c>
      <c r="U389" s="93">
        <f t="shared" si="58"/>
        <v>1.0451306413301662E-2</v>
      </c>
      <c r="V389" s="203" t="s">
        <v>30</v>
      </c>
      <c r="W389" s="105"/>
    </row>
    <row r="390" spans="1:23" ht="15.75" x14ac:dyDescent="0.25">
      <c r="A390" s="96"/>
      <c r="B390" s="97"/>
      <c r="C390" s="97"/>
      <c r="D390" s="97"/>
      <c r="E390" s="104"/>
      <c r="F390" s="104"/>
      <c r="G390" s="98"/>
      <c r="H390" s="99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251"/>
      <c r="T390" s="247">
        <f t="shared" si="57"/>
        <v>0</v>
      </c>
      <c r="U390" s="93">
        <f t="shared" si="58"/>
        <v>0</v>
      </c>
      <c r="V390" s="203" t="s">
        <v>31</v>
      </c>
      <c r="W390" s="323"/>
    </row>
    <row r="391" spans="1:23" ht="15.75" x14ac:dyDescent="0.25">
      <c r="A391" s="96"/>
      <c r="B391" s="97"/>
      <c r="C391" s="97"/>
      <c r="D391" s="97"/>
      <c r="E391" s="104"/>
      <c r="F391" s="104"/>
      <c r="G391" s="98"/>
      <c r="H391" s="99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251"/>
      <c r="T391" s="247">
        <f t="shared" si="57"/>
        <v>0</v>
      </c>
      <c r="U391" s="93">
        <f t="shared" si="58"/>
        <v>0</v>
      </c>
      <c r="V391" s="203" t="s">
        <v>163</v>
      </c>
      <c r="W391" s="105"/>
    </row>
    <row r="392" spans="1:23" ht="15.75" x14ac:dyDescent="0.25">
      <c r="A392" s="96"/>
      <c r="B392" s="97"/>
      <c r="C392" s="97"/>
      <c r="D392" s="97"/>
      <c r="E392" s="104"/>
      <c r="F392" s="104"/>
      <c r="G392" s="98"/>
      <c r="H392" s="99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251"/>
      <c r="T392" s="247">
        <f t="shared" si="57"/>
        <v>0</v>
      </c>
      <c r="U392" s="93">
        <f t="shared" si="58"/>
        <v>0</v>
      </c>
      <c r="V392" s="204" t="s">
        <v>183</v>
      </c>
      <c r="W392" s="354"/>
    </row>
    <row r="393" spans="1:23" ht="15.75" x14ac:dyDescent="0.25">
      <c r="A393" s="96"/>
      <c r="B393" s="97"/>
      <c r="C393" s="97"/>
      <c r="D393" s="97"/>
      <c r="E393" s="104"/>
      <c r="F393" s="104"/>
      <c r="G393" s="98"/>
      <c r="H393" s="99">
        <v>4</v>
      </c>
      <c r="I393" s="63"/>
      <c r="J393" s="63">
        <v>1</v>
      </c>
      <c r="K393" s="63"/>
      <c r="L393" s="63"/>
      <c r="M393" s="63"/>
      <c r="N393" s="63"/>
      <c r="O393" s="63"/>
      <c r="P393" s="63"/>
      <c r="Q393" s="63"/>
      <c r="R393" s="63"/>
      <c r="S393" s="251">
        <v>2</v>
      </c>
      <c r="T393" s="247">
        <f t="shared" si="57"/>
        <v>7</v>
      </c>
      <c r="U393" s="93">
        <f t="shared" si="58"/>
        <v>3.3254156769596198E-3</v>
      </c>
      <c r="V393" s="203" t="s">
        <v>0</v>
      </c>
      <c r="W393" s="354"/>
    </row>
    <row r="394" spans="1:23" ht="15.75" x14ac:dyDescent="0.25">
      <c r="A394" s="96"/>
      <c r="B394" s="97"/>
      <c r="C394" s="97"/>
      <c r="D394" s="97"/>
      <c r="E394" s="104"/>
      <c r="F394" s="104" t="s">
        <v>99</v>
      </c>
      <c r="G394" s="98"/>
      <c r="H394" s="99">
        <v>7</v>
      </c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251"/>
      <c r="T394" s="247">
        <f t="shared" si="57"/>
        <v>7</v>
      </c>
      <c r="U394" s="93">
        <f t="shared" si="58"/>
        <v>3.3254156769596198E-3</v>
      </c>
      <c r="V394" s="203" t="s">
        <v>11</v>
      </c>
      <c r="W394" s="326"/>
    </row>
    <row r="395" spans="1:23" ht="15.75" x14ac:dyDescent="0.25">
      <c r="A395" s="96"/>
      <c r="B395" s="97"/>
      <c r="C395" s="97"/>
      <c r="D395" s="97"/>
      <c r="E395" s="104"/>
      <c r="F395" s="104"/>
      <c r="G395" s="98"/>
      <c r="H395" s="99">
        <v>21</v>
      </c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251"/>
      <c r="T395" s="247">
        <f t="shared" si="57"/>
        <v>21</v>
      </c>
      <c r="U395" s="93">
        <f t="shared" si="58"/>
        <v>9.9762470308788591E-3</v>
      </c>
      <c r="V395" s="203" t="s">
        <v>33</v>
      </c>
      <c r="W395" s="354"/>
    </row>
    <row r="396" spans="1:23" ht="15.75" x14ac:dyDescent="0.25">
      <c r="A396" s="96"/>
      <c r="B396" s="97"/>
      <c r="C396" s="97"/>
      <c r="D396" s="97"/>
      <c r="E396" s="104"/>
      <c r="F396" s="104"/>
      <c r="G396" s="109"/>
      <c r="H396" s="110"/>
      <c r="I396" s="63"/>
      <c r="J396" s="63">
        <v>5</v>
      </c>
      <c r="K396" s="63"/>
      <c r="L396" s="63"/>
      <c r="M396" s="63"/>
      <c r="N396" s="63"/>
      <c r="O396" s="63"/>
      <c r="P396" s="63"/>
      <c r="Q396" s="63"/>
      <c r="R396" s="63"/>
      <c r="S396" s="251"/>
      <c r="T396" s="247">
        <f t="shared" si="57"/>
        <v>5</v>
      </c>
      <c r="U396" s="93">
        <f t="shared" si="58"/>
        <v>2.3752969121140144E-3</v>
      </c>
      <c r="V396" s="204" t="s">
        <v>27</v>
      </c>
      <c r="W396" s="212"/>
    </row>
    <row r="397" spans="1:23" ht="15.75" x14ac:dyDescent="0.25">
      <c r="A397" s="96"/>
      <c r="B397" s="97"/>
      <c r="C397" s="97"/>
      <c r="D397" s="97"/>
      <c r="E397" s="104"/>
      <c r="F397" s="104"/>
      <c r="G397" s="109"/>
      <c r="H397" s="110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251"/>
      <c r="T397" s="247">
        <f t="shared" si="57"/>
        <v>0</v>
      </c>
      <c r="U397" s="93">
        <f t="shared" si="58"/>
        <v>0</v>
      </c>
      <c r="V397" s="204" t="s">
        <v>327</v>
      </c>
      <c r="W397" s="103"/>
    </row>
    <row r="398" spans="1:23" ht="16.5" thickBot="1" x14ac:dyDescent="0.3">
      <c r="A398" s="96"/>
      <c r="B398" s="97"/>
      <c r="C398" s="97"/>
      <c r="D398" s="97"/>
      <c r="E398" s="104"/>
      <c r="F398" s="104"/>
      <c r="G398" s="109"/>
      <c r="H398" s="186"/>
      <c r="I398" s="187"/>
      <c r="J398" s="187"/>
      <c r="K398" s="187"/>
      <c r="L398" s="187"/>
      <c r="M398" s="187"/>
      <c r="N398" s="187"/>
      <c r="O398" s="187"/>
      <c r="P398" s="187"/>
      <c r="Q398" s="187"/>
      <c r="R398" s="187"/>
      <c r="S398" s="252"/>
      <c r="T398" s="248">
        <f t="shared" si="57"/>
        <v>0</v>
      </c>
      <c r="U398" s="245">
        <f>($T398)/$D$383</f>
        <v>0</v>
      </c>
      <c r="V398" s="205" t="s">
        <v>288</v>
      </c>
      <c r="W398" s="212"/>
    </row>
    <row r="399" spans="1:23" ht="15.75" x14ac:dyDescent="0.25">
      <c r="A399" s="96"/>
      <c r="B399" s="97"/>
      <c r="C399" s="97"/>
      <c r="D399" s="97"/>
      <c r="E399" s="104"/>
      <c r="F399" s="104"/>
      <c r="G399" s="98"/>
      <c r="H399" s="90"/>
      <c r="I399" s="111"/>
      <c r="J399" s="111"/>
      <c r="K399" s="111"/>
      <c r="L399" s="111"/>
      <c r="M399" s="111"/>
      <c r="N399" s="111"/>
      <c r="O399" s="111"/>
      <c r="P399" s="111"/>
      <c r="Q399" s="111"/>
      <c r="R399" s="111"/>
      <c r="S399" s="253"/>
      <c r="T399" s="249">
        <f t="shared" si="57"/>
        <v>0</v>
      </c>
      <c r="U399" s="183">
        <f>($T399)/$D$383</f>
        <v>0</v>
      </c>
      <c r="V399" s="206" t="s">
        <v>10</v>
      </c>
      <c r="W399" s="106"/>
    </row>
    <row r="400" spans="1:23" ht="15.75" x14ac:dyDescent="0.25">
      <c r="A400" s="96"/>
      <c r="B400" s="97"/>
      <c r="C400" s="97"/>
      <c r="D400" s="97"/>
      <c r="E400" s="104"/>
      <c r="F400" s="104"/>
      <c r="G400" s="98"/>
      <c r="H400" s="99"/>
      <c r="I400" s="213"/>
      <c r="J400" s="63"/>
      <c r="K400" s="63"/>
      <c r="L400" s="63"/>
      <c r="M400" s="63"/>
      <c r="N400" s="63"/>
      <c r="O400" s="63"/>
      <c r="P400" s="63"/>
      <c r="Q400" s="63"/>
      <c r="R400" s="63"/>
      <c r="S400" s="251"/>
      <c r="T400" s="247">
        <f>SUM(H400,J400,L400,N400,P400,R400,S400)</f>
        <v>0</v>
      </c>
      <c r="U400" s="93">
        <f>($T400)/$D$383</f>
        <v>0</v>
      </c>
      <c r="V400" s="331" t="s">
        <v>94</v>
      </c>
      <c r="W400" s="106"/>
    </row>
    <row r="401" spans="1:23" ht="15.75" x14ac:dyDescent="0.25">
      <c r="A401" s="96"/>
      <c r="B401" s="97"/>
      <c r="C401" s="97"/>
      <c r="D401" s="97"/>
      <c r="E401" s="104"/>
      <c r="F401" s="104"/>
      <c r="G401" s="98"/>
      <c r="H401" s="99"/>
      <c r="I401" s="214"/>
      <c r="J401" s="63"/>
      <c r="K401" s="63"/>
      <c r="L401" s="63"/>
      <c r="M401" s="63"/>
      <c r="N401" s="63"/>
      <c r="O401" s="63"/>
      <c r="P401" s="63"/>
      <c r="Q401" s="63"/>
      <c r="R401" s="63"/>
      <c r="S401" s="251">
        <v>3</v>
      </c>
      <c r="T401" s="247">
        <f>SUM(H401,J401,L401,N401,P401,R401,S401)</f>
        <v>3</v>
      </c>
      <c r="U401" s="93">
        <f t="shared" ref="U401:U407" si="59">($T401)/$D$383</f>
        <v>1.4251781472684087E-3</v>
      </c>
      <c r="V401" s="203" t="s">
        <v>3</v>
      </c>
      <c r="W401" s="354" t="s">
        <v>396</v>
      </c>
    </row>
    <row r="402" spans="1:23" ht="15.75" x14ac:dyDescent="0.25">
      <c r="A402" s="96"/>
      <c r="B402" s="97"/>
      <c r="C402" s="97"/>
      <c r="D402" s="97"/>
      <c r="E402" s="97"/>
      <c r="F402" s="104"/>
      <c r="G402" s="98"/>
      <c r="H402" s="99"/>
      <c r="I402" s="214">
        <v>13</v>
      </c>
      <c r="J402" s="63">
        <v>1</v>
      </c>
      <c r="K402" s="63"/>
      <c r="L402" s="63"/>
      <c r="M402" s="63"/>
      <c r="N402" s="63"/>
      <c r="O402" s="63"/>
      <c r="P402" s="63"/>
      <c r="Q402" s="63"/>
      <c r="R402" s="63"/>
      <c r="S402" s="251"/>
      <c r="T402" s="247">
        <f t="shared" ref="T402:T409" si="60">SUM(H402,J402,L402,N402,P402,R402,S402)</f>
        <v>1</v>
      </c>
      <c r="U402" s="93">
        <f t="shared" si="59"/>
        <v>4.7505938242280285E-4</v>
      </c>
      <c r="V402" s="203" t="s">
        <v>7</v>
      </c>
      <c r="W402" s="354" t="s">
        <v>394</v>
      </c>
    </row>
    <row r="403" spans="1:23" ht="15.75" x14ac:dyDescent="0.25">
      <c r="A403" s="96"/>
      <c r="B403" s="97"/>
      <c r="C403" s="97"/>
      <c r="D403" s="97"/>
      <c r="E403" s="97"/>
      <c r="F403" s="104"/>
      <c r="G403" s="98"/>
      <c r="H403" s="99"/>
      <c r="I403" s="214">
        <v>1</v>
      </c>
      <c r="J403" s="63"/>
      <c r="K403" s="63"/>
      <c r="L403" s="63"/>
      <c r="M403" s="63"/>
      <c r="N403" s="63"/>
      <c r="O403" s="63"/>
      <c r="P403" s="63"/>
      <c r="Q403" s="63"/>
      <c r="R403" s="63"/>
      <c r="S403" s="251"/>
      <c r="T403" s="247">
        <f t="shared" si="60"/>
        <v>0</v>
      </c>
      <c r="U403" s="93">
        <f t="shared" si="59"/>
        <v>0</v>
      </c>
      <c r="V403" s="203" t="s">
        <v>8</v>
      </c>
      <c r="W403" s="487" t="s">
        <v>392</v>
      </c>
    </row>
    <row r="404" spans="1:23" ht="15.75" x14ac:dyDescent="0.25">
      <c r="A404" s="96"/>
      <c r="B404" s="97"/>
      <c r="C404" s="97"/>
      <c r="D404" s="97"/>
      <c r="E404" s="97"/>
      <c r="F404" s="104"/>
      <c r="G404" s="98"/>
      <c r="H404" s="99"/>
      <c r="I404" s="214">
        <v>2</v>
      </c>
      <c r="J404" s="63"/>
      <c r="K404" s="63"/>
      <c r="L404" s="63"/>
      <c r="M404" s="63"/>
      <c r="N404" s="63"/>
      <c r="O404" s="63"/>
      <c r="P404" s="63"/>
      <c r="Q404" s="63"/>
      <c r="R404" s="63"/>
      <c r="S404" s="251"/>
      <c r="T404" s="247">
        <f t="shared" ref="T404" si="61">SUM(H404,J404,L404,N404,P404,R404,S404)</f>
        <v>0</v>
      </c>
      <c r="U404" s="93">
        <f t="shared" si="59"/>
        <v>0</v>
      </c>
      <c r="V404" s="485" t="s">
        <v>92</v>
      </c>
      <c r="W404" s="488"/>
    </row>
    <row r="405" spans="1:23" ht="15.75" x14ac:dyDescent="0.25">
      <c r="A405" s="96"/>
      <c r="B405" s="97"/>
      <c r="C405" s="97"/>
      <c r="D405" s="97"/>
      <c r="E405" s="97"/>
      <c r="F405" s="104"/>
      <c r="G405" s="98"/>
      <c r="H405" s="99"/>
      <c r="I405" s="214"/>
      <c r="J405" s="63"/>
      <c r="K405" s="63"/>
      <c r="L405" s="63"/>
      <c r="M405" s="63"/>
      <c r="N405" s="63"/>
      <c r="O405" s="63"/>
      <c r="P405" s="63"/>
      <c r="Q405" s="63"/>
      <c r="R405" s="63"/>
      <c r="S405" s="251"/>
      <c r="T405" s="247">
        <f t="shared" si="60"/>
        <v>0</v>
      </c>
      <c r="U405" s="93">
        <f t="shared" si="59"/>
        <v>0</v>
      </c>
      <c r="V405" s="203" t="s">
        <v>77</v>
      </c>
      <c r="W405" s="354"/>
    </row>
    <row r="406" spans="1:23" ht="15.75" x14ac:dyDescent="0.25">
      <c r="A406" s="96"/>
      <c r="B406" s="97"/>
      <c r="C406" s="97"/>
      <c r="D406" s="97"/>
      <c r="E406" s="104"/>
      <c r="F406" s="104"/>
      <c r="G406" s="98"/>
      <c r="H406" s="99"/>
      <c r="I406" s="214">
        <v>9</v>
      </c>
      <c r="J406" s="63">
        <v>2</v>
      </c>
      <c r="K406" s="63"/>
      <c r="L406" s="63"/>
      <c r="M406" s="63"/>
      <c r="N406" s="63"/>
      <c r="O406" s="63"/>
      <c r="P406" s="63"/>
      <c r="Q406" s="63"/>
      <c r="R406" s="63"/>
      <c r="S406" s="251"/>
      <c r="T406" s="247">
        <f t="shared" si="60"/>
        <v>2</v>
      </c>
      <c r="U406" s="93">
        <f t="shared" si="59"/>
        <v>9.501187648456057E-4</v>
      </c>
      <c r="V406" s="203" t="s">
        <v>12</v>
      </c>
      <c r="W406" s="326"/>
    </row>
    <row r="407" spans="1:23" ht="15.75" x14ac:dyDescent="0.25">
      <c r="A407" s="96"/>
      <c r="B407" s="97"/>
      <c r="C407" s="97"/>
      <c r="D407" s="97"/>
      <c r="E407" s="104"/>
      <c r="F407" s="104"/>
      <c r="G407" s="98"/>
      <c r="H407" s="99"/>
      <c r="I407" s="63">
        <v>8</v>
      </c>
      <c r="J407" s="63"/>
      <c r="K407" s="63"/>
      <c r="L407" s="63"/>
      <c r="M407" s="63"/>
      <c r="N407" s="63"/>
      <c r="O407" s="63"/>
      <c r="P407" s="63"/>
      <c r="Q407" s="63"/>
      <c r="R407" s="63"/>
      <c r="S407" s="251"/>
      <c r="T407" s="247">
        <f t="shared" si="60"/>
        <v>0</v>
      </c>
      <c r="U407" s="93">
        <f t="shared" si="59"/>
        <v>0</v>
      </c>
      <c r="V407" s="204" t="s">
        <v>159</v>
      </c>
      <c r="W407" s="486"/>
    </row>
    <row r="408" spans="1:23" ht="15.75" x14ac:dyDescent="0.25">
      <c r="A408" s="96"/>
      <c r="B408" s="97"/>
      <c r="C408" s="97"/>
      <c r="D408" s="97"/>
      <c r="E408" s="104"/>
      <c r="F408" s="104"/>
      <c r="G408" s="98"/>
      <c r="H408" s="99"/>
      <c r="I408" s="63">
        <v>1</v>
      </c>
      <c r="J408" s="63"/>
      <c r="K408" s="63"/>
      <c r="L408" s="63"/>
      <c r="M408" s="63"/>
      <c r="N408" s="63"/>
      <c r="O408" s="63"/>
      <c r="P408" s="63"/>
      <c r="Q408" s="63"/>
      <c r="R408" s="63"/>
      <c r="S408" s="251">
        <v>1</v>
      </c>
      <c r="T408" s="247">
        <f t="shared" si="60"/>
        <v>1</v>
      </c>
      <c r="U408" s="93">
        <f>($T408)/$D$383</f>
        <v>4.7505938242280285E-4</v>
      </c>
      <c r="V408" s="204" t="s">
        <v>374</v>
      </c>
      <c r="W408" s="326"/>
    </row>
    <row r="409" spans="1:23" ht="16.5" thickBot="1" x14ac:dyDescent="0.3">
      <c r="A409" s="96"/>
      <c r="B409" s="97"/>
      <c r="C409" s="97"/>
      <c r="D409" s="97"/>
      <c r="E409" s="104"/>
      <c r="F409" s="104"/>
      <c r="G409" s="98"/>
      <c r="H409" s="107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254"/>
      <c r="T409" s="248">
        <f t="shared" si="60"/>
        <v>0</v>
      </c>
      <c r="U409" s="299">
        <f>($T409)/$D$383</f>
        <v>0</v>
      </c>
      <c r="V409" s="357" t="s">
        <v>9</v>
      </c>
      <c r="W409" s="326"/>
    </row>
    <row r="410" spans="1:23" ht="16.5" thickBot="1" x14ac:dyDescent="0.3">
      <c r="A410" s="96"/>
      <c r="B410" s="97"/>
      <c r="C410" s="97"/>
      <c r="D410" s="97"/>
      <c r="E410" s="104"/>
      <c r="F410" s="104"/>
      <c r="G410" s="98"/>
      <c r="H410" s="82"/>
      <c r="I410" s="83"/>
      <c r="J410" s="240"/>
      <c r="K410" s="83"/>
      <c r="L410" s="83"/>
      <c r="M410" s="83"/>
      <c r="N410" s="83"/>
      <c r="O410" s="83"/>
      <c r="P410" s="83"/>
      <c r="Q410" s="83"/>
      <c r="R410" s="83"/>
      <c r="S410" s="83"/>
      <c r="T410" s="246"/>
      <c r="U410" s="246"/>
      <c r="V410" s="208" t="s">
        <v>149</v>
      </c>
      <c r="W410" s="326"/>
    </row>
    <row r="411" spans="1:23" ht="15.75" x14ac:dyDescent="0.25">
      <c r="A411" s="96"/>
      <c r="B411" s="97"/>
      <c r="C411" s="97"/>
      <c r="D411" s="97"/>
      <c r="E411" s="104"/>
      <c r="F411" s="104"/>
      <c r="G411" s="109"/>
      <c r="H411" s="90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250"/>
      <c r="T411" s="249">
        <f t="shared" ref="T411:T419" si="62">SUM(H411,J411,L411,N411,P411,R411,S411)</f>
        <v>0</v>
      </c>
      <c r="U411" s="183">
        <f>($T411)/$D$383</f>
        <v>0</v>
      </c>
      <c r="V411" s="202" t="s">
        <v>15</v>
      </c>
      <c r="W411" s="354" t="s">
        <v>395</v>
      </c>
    </row>
    <row r="412" spans="1:23" ht="15.75" x14ac:dyDescent="0.25">
      <c r="A412" s="96"/>
      <c r="B412" s="97"/>
      <c r="C412" s="97"/>
      <c r="D412" s="97"/>
      <c r="E412" s="104"/>
      <c r="F412" s="104"/>
      <c r="G412" s="109"/>
      <c r="H412" s="99">
        <v>3</v>
      </c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251"/>
      <c r="T412" s="247">
        <f t="shared" si="62"/>
        <v>3</v>
      </c>
      <c r="U412" s="183">
        <f>($T412)/$D$383</f>
        <v>1.4251781472684087E-3</v>
      </c>
      <c r="V412" s="203" t="s">
        <v>83</v>
      </c>
      <c r="W412" s="326" t="s">
        <v>361</v>
      </c>
    </row>
    <row r="413" spans="1:23" x14ac:dyDescent="0.25">
      <c r="A413" s="96"/>
      <c r="B413" s="97"/>
      <c r="C413" s="97"/>
      <c r="D413" s="97"/>
      <c r="E413" s="104"/>
      <c r="F413" s="104"/>
      <c r="G413" s="109"/>
      <c r="H413" s="99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251"/>
      <c r="T413" s="247">
        <f t="shared" si="62"/>
        <v>0</v>
      </c>
      <c r="U413" s="183">
        <f t="shared" ref="U413:U418" si="63">($T413)/$D$383</f>
        <v>0</v>
      </c>
      <c r="V413" s="355" t="s">
        <v>375</v>
      </c>
      <c r="W413" s="354" t="s">
        <v>378</v>
      </c>
    </row>
    <row r="414" spans="1:23" ht="15.75" x14ac:dyDescent="0.25">
      <c r="A414" s="96"/>
      <c r="B414" s="97"/>
      <c r="C414" s="97"/>
      <c r="D414" s="97"/>
      <c r="E414" s="104"/>
      <c r="F414" s="104"/>
      <c r="G414" s="109"/>
      <c r="H414" s="99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251"/>
      <c r="T414" s="247">
        <f t="shared" si="62"/>
        <v>0</v>
      </c>
      <c r="U414" s="183">
        <f t="shared" si="63"/>
        <v>0</v>
      </c>
      <c r="V414" s="203" t="s">
        <v>71</v>
      </c>
      <c r="W414" s="326" t="s">
        <v>379</v>
      </c>
    </row>
    <row r="415" spans="1:23" ht="15.75" x14ac:dyDescent="0.25">
      <c r="A415" s="96"/>
      <c r="B415" s="97"/>
      <c r="C415" s="97"/>
      <c r="D415" s="97"/>
      <c r="E415" s="104"/>
      <c r="F415" s="104"/>
      <c r="G415" s="109"/>
      <c r="H415" s="99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251"/>
      <c r="T415" s="247">
        <f t="shared" si="62"/>
        <v>0</v>
      </c>
      <c r="U415" s="183">
        <f t="shared" si="63"/>
        <v>0</v>
      </c>
      <c r="V415" s="204" t="s">
        <v>84</v>
      </c>
      <c r="W415" s="326" t="s">
        <v>380</v>
      </c>
    </row>
    <row r="416" spans="1:23" ht="15.75" x14ac:dyDescent="0.25">
      <c r="A416" s="96"/>
      <c r="B416" s="97"/>
      <c r="C416" s="97"/>
      <c r="D416" s="97"/>
      <c r="E416" s="104"/>
      <c r="F416" s="104"/>
      <c r="G416" s="109"/>
      <c r="H416" s="99">
        <v>2</v>
      </c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251"/>
      <c r="T416" s="247">
        <f t="shared" si="62"/>
        <v>2</v>
      </c>
      <c r="U416" s="183">
        <f t="shared" si="63"/>
        <v>9.501187648456057E-4</v>
      </c>
      <c r="V416" s="204" t="s">
        <v>26</v>
      </c>
      <c r="W416" s="326" t="s">
        <v>364</v>
      </c>
    </row>
    <row r="417" spans="1:23" ht="15.75" x14ac:dyDescent="0.25">
      <c r="A417" s="96"/>
      <c r="B417" s="97"/>
      <c r="C417" s="97"/>
      <c r="D417" s="97"/>
      <c r="E417" s="104"/>
      <c r="F417" s="104"/>
      <c r="G417" s="109"/>
      <c r="H417" s="107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254"/>
      <c r="T417" s="247">
        <f t="shared" si="62"/>
        <v>0</v>
      </c>
      <c r="U417" s="183">
        <f t="shared" si="63"/>
        <v>0</v>
      </c>
      <c r="V417" s="207" t="s">
        <v>376</v>
      </c>
      <c r="W417" s="326" t="s">
        <v>381</v>
      </c>
    </row>
    <row r="418" spans="1:23" ht="15.75" x14ac:dyDescent="0.25">
      <c r="A418" s="96"/>
      <c r="B418" s="97"/>
      <c r="C418" s="97"/>
      <c r="D418" s="97"/>
      <c r="E418" s="104"/>
      <c r="F418" s="104"/>
      <c r="G418" s="109"/>
      <c r="H418" s="107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254"/>
      <c r="T418" s="247">
        <f t="shared" si="62"/>
        <v>0</v>
      </c>
      <c r="U418" s="183">
        <f t="shared" si="63"/>
        <v>0</v>
      </c>
      <c r="V418" s="203" t="s">
        <v>12</v>
      </c>
      <c r="W418" s="356" t="s">
        <v>393</v>
      </c>
    </row>
    <row r="419" spans="1:23" ht="16.5" thickBot="1" x14ac:dyDescent="0.3">
      <c r="A419" s="117"/>
      <c r="B419" s="118"/>
      <c r="C419" s="118"/>
      <c r="D419" s="118"/>
      <c r="E419" s="119"/>
      <c r="F419" s="119"/>
      <c r="G419" s="120"/>
      <c r="H419" s="107">
        <v>34</v>
      </c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254"/>
      <c r="T419" s="247">
        <f t="shared" si="62"/>
        <v>34</v>
      </c>
      <c r="U419" s="299">
        <f>($T419)/$D$383</f>
        <v>1.6152019002375298E-2</v>
      </c>
      <c r="V419" s="205" t="s">
        <v>146</v>
      </c>
      <c r="W419" s="352"/>
    </row>
    <row r="420" spans="1:23" ht="15.75" thickBot="1" x14ac:dyDescent="0.3">
      <c r="A420" s="122"/>
      <c r="B420" s="122"/>
      <c r="C420" s="122"/>
      <c r="D420" s="122"/>
      <c r="E420" s="122"/>
      <c r="F420" s="122"/>
      <c r="G420" s="47" t="s">
        <v>4</v>
      </c>
      <c r="H420" s="123">
        <f t="shared" ref="H420:S420" si="64">SUM(H384:H419)</f>
        <v>185</v>
      </c>
      <c r="I420" s="123">
        <f t="shared" si="64"/>
        <v>34</v>
      </c>
      <c r="J420" s="123">
        <f t="shared" si="64"/>
        <v>14</v>
      </c>
      <c r="K420" s="123">
        <f t="shared" si="64"/>
        <v>0</v>
      </c>
      <c r="L420" s="123">
        <f t="shared" si="64"/>
        <v>0</v>
      </c>
      <c r="M420" s="123">
        <f t="shared" si="64"/>
        <v>0</v>
      </c>
      <c r="N420" s="123">
        <f t="shared" si="64"/>
        <v>0</v>
      </c>
      <c r="O420" s="123">
        <f t="shared" si="64"/>
        <v>0</v>
      </c>
      <c r="P420" s="123">
        <f t="shared" si="64"/>
        <v>0</v>
      </c>
      <c r="Q420" s="123">
        <f t="shared" si="64"/>
        <v>0</v>
      </c>
      <c r="R420" s="123">
        <f t="shared" si="64"/>
        <v>0</v>
      </c>
      <c r="S420" s="123">
        <f t="shared" si="64"/>
        <v>6</v>
      </c>
      <c r="T420" s="198">
        <f>SUM(H420,J420,L420,N420,P420,R420,S420)</f>
        <v>205</v>
      </c>
      <c r="U420" s="333">
        <f>($T420)/$D$383</f>
        <v>9.7387173396674589E-2</v>
      </c>
      <c r="V420" s="40"/>
    </row>
    <row r="422" spans="1:23" ht="15.75" thickBot="1" x14ac:dyDescent="0.3"/>
    <row r="423" spans="1:23" ht="75.75" thickBot="1" x14ac:dyDescent="0.3">
      <c r="A423" s="42" t="s">
        <v>22</v>
      </c>
      <c r="B423" s="42" t="s">
        <v>47</v>
      </c>
      <c r="C423" s="43" t="s">
        <v>52</v>
      </c>
      <c r="D423" s="43" t="s">
        <v>17</v>
      </c>
      <c r="E423" s="42" t="s">
        <v>16</v>
      </c>
      <c r="F423" s="44" t="s">
        <v>1</v>
      </c>
      <c r="G423" s="45" t="s">
        <v>23</v>
      </c>
      <c r="H423" s="46" t="s">
        <v>72</v>
      </c>
      <c r="I423" s="46" t="s">
        <v>73</v>
      </c>
      <c r="J423" s="46" t="s">
        <v>53</v>
      </c>
      <c r="K423" s="46" t="s">
        <v>58</v>
      </c>
      <c r="L423" s="46" t="s">
        <v>54</v>
      </c>
      <c r="M423" s="46" t="s">
        <v>59</v>
      </c>
      <c r="N423" s="46" t="s">
        <v>55</v>
      </c>
      <c r="O423" s="46" t="s">
        <v>60</v>
      </c>
      <c r="P423" s="46" t="s">
        <v>56</v>
      </c>
      <c r="Q423" s="46" t="s">
        <v>74</v>
      </c>
      <c r="R423" s="46" t="s">
        <v>113</v>
      </c>
      <c r="S423" s="46" t="s">
        <v>41</v>
      </c>
      <c r="T423" s="46" t="s">
        <v>4</v>
      </c>
      <c r="U423" s="42" t="s">
        <v>2</v>
      </c>
      <c r="V423" s="80" t="s">
        <v>20</v>
      </c>
      <c r="W423" s="81" t="s">
        <v>6</v>
      </c>
    </row>
    <row r="424" spans="1:23" ht="15.75" thickBot="1" x14ac:dyDescent="0.3">
      <c r="A424" s="316">
        <v>1522861</v>
      </c>
      <c r="B424" s="209" t="s">
        <v>243</v>
      </c>
      <c r="C424" s="316">
        <v>1920</v>
      </c>
      <c r="D424" s="316">
        <v>2043</v>
      </c>
      <c r="E424" s="321">
        <v>1886</v>
      </c>
      <c r="F424" s="322">
        <f>E424/D424</f>
        <v>0.92315222711698486</v>
      </c>
      <c r="G424" s="48">
        <v>45432</v>
      </c>
      <c r="H424" s="82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4"/>
      <c r="T424" s="296"/>
      <c r="U424" s="115"/>
      <c r="V424" s="86" t="s">
        <v>75</v>
      </c>
      <c r="W424" s="353" t="s">
        <v>70</v>
      </c>
    </row>
    <row r="425" spans="1:23" ht="15.75" x14ac:dyDescent="0.25">
      <c r="A425" s="87"/>
      <c r="B425" s="88"/>
      <c r="C425" s="88"/>
      <c r="D425" s="88"/>
      <c r="E425" s="88"/>
      <c r="F425" s="88"/>
      <c r="G425" s="89"/>
      <c r="H425" s="90">
        <v>3</v>
      </c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250"/>
      <c r="T425" s="249">
        <f>SUM(H425,J425,L425,N425,P425,R425,S425)</f>
        <v>3</v>
      </c>
      <c r="U425" s="349">
        <f>($T425)/$D$424</f>
        <v>1.4684287812041115E-3</v>
      </c>
      <c r="V425" s="202" t="s">
        <v>15</v>
      </c>
      <c r="W425" s="210" t="s">
        <v>118</v>
      </c>
    </row>
    <row r="426" spans="1:23" ht="15.75" x14ac:dyDescent="0.25">
      <c r="A426" s="96"/>
      <c r="B426" s="97"/>
      <c r="C426" s="97"/>
      <c r="D426" s="97"/>
      <c r="E426" s="97"/>
      <c r="F426" s="97"/>
      <c r="G426" s="98"/>
      <c r="H426" s="99">
        <v>2</v>
      </c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251"/>
      <c r="T426" s="247">
        <f t="shared" ref="T426:T440" si="65">SUM(H426,J426,L426,N426,P426,R426,S426)</f>
        <v>2</v>
      </c>
      <c r="U426" s="93">
        <f>($T426)/$D$424</f>
        <v>9.7895252080274116E-4</v>
      </c>
      <c r="V426" s="203" t="s">
        <v>43</v>
      </c>
      <c r="W426" s="351"/>
    </row>
    <row r="427" spans="1:23" ht="15.75" x14ac:dyDescent="0.25">
      <c r="A427" s="96"/>
      <c r="B427" s="97"/>
      <c r="C427" s="97"/>
      <c r="D427" s="97"/>
      <c r="E427" s="104"/>
      <c r="F427" s="104"/>
      <c r="G427" s="98"/>
      <c r="H427" s="99">
        <v>51</v>
      </c>
      <c r="I427" s="63"/>
      <c r="J427" s="63">
        <v>3</v>
      </c>
      <c r="K427" s="63"/>
      <c r="L427" s="63"/>
      <c r="M427" s="63"/>
      <c r="N427" s="63"/>
      <c r="O427" s="63"/>
      <c r="P427" s="63"/>
      <c r="Q427" s="63"/>
      <c r="R427" s="63"/>
      <c r="S427" s="251"/>
      <c r="T427" s="247">
        <f t="shared" si="65"/>
        <v>54</v>
      </c>
      <c r="U427" s="93">
        <f t="shared" ref="U427:U438" si="66">($T427)/$D$424</f>
        <v>2.643171806167401E-2</v>
      </c>
      <c r="V427" s="203" t="s">
        <v>5</v>
      </c>
      <c r="W427" s="244"/>
    </row>
    <row r="428" spans="1:23" ht="15.75" x14ac:dyDescent="0.25">
      <c r="A428" s="96"/>
      <c r="B428" s="97"/>
      <c r="C428" s="97"/>
      <c r="D428" s="97"/>
      <c r="E428" s="104"/>
      <c r="F428" s="104"/>
      <c r="G428" s="98"/>
      <c r="H428" s="99">
        <v>5</v>
      </c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251"/>
      <c r="T428" s="247">
        <f t="shared" si="65"/>
        <v>5</v>
      </c>
      <c r="U428" s="93">
        <f t="shared" si="66"/>
        <v>2.4473813020068525E-3</v>
      </c>
      <c r="V428" s="203" t="s">
        <v>13</v>
      </c>
      <c r="W428" s="311"/>
    </row>
    <row r="429" spans="1:23" ht="15.75" x14ac:dyDescent="0.25">
      <c r="A429" s="96"/>
      <c r="B429" s="97"/>
      <c r="C429" s="97"/>
      <c r="D429" s="97"/>
      <c r="E429" s="104"/>
      <c r="F429" s="104"/>
      <c r="G429" s="98"/>
      <c r="H429" s="99">
        <v>30</v>
      </c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251"/>
      <c r="T429" s="247">
        <f t="shared" si="65"/>
        <v>30</v>
      </c>
      <c r="U429" s="93">
        <f t="shared" si="66"/>
        <v>1.4684287812041116E-2</v>
      </c>
      <c r="V429" s="203" t="s">
        <v>14</v>
      </c>
      <c r="W429" s="311"/>
    </row>
    <row r="430" spans="1:23" ht="15.75" x14ac:dyDescent="0.25">
      <c r="A430" s="96"/>
      <c r="B430" s="97"/>
      <c r="C430" s="97"/>
      <c r="D430" s="97"/>
      <c r="E430" s="104"/>
      <c r="F430" s="104"/>
      <c r="G430" s="98"/>
      <c r="H430" s="99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251"/>
      <c r="T430" s="247">
        <f t="shared" si="65"/>
        <v>0</v>
      </c>
      <c r="U430" s="93">
        <f t="shared" si="66"/>
        <v>0</v>
      </c>
      <c r="V430" s="203" t="s">
        <v>30</v>
      </c>
      <c r="W430" s="105"/>
    </row>
    <row r="431" spans="1:23" ht="15.75" x14ac:dyDescent="0.25">
      <c r="A431" s="96"/>
      <c r="B431" s="97"/>
      <c r="C431" s="97"/>
      <c r="D431" s="97"/>
      <c r="E431" s="104"/>
      <c r="F431" s="104"/>
      <c r="G431" s="98"/>
      <c r="H431" s="99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251"/>
      <c r="T431" s="247">
        <f t="shared" si="65"/>
        <v>0</v>
      </c>
      <c r="U431" s="93">
        <f t="shared" si="66"/>
        <v>0</v>
      </c>
      <c r="V431" s="203" t="s">
        <v>31</v>
      </c>
      <c r="W431" s="323"/>
    </row>
    <row r="432" spans="1:23" ht="15.75" x14ac:dyDescent="0.25">
      <c r="A432" s="96"/>
      <c r="B432" s="97"/>
      <c r="C432" s="97"/>
      <c r="D432" s="97"/>
      <c r="E432" s="104"/>
      <c r="F432" s="104"/>
      <c r="G432" s="98"/>
      <c r="H432" s="99">
        <v>3</v>
      </c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251"/>
      <c r="T432" s="247">
        <f t="shared" si="65"/>
        <v>3</v>
      </c>
      <c r="U432" s="93">
        <f t="shared" si="66"/>
        <v>1.4684287812041115E-3</v>
      </c>
      <c r="V432" s="203" t="s">
        <v>163</v>
      </c>
      <c r="W432" s="105"/>
    </row>
    <row r="433" spans="1:23" ht="15.75" x14ac:dyDescent="0.25">
      <c r="A433" s="96"/>
      <c r="B433" s="97"/>
      <c r="C433" s="97"/>
      <c r="D433" s="97"/>
      <c r="E433" s="104"/>
      <c r="F433" s="104"/>
      <c r="G433" s="98"/>
      <c r="H433" s="99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251"/>
      <c r="T433" s="247">
        <f t="shared" si="65"/>
        <v>0</v>
      </c>
      <c r="U433" s="93">
        <f t="shared" si="66"/>
        <v>0</v>
      </c>
      <c r="V433" s="204" t="s">
        <v>183</v>
      </c>
      <c r="W433" s="354"/>
    </row>
    <row r="434" spans="1:23" ht="15.75" x14ac:dyDescent="0.25">
      <c r="A434" s="96"/>
      <c r="B434" s="97"/>
      <c r="C434" s="97"/>
      <c r="D434" s="97"/>
      <c r="E434" s="104"/>
      <c r="F434" s="104"/>
      <c r="G434" s="98"/>
      <c r="H434" s="99">
        <v>4</v>
      </c>
      <c r="I434" s="63"/>
      <c r="J434" s="63">
        <v>3</v>
      </c>
      <c r="K434" s="63"/>
      <c r="L434" s="63"/>
      <c r="M434" s="63"/>
      <c r="N434" s="63"/>
      <c r="O434" s="63"/>
      <c r="P434" s="63"/>
      <c r="Q434" s="63"/>
      <c r="R434" s="63"/>
      <c r="S434" s="251">
        <v>10</v>
      </c>
      <c r="T434" s="247">
        <f t="shared" si="65"/>
        <v>17</v>
      </c>
      <c r="U434" s="93">
        <f t="shared" si="66"/>
        <v>8.321096426823299E-3</v>
      </c>
      <c r="V434" s="203" t="s">
        <v>0</v>
      </c>
      <c r="W434" s="354"/>
    </row>
    <row r="435" spans="1:23" ht="15.75" x14ac:dyDescent="0.25">
      <c r="A435" s="96"/>
      <c r="B435" s="97"/>
      <c r="C435" s="97"/>
      <c r="D435" s="97"/>
      <c r="E435" s="104"/>
      <c r="F435" s="104" t="s">
        <v>99</v>
      </c>
      <c r="G435" s="98"/>
      <c r="H435" s="99">
        <v>9</v>
      </c>
      <c r="I435" s="63"/>
      <c r="J435" s="63"/>
      <c r="K435" s="63"/>
      <c r="L435" s="63"/>
      <c r="M435" s="63"/>
      <c r="N435" s="63"/>
      <c r="O435" s="63"/>
      <c r="P435" s="63"/>
      <c r="Q435" s="63"/>
      <c r="R435" s="63">
        <v>1</v>
      </c>
      <c r="S435" s="251"/>
      <c r="T435" s="247">
        <f t="shared" si="65"/>
        <v>10</v>
      </c>
      <c r="U435" s="93">
        <f t="shared" si="66"/>
        <v>4.8947626040137049E-3</v>
      </c>
      <c r="V435" s="203" t="s">
        <v>11</v>
      </c>
      <c r="W435" s="326"/>
    </row>
    <row r="436" spans="1:23" ht="15.75" x14ac:dyDescent="0.25">
      <c r="A436" s="96"/>
      <c r="B436" s="97"/>
      <c r="C436" s="97"/>
      <c r="D436" s="97"/>
      <c r="E436" s="104"/>
      <c r="F436" s="104"/>
      <c r="G436" s="98"/>
      <c r="H436" s="99">
        <v>7</v>
      </c>
      <c r="I436" s="63"/>
      <c r="J436" s="63">
        <v>1</v>
      </c>
      <c r="K436" s="63"/>
      <c r="L436" s="63"/>
      <c r="M436" s="63"/>
      <c r="N436" s="63"/>
      <c r="O436" s="63"/>
      <c r="P436" s="63"/>
      <c r="Q436" s="63"/>
      <c r="R436" s="63"/>
      <c r="S436" s="251"/>
      <c r="T436" s="247">
        <f t="shared" si="65"/>
        <v>8</v>
      </c>
      <c r="U436" s="93">
        <f t="shared" si="66"/>
        <v>3.9158100832109646E-3</v>
      </c>
      <c r="V436" s="203" t="s">
        <v>33</v>
      </c>
      <c r="W436" s="354"/>
    </row>
    <row r="437" spans="1:23" ht="15.75" x14ac:dyDescent="0.25">
      <c r="A437" s="96"/>
      <c r="B437" s="97"/>
      <c r="C437" s="97"/>
      <c r="D437" s="97"/>
      <c r="E437" s="104"/>
      <c r="F437" s="104"/>
      <c r="G437" s="109"/>
      <c r="H437" s="110"/>
      <c r="I437" s="63"/>
      <c r="J437" s="63">
        <v>2</v>
      </c>
      <c r="K437" s="63"/>
      <c r="L437" s="63"/>
      <c r="M437" s="63"/>
      <c r="N437" s="63"/>
      <c r="O437" s="63"/>
      <c r="P437" s="63"/>
      <c r="Q437" s="63"/>
      <c r="R437" s="63"/>
      <c r="S437" s="251"/>
      <c r="T437" s="247">
        <f t="shared" si="65"/>
        <v>2</v>
      </c>
      <c r="U437" s="93">
        <f t="shared" si="66"/>
        <v>9.7895252080274116E-4</v>
      </c>
      <c r="V437" s="204" t="s">
        <v>27</v>
      </c>
      <c r="W437" s="212"/>
    </row>
    <row r="438" spans="1:23" ht="15.75" x14ac:dyDescent="0.25">
      <c r="A438" s="96"/>
      <c r="B438" s="97"/>
      <c r="C438" s="97"/>
      <c r="D438" s="97"/>
      <c r="E438" s="104"/>
      <c r="F438" s="104"/>
      <c r="G438" s="109"/>
      <c r="H438" s="110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251"/>
      <c r="T438" s="247">
        <f t="shared" si="65"/>
        <v>0</v>
      </c>
      <c r="U438" s="93">
        <f t="shared" si="66"/>
        <v>0</v>
      </c>
      <c r="V438" s="204" t="s">
        <v>327</v>
      </c>
      <c r="W438" s="103"/>
    </row>
    <row r="439" spans="1:23" ht="16.5" thickBot="1" x14ac:dyDescent="0.3">
      <c r="A439" s="96"/>
      <c r="B439" s="97"/>
      <c r="C439" s="97"/>
      <c r="D439" s="97"/>
      <c r="E439" s="104"/>
      <c r="F439" s="104"/>
      <c r="G439" s="109"/>
      <c r="H439" s="186"/>
      <c r="I439" s="187"/>
      <c r="J439" s="187"/>
      <c r="K439" s="187"/>
      <c r="L439" s="187"/>
      <c r="M439" s="187"/>
      <c r="N439" s="187"/>
      <c r="O439" s="187"/>
      <c r="P439" s="187"/>
      <c r="Q439" s="187"/>
      <c r="R439" s="187"/>
      <c r="S439" s="252"/>
      <c r="T439" s="248">
        <f t="shared" si="65"/>
        <v>0</v>
      </c>
      <c r="U439" s="245">
        <f>($T439)/$D$424</f>
        <v>0</v>
      </c>
      <c r="V439" s="205" t="s">
        <v>288</v>
      </c>
      <c r="W439" s="212"/>
    </row>
    <row r="440" spans="1:23" ht="15.75" x14ac:dyDescent="0.25">
      <c r="A440" s="96"/>
      <c r="B440" s="97"/>
      <c r="C440" s="97"/>
      <c r="D440" s="97"/>
      <c r="E440" s="104"/>
      <c r="F440" s="104"/>
      <c r="G440" s="98"/>
      <c r="H440" s="90"/>
      <c r="I440" s="111">
        <v>1</v>
      </c>
      <c r="J440" s="111"/>
      <c r="K440" s="111"/>
      <c r="L440" s="111"/>
      <c r="M440" s="111"/>
      <c r="N440" s="111"/>
      <c r="O440" s="111"/>
      <c r="P440" s="111"/>
      <c r="Q440" s="111"/>
      <c r="R440" s="111"/>
      <c r="S440" s="253"/>
      <c r="T440" s="249">
        <f t="shared" si="65"/>
        <v>0</v>
      </c>
      <c r="U440" s="183">
        <f>($T440)/$D$424</f>
        <v>0</v>
      </c>
      <c r="V440" s="206" t="s">
        <v>10</v>
      </c>
      <c r="W440" s="106"/>
    </row>
    <row r="441" spans="1:23" ht="15.75" x14ac:dyDescent="0.25">
      <c r="A441" s="96"/>
      <c r="B441" s="97"/>
      <c r="C441" s="97"/>
      <c r="D441" s="97"/>
      <c r="E441" s="104"/>
      <c r="F441" s="104"/>
      <c r="G441" s="98"/>
      <c r="H441" s="99"/>
      <c r="I441" s="213"/>
      <c r="J441" s="63"/>
      <c r="K441" s="63"/>
      <c r="L441" s="63"/>
      <c r="M441" s="63"/>
      <c r="N441" s="63"/>
      <c r="O441" s="63"/>
      <c r="P441" s="63"/>
      <c r="Q441" s="63"/>
      <c r="R441" s="63">
        <v>3</v>
      </c>
      <c r="S441" s="251"/>
      <c r="T441" s="247">
        <f>SUM(H441,J441,L441,N441,P441,R441,S441)</f>
        <v>3</v>
      </c>
      <c r="U441" s="93">
        <f>($T441)/$D$424</f>
        <v>1.4684287812041115E-3</v>
      </c>
      <c r="V441" s="331" t="s">
        <v>94</v>
      </c>
      <c r="W441" s="106"/>
    </row>
    <row r="442" spans="1:23" ht="15.75" x14ac:dyDescent="0.25">
      <c r="A442" s="96"/>
      <c r="B442" s="97"/>
      <c r="C442" s="97"/>
      <c r="D442" s="97"/>
      <c r="E442" s="104"/>
      <c r="F442" s="104"/>
      <c r="G442" s="98"/>
      <c r="H442" s="99"/>
      <c r="I442" s="214">
        <v>3</v>
      </c>
      <c r="J442" s="63"/>
      <c r="K442" s="63"/>
      <c r="L442" s="63"/>
      <c r="M442" s="63"/>
      <c r="N442" s="63"/>
      <c r="O442" s="63"/>
      <c r="P442" s="63"/>
      <c r="Q442" s="63"/>
      <c r="R442" s="63"/>
      <c r="S442" s="251">
        <v>9</v>
      </c>
      <c r="T442" s="247">
        <f>SUM(H442,J442,L442,N442,P442,R442,S442)</f>
        <v>9</v>
      </c>
      <c r="U442" s="93">
        <f t="shared" ref="U442:U449" si="67">($T442)/$D$424</f>
        <v>4.4052863436123352E-3</v>
      </c>
      <c r="V442" s="203" t="s">
        <v>3</v>
      </c>
      <c r="W442" s="354" t="s">
        <v>410</v>
      </c>
    </row>
    <row r="443" spans="1:23" ht="15.75" x14ac:dyDescent="0.25">
      <c r="A443" s="96"/>
      <c r="B443" s="97"/>
      <c r="C443" s="97"/>
      <c r="D443" s="97"/>
      <c r="E443" s="97"/>
      <c r="F443" s="104"/>
      <c r="G443" s="98"/>
      <c r="H443" s="99"/>
      <c r="I443" s="214">
        <v>9</v>
      </c>
      <c r="J443" s="63"/>
      <c r="K443" s="63"/>
      <c r="L443" s="63"/>
      <c r="M443" s="63"/>
      <c r="N443" s="63"/>
      <c r="O443" s="63"/>
      <c r="P443" s="63"/>
      <c r="Q443" s="63"/>
      <c r="R443" s="63"/>
      <c r="S443" s="251"/>
      <c r="T443" s="247">
        <f t="shared" ref="T443:T450" si="68">SUM(H443,J443,L443,N443,P443,R443,S443)</f>
        <v>0</v>
      </c>
      <c r="U443" s="93">
        <f t="shared" si="67"/>
        <v>0</v>
      </c>
      <c r="V443" s="203" t="s">
        <v>7</v>
      </c>
      <c r="W443" s="354" t="s">
        <v>412</v>
      </c>
    </row>
    <row r="444" spans="1:23" ht="15.75" x14ac:dyDescent="0.25">
      <c r="A444" s="96"/>
      <c r="B444" s="97"/>
      <c r="C444" s="97"/>
      <c r="D444" s="97"/>
      <c r="E444" s="97"/>
      <c r="F444" s="104"/>
      <c r="G444" s="98"/>
      <c r="H444" s="99"/>
      <c r="I444" s="214">
        <v>4</v>
      </c>
      <c r="J444" s="63">
        <v>1</v>
      </c>
      <c r="K444" s="63"/>
      <c r="L444" s="63"/>
      <c r="M444" s="63"/>
      <c r="N444" s="63"/>
      <c r="O444" s="63"/>
      <c r="P444" s="63"/>
      <c r="Q444" s="63"/>
      <c r="R444" s="63"/>
      <c r="S444" s="251"/>
      <c r="T444" s="247">
        <f t="shared" si="68"/>
        <v>1</v>
      </c>
      <c r="U444" s="93">
        <f t="shared" si="67"/>
        <v>4.8947626040137058E-4</v>
      </c>
      <c r="V444" s="203" t="s">
        <v>8</v>
      </c>
      <c r="W444" s="354" t="s">
        <v>411</v>
      </c>
    </row>
    <row r="445" spans="1:23" ht="15.75" x14ac:dyDescent="0.25">
      <c r="A445" s="96"/>
      <c r="B445" s="97"/>
      <c r="C445" s="97"/>
      <c r="D445" s="97"/>
      <c r="E445" s="97"/>
      <c r="F445" s="104"/>
      <c r="G445" s="98"/>
      <c r="H445" s="99"/>
      <c r="I445" s="214"/>
      <c r="J445" s="63"/>
      <c r="K445" s="63"/>
      <c r="L445" s="63"/>
      <c r="M445" s="63"/>
      <c r="N445" s="63"/>
      <c r="O445" s="63"/>
      <c r="P445" s="63"/>
      <c r="Q445" s="63"/>
      <c r="R445" s="63"/>
      <c r="S445" s="251"/>
      <c r="T445" s="247">
        <f t="shared" si="68"/>
        <v>0</v>
      </c>
      <c r="U445" s="93">
        <f t="shared" si="67"/>
        <v>0</v>
      </c>
      <c r="V445" s="485" t="s">
        <v>92</v>
      </c>
      <c r="W445" s="354"/>
    </row>
    <row r="446" spans="1:23" ht="15.75" x14ac:dyDescent="0.25">
      <c r="A446" s="96"/>
      <c r="B446" s="97"/>
      <c r="C446" s="97"/>
      <c r="D446" s="97"/>
      <c r="E446" s="97"/>
      <c r="F446" s="104"/>
      <c r="G446" s="98"/>
      <c r="H446" s="99"/>
      <c r="I446" s="214">
        <v>1</v>
      </c>
      <c r="J446" s="63"/>
      <c r="K446" s="63"/>
      <c r="L446" s="63"/>
      <c r="M446" s="63"/>
      <c r="N446" s="63"/>
      <c r="O446" s="63"/>
      <c r="P446" s="63"/>
      <c r="Q446" s="63"/>
      <c r="R446" s="63"/>
      <c r="S446" s="251"/>
      <c r="T446" s="247">
        <f t="shared" si="68"/>
        <v>0</v>
      </c>
      <c r="U446" s="93">
        <f t="shared" si="67"/>
        <v>0</v>
      </c>
      <c r="V446" s="203" t="s">
        <v>77</v>
      </c>
      <c r="W446" s="354"/>
    </row>
    <row r="447" spans="1:23" ht="15.75" x14ac:dyDescent="0.25">
      <c r="A447" s="96"/>
      <c r="B447" s="97"/>
      <c r="C447" s="97"/>
      <c r="D447" s="97"/>
      <c r="E447" s="104"/>
      <c r="F447" s="104"/>
      <c r="G447" s="98"/>
      <c r="H447" s="99"/>
      <c r="I447" s="214">
        <v>12</v>
      </c>
      <c r="J447" s="63"/>
      <c r="K447" s="63"/>
      <c r="L447" s="63"/>
      <c r="M447" s="63"/>
      <c r="N447" s="63"/>
      <c r="O447" s="63"/>
      <c r="P447" s="63"/>
      <c r="Q447" s="63"/>
      <c r="R447" s="63"/>
      <c r="S447" s="251"/>
      <c r="T447" s="247">
        <f t="shared" si="68"/>
        <v>0</v>
      </c>
      <c r="U447" s="93">
        <f t="shared" si="67"/>
        <v>0</v>
      </c>
      <c r="V447" s="203" t="s">
        <v>12</v>
      </c>
      <c r="W447" s="326"/>
    </row>
    <row r="448" spans="1:23" ht="15.75" x14ac:dyDescent="0.25">
      <c r="A448" s="96"/>
      <c r="B448" s="97"/>
      <c r="C448" s="97"/>
      <c r="D448" s="97"/>
      <c r="E448" s="104"/>
      <c r="F448" s="104"/>
      <c r="G448" s="98"/>
      <c r="H448" s="99"/>
      <c r="I448" s="63">
        <v>8</v>
      </c>
      <c r="J448" s="63"/>
      <c r="K448" s="63"/>
      <c r="L448" s="63"/>
      <c r="M448" s="63"/>
      <c r="N448" s="63"/>
      <c r="O448" s="63"/>
      <c r="P448" s="63"/>
      <c r="Q448" s="63"/>
      <c r="R448" s="63">
        <v>1</v>
      </c>
      <c r="S448" s="251"/>
      <c r="T448" s="247">
        <f t="shared" si="68"/>
        <v>1</v>
      </c>
      <c r="U448" s="93">
        <f t="shared" si="67"/>
        <v>4.8947626040137058E-4</v>
      </c>
      <c r="V448" s="204" t="s">
        <v>159</v>
      </c>
      <c r="W448" s="486"/>
    </row>
    <row r="449" spans="1:23" ht="15.75" x14ac:dyDescent="0.25">
      <c r="A449" s="96"/>
      <c r="B449" s="97"/>
      <c r="C449" s="97"/>
      <c r="D449" s="97"/>
      <c r="E449" s="104"/>
      <c r="F449" s="104"/>
      <c r="G449" s="98"/>
      <c r="H449" s="99"/>
      <c r="I449" s="63">
        <v>1</v>
      </c>
      <c r="J449" s="63"/>
      <c r="K449" s="63"/>
      <c r="L449" s="63"/>
      <c r="M449" s="63"/>
      <c r="N449" s="63"/>
      <c r="O449" s="63"/>
      <c r="P449" s="63"/>
      <c r="Q449" s="63"/>
      <c r="R449" s="63"/>
      <c r="S449" s="251"/>
      <c r="T449" s="247">
        <f t="shared" si="68"/>
        <v>0</v>
      </c>
      <c r="U449" s="93">
        <f t="shared" si="67"/>
        <v>0</v>
      </c>
      <c r="V449" s="204" t="s">
        <v>374</v>
      </c>
      <c r="W449" s="326"/>
    </row>
    <row r="450" spans="1:23" ht="16.5" thickBot="1" x14ac:dyDescent="0.3">
      <c r="A450" s="96"/>
      <c r="B450" s="97"/>
      <c r="C450" s="97"/>
      <c r="D450" s="97"/>
      <c r="E450" s="104"/>
      <c r="F450" s="104"/>
      <c r="G450" s="98"/>
      <c r="H450" s="107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254"/>
      <c r="T450" s="248">
        <f t="shared" si="68"/>
        <v>0</v>
      </c>
      <c r="U450" s="299">
        <f>($T450)/$D$424</f>
        <v>0</v>
      </c>
      <c r="V450" s="357" t="s">
        <v>9</v>
      </c>
      <c r="W450" s="326"/>
    </row>
    <row r="451" spans="1:23" ht="16.5" thickBot="1" x14ac:dyDescent="0.3">
      <c r="A451" s="96"/>
      <c r="B451" s="97"/>
      <c r="C451" s="97"/>
      <c r="D451" s="97"/>
      <c r="E451" s="104"/>
      <c r="F451" s="104"/>
      <c r="G451" s="98"/>
      <c r="H451" s="82"/>
      <c r="I451" s="83"/>
      <c r="J451" s="240"/>
      <c r="K451" s="83"/>
      <c r="L451" s="83"/>
      <c r="M451" s="83"/>
      <c r="N451" s="83"/>
      <c r="O451" s="83"/>
      <c r="P451" s="83"/>
      <c r="Q451" s="83"/>
      <c r="R451" s="83"/>
      <c r="S451" s="83"/>
      <c r="T451" s="246"/>
      <c r="U451" s="246"/>
      <c r="V451" s="208" t="s">
        <v>149</v>
      </c>
      <c r="W451" s="326"/>
    </row>
    <row r="452" spans="1:23" ht="15.75" x14ac:dyDescent="0.25">
      <c r="A452" s="96"/>
      <c r="B452" s="97"/>
      <c r="C452" s="97"/>
      <c r="D452" s="97"/>
      <c r="E452" s="104"/>
      <c r="F452" s="104"/>
      <c r="G452" s="109"/>
      <c r="H452" s="90">
        <v>1</v>
      </c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250"/>
      <c r="T452" s="249">
        <f t="shared" ref="T452:T460" si="69">SUM(H452,J452,L452,N452,P452,R452,S452)</f>
        <v>1</v>
      </c>
      <c r="U452" s="183">
        <f>($T452)/$D$424</f>
        <v>4.8947626040137058E-4</v>
      </c>
      <c r="V452" s="202" t="s">
        <v>15</v>
      </c>
      <c r="W452" s="354"/>
    </row>
    <row r="453" spans="1:23" ht="15.75" x14ac:dyDescent="0.25">
      <c r="A453" s="96"/>
      <c r="B453" s="97"/>
      <c r="C453" s="97"/>
      <c r="D453" s="97"/>
      <c r="E453" s="104"/>
      <c r="F453" s="104"/>
      <c r="G453" s="109"/>
      <c r="H453" s="99">
        <v>5</v>
      </c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251"/>
      <c r="T453" s="247">
        <f t="shared" si="69"/>
        <v>5</v>
      </c>
      <c r="U453" s="183">
        <f>($T453)/$D$424</f>
        <v>2.4473813020068525E-3</v>
      </c>
      <c r="V453" s="203" t="s">
        <v>83</v>
      </c>
      <c r="W453" s="326"/>
    </row>
    <row r="454" spans="1:23" x14ac:dyDescent="0.25">
      <c r="A454" s="96"/>
      <c r="B454" s="97"/>
      <c r="C454" s="97"/>
      <c r="D454" s="97"/>
      <c r="E454" s="104"/>
      <c r="F454" s="104"/>
      <c r="G454" s="109"/>
      <c r="H454" s="99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251"/>
      <c r="T454" s="247">
        <f t="shared" si="69"/>
        <v>0</v>
      </c>
      <c r="U454" s="183">
        <f t="shared" ref="U454:U459" si="70">($T454)/$D$424</f>
        <v>0</v>
      </c>
      <c r="V454" s="355" t="s">
        <v>375</v>
      </c>
      <c r="W454" s="354" t="s">
        <v>404</v>
      </c>
    </row>
    <row r="455" spans="1:23" ht="15.75" x14ac:dyDescent="0.25">
      <c r="A455" s="96"/>
      <c r="B455" s="97"/>
      <c r="C455" s="97"/>
      <c r="D455" s="97"/>
      <c r="E455" s="104"/>
      <c r="F455" s="104"/>
      <c r="G455" s="109"/>
      <c r="H455" s="99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251"/>
      <c r="T455" s="247">
        <f t="shared" si="69"/>
        <v>0</v>
      </c>
      <c r="U455" s="183">
        <f t="shared" si="70"/>
        <v>0</v>
      </c>
      <c r="V455" s="203" t="s">
        <v>71</v>
      </c>
      <c r="W455" s="326" t="s">
        <v>407</v>
      </c>
    </row>
    <row r="456" spans="1:23" ht="15.75" x14ac:dyDescent="0.25">
      <c r="A456" s="96"/>
      <c r="B456" s="97"/>
      <c r="C456" s="97"/>
      <c r="D456" s="97"/>
      <c r="E456" s="104"/>
      <c r="F456" s="104"/>
      <c r="G456" s="109"/>
      <c r="H456" s="99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251"/>
      <c r="T456" s="247">
        <f t="shared" si="69"/>
        <v>0</v>
      </c>
      <c r="U456" s="183">
        <f t="shared" si="70"/>
        <v>0</v>
      </c>
      <c r="V456" s="204" t="s">
        <v>84</v>
      </c>
      <c r="W456" s="326" t="s">
        <v>406</v>
      </c>
    </row>
    <row r="457" spans="1:23" ht="15.75" x14ac:dyDescent="0.25">
      <c r="A457" s="96"/>
      <c r="B457" s="97"/>
      <c r="C457" s="97"/>
      <c r="D457" s="97"/>
      <c r="E457" s="104"/>
      <c r="F457" s="104"/>
      <c r="G457" s="109"/>
      <c r="H457" s="99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251"/>
      <c r="T457" s="247">
        <f t="shared" si="69"/>
        <v>0</v>
      </c>
      <c r="U457" s="183">
        <f t="shared" si="70"/>
        <v>0</v>
      </c>
      <c r="V457" s="204" t="s">
        <v>26</v>
      </c>
      <c r="W457" s="326" t="s">
        <v>405</v>
      </c>
    </row>
    <row r="458" spans="1:23" ht="15.75" x14ac:dyDescent="0.25">
      <c r="A458" s="96"/>
      <c r="B458" s="97"/>
      <c r="C458" s="97"/>
      <c r="D458" s="97"/>
      <c r="E458" s="104"/>
      <c r="F458" s="104"/>
      <c r="G458" s="109"/>
      <c r="H458" s="107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254"/>
      <c r="T458" s="247">
        <f t="shared" si="69"/>
        <v>0</v>
      </c>
      <c r="U458" s="183">
        <f t="shared" si="70"/>
        <v>0</v>
      </c>
      <c r="V458" s="207" t="s">
        <v>376</v>
      </c>
      <c r="W458" s="354" t="s">
        <v>409</v>
      </c>
    </row>
    <row r="459" spans="1:23" ht="15.75" x14ac:dyDescent="0.25">
      <c r="A459" s="96"/>
      <c r="B459" s="97"/>
      <c r="C459" s="97"/>
      <c r="D459" s="97"/>
      <c r="E459" s="104"/>
      <c r="F459" s="104"/>
      <c r="G459" s="109"/>
      <c r="H459" s="107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254"/>
      <c r="T459" s="247">
        <f t="shared" si="69"/>
        <v>0</v>
      </c>
      <c r="U459" s="183">
        <f t="shared" si="70"/>
        <v>0</v>
      </c>
      <c r="V459" s="203" t="s">
        <v>12</v>
      </c>
      <c r="W459" s="356" t="s">
        <v>408</v>
      </c>
    </row>
    <row r="460" spans="1:23" ht="16.5" thickBot="1" x14ac:dyDescent="0.3">
      <c r="A460" s="117"/>
      <c r="B460" s="118"/>
      <c r="C460" s="118"/>
      <c r="D460" s="118"/>
      <c r="E460" s="119"/>
      <c r="F460" s="119"/>
      <c r="G460" s="120"/>
      <c r="H460" s="107">
        <v>3</v>
      </c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254"/>
      <c r="T460" s="247">
        <f t="shared" si="69"/>
        <v>3</v>
      </c>
      <c r="U460" s="299">
        <f>($T460)/$D$424</f>
        <v>1.4684287812041115E-3</v>
      </c>
      <c r="V460" s="205" t="s">
        <v>146</v>
      </c>
      <c r="W460" s="352"/>
    </row>
    <row r="461" spans="1:23" ht="15.75" thickBot="1" x14ac:dyDescent="0.3">
      <c r="A461" s="122"/>
      <c r="B461" s="122"/>
      <c r="C461" s="122"/>
      <c r="D461" s="122"/>
      <c r="E461" s="122"/>
      <c r="F461" s="122"/>
      <c r="G461" s="47" t="s">
        <v>4</v>
      </c>
      <c r="H461" s="123">
        <f t="shared" ref="H461:S461" si="71">SUM(H425:H460)</f>
        <v>123</v>
      </c>
      <c r="I461" s="123">
        <f t="shared" si="71"/>
        <v>39</v>
      </c>
      <c r="J461" s="123">
        <f t="shared" si="71"/>
        <v>10</v>
      </c>
      <c r="K461" s="123">
        <f t="shared" si="71"/>
        <v>0</v>
      </c>
      <c r="L461" s="123">
        <f t="shared" si="71"/>
        <v>0</v>
      </c>
      <c r="M461" s="123">
        <f t="shared" si="71"/>
        <v>0</v>
      </c>
      <c r="N461" s="123">
        <f t="shared" si="71"/>
        <v>0</v>
      </c>
      <c r="O461" s="123">
        <f t="shared" si="71"/>
        <v>0</v>
      </c>
      <c r="P461" s="123">
        <f t="shared" si="71"/>
        <v>0</v>
      </c>
      <c r="Q461" s="123">
        <f t="shared" si="71"/>
        <v>0</v>
      </c>
      <c r="R461" s="123">
        <f t="shared" si="71"/>
        <v>5</v>
      </c>
      <c r="S461" s="123">
        <f t="shared" si="71"/>
        <v>19</v>
      </c>
      <c r="T461" s="198">
        <f>SUM(H461,J461,L461,N461,P461,R461,S461)</f>
        <v>157</v>
      </c>
      <c r="U461" s="333">
        <f>($T461)/$D$424</f>
        <v>7.684777288301517E-2</v>
      </c>
      <c r="V461" s="40"/>
    </row>
    <row r="463" spans="1:23" ht="15.75" thickBot="1" x14ac:dyDescent="0.3"/>
    <row r="464" spans="1:23" ht="75.75" thickBot="1" x14ac:dyDescent="0.3">
      <c r="A464" s="42" t="s">
        <v>22</v>
      </c>
      <c r="B464" s="42" t="s">
        <v>47</v>
      </c>
      <c r="C464" s="43" t="s">
        <v>52</v>
      </c>
      <c r="D464" s="43" t="s">
        <v>17</v>
      </c>
      <c r="E464" s="42" t="s">
        <v>16</v>
      </c>
      <c r="F464" s="44" t="s">
        <v>1</v>
      </c>
      <c r="G464" s="45" t="s">
        <v>23</v>
      </c>
      <c r="H464" s="46" t="s">
        <v>72</v>
      </c>
      <c r="I464" s="46" t="s">
        <v>73</v>
      </c>
      <c r="J464" s="46" t="s">
        <v>53</v>
      </c>
      <c r="K464" s="46" t="s">
        <v>58</v>
      </c>
      <c r="L464" s="46" t="s">
        <v>54</v>
      </c>
      <c r="M464" s="46" t="s">
        <v>59</v>
      </c>
      <c r="N464" s="46" t="s">
        <v>55</v>
      </c>
      <c r="O464" s="46" t="s">
        <v>60</v>
      </c>
      <c r="P464" s="46" t="s">
        <v>56</v>
      </c>
      <c r="Q464" s="46" t="s">
        <v>74</v>
      </c>
      <c r="R464" s="46" t="s">
        <v>113</v>
      </c>
      <c r="S464" s="46" t="s">
        <v>41</v>
      </c>
      <c r="T464" s="46" t="s">
        <v>4</v>
      </c>
      <c r="U464" s="42" t="s">
        <v>2</v>
      </c>
      <c r="V464" s="80" t="s">
        <v>20</v>
      </c>
      <c r="W464" s="81" t="s">
        <v>6</v>
      </c>
    </row>
    <row r="465" spans="1:23" ht="15.75" thickBot="1" x14ac:dyDescent="0.3">
      <c r="A465" s="316">
        <v>1523561</v>
      </c>
      <c r="B465" s="209" t="s">
        <v>243</v>
      </c>
      <c r="C465" s="316">
        <v>1920</v>
      </c>
      <c r="D465" s="316">
        <v>2075</v>
      </c>
      <c r="E465" s="321">
        <v>1892</v>
      </c>
      <c r="F465" s="322">
        <f>E465/D465</f>
        <v>0.91180722891566268</v>
      </c>
      <c r="G465" s="48">
        <v>45435</v>
      </c>
      <c r="H465" s="82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4"/>
      <c r="T465" s="296"/>
      <c r="U465" s="115"/>
      <c r="V465" s="86" t="s">
        <v>75</v>
      </c>
      <c r="W465" s="353" t="s">
        <v>70</v>
      </c>
    </row>
    <row r="466" spans="1:23" ht="16.5" thickBot="1" x14ac:dyDescent="0.3">
      <c r="A466" s="87"/>
      <c r="B466" s="88"/>
      <c r="C466" s="88"/>
      <c r="D466" s="88"/>
      <c r="E466" s="88"/>
      <c r="F466" s="88"/>
      <c r="G466" s="89"/>
      <c r="H466" s="90">
        <v>1</v>
      </c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250"/>
      <c r="T466" s="249">
        <f>SUM(H466,J466,L466,N466,P466,R466,S466)</f>
        <v>1</v>
      </c>
      <c r="U466" s="349">
        <f>($T466)/$D$465</f>
        <v>4.8192771084337347E-4</v>
      </c>
      <c r="V466" s="202" t="s">
        <v>15</v>
      </c>
      <c r="W466" s="210" t="s">
        <v>118</v>
      </c>
    </row>
    <row r="467" spans="1:23" ht="15.75" x14ac:dyDescent="0.25">
      <c r="A467" s="530" t="s">
        <v>428</v>
      </c>
      <c r="B467" s="531"/>
      <c r="C467" s="531"/>
      <c r="D467" s="531"/>
      <c r="E467" s="531"/>
      <c r="F467" s="531"/>
      <c r="G467" s="532"/>
      <c r="H467" s="99">
        <v>2</v>
      </c>
      <c r="I467" s="63"/>
      <c r="J467" s="63">
        <v>2</v>
      </c>
      <c r="K467" s="63"/>
      <c r="L467" s="63"/>
      <c r="M467" s="63"/>
      <c r="N467" s="63"/>
      <c r="O467" s="63"/>
      <c r="P467" s="63"/>
      <c r="Q467" s="63"/>
      <c r="R467" s="63"/>
      <c r="S467" s="251"/>
      <c r="T467" s="247">
        <f t="shared" ref="T467:T481" si="72">SUM(H467,J467,L467,N467,P467,R467,S467)</f>
        <v>4</v>
      </c>
      <c r="U467" s="93">
        <f>($T467)/$D$465</f>
        <v>1.9277108433734939E-3</v>
      </c>
      <c r="V467" s="203" t="s">
        <v>43</v>
      </c>
      <c r="W467" s="351"/>
    </row>
    <row r="468" spans="1:23" ht="15.75" x14ac:dyDescent="0.25">
      <c r="A468" s="533" t="s">
        <v>429</v>
      </c>
      <c r="B468" s="533"/>
      <c r="C468" s="533"/>
      <c r="D468" s="533"/>
      <c r="E468" s="533"/>
      <c r="F468" s="533"/>
      <c r="G468" s="494">
        <v>125</v>
      </c>
      <c r="H468" s="110">
        <v>20</v>
      </c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251"/>
      <c r="T468" s="247">
        <f t="shared" si="72"/>
        <v>20</v>
      </c>
      <c r="U468" s="93">
        <f t="shared" ref="U468:U479" si="73">($T468)/$D$465</f>
        <v>9.6385542168674707E-3</v>
      </c>
      <c r="V468" s="203" t="s">
        <v>5</v>
      </c>
      <c r="W468" s="244"/>
    </row>
    <row r="469" spans="1:23" ht="15.75" x14ac:dyDescent="0.25">
      <c r="A469" s="533" t="s">
        <v>430</v>
      </c>
      <c r="B469" s="533"/>
      <c r="C469" s="533"/>
      <c r="D469" s="533"/>
      <c r="E469" s="533"/>
      <c r="F469" s="533"/>
      <c r="G469" s="494">
        <v>97</v>
      </c>
      <c r="H469" s="110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251"/>
      <c r="T469" s="247">
        <f t="shared" si="72"/>
        <v>0</v>
      </c>
      <c r="U469" s="93">
        <f t="shared" si="73"/>
        <v>0</v>
      </c>
      <c r="V469" s="203" t="s">
        <v>13</v>
      </c>
      <c r="W469" s="311"/>
    </row>
    <row r="470" spans="1:23" ht="15.75" x14ac:dyDescent="0.25">
      <c r="A470" s="533" t="s">
        <v>431</v>
      </c>
      <c r="B470" s="533"/>
      <c r="C470" s="533"/>
      <c r="D470" s="533"/>
      <c r="E470" s="533"/>
      <c r="F470" s="533"/>
      <c r="G470" s="495">
        <f>G468-G469</f>
        <v>28</v>
      </c>
      <c r="H470" s="110">
        <v>87</v>
      </c>
      <c r="I470" s="63"/>
      <c r="J470" s="63">
        <v>10</v>
      </c>
      <c r="K470" s="63"/>
      <c r="L470" s="63"/>
      <c r="M470" s="63"/>
      <c r="N470" s="63"/>
      <c r="O470" s="63"/>
      <c r="P470" s="63"/>
      <c r="Q470" s="63"/>
      <c r="R470" s="63"/>
      <c r="S470" s="251"/>
      <c r="T470" s="247">
        <f t="shared" si="72"/>
        <v>97</v>
      </c>
      <c r="U470" s="93">
        <f t="shared" si="73"/>
        <v>4.6746987951807227E-2</v>
      </c>
      <c r="V470" s="203" t="s">
        <v>14</v>
      </c>
      <c r="W470" s="311"/>
    </row>
    <row r="471" spans="1:23" ht="15.75" x14ac:dyDescent="0.25">
      <c r="A471" s="533" t="s">
        <v>432</v>
      </c>
      <c r="B471" s="533"/>
      <c r="C471" s="533"/>
      <c r="D471" s="533"/>
      <c r="E471" s="533"/>
      <c r="F471" s="533"/>
      <c r="G471" s="496">
        <f>G470/G468</f>
        <v>0.224</v>
      </c>
      <c r="H471" s="110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251"/>
      <c r="T471" s="247">
        <f t="shared" si="72"/>
        <v>0</v>
      </c>
      <c r="U471" s="93">
        <f t="shared" si="73"/>
        <v>0</v>
      </c>
      <c r="V471" s="203" t="s">
        <v>30</v>
      </c>
      <c r="W471" s="105"/>
    </row>
    <row r="472" spans="1:23" ht="15.75" x14ac:dyDescent="0.25">
      <c r="A472" s="96"/>
      <c r="B472" s="97"/>
      <c r="C472" s="97"/>
      <c r="D472" s="97"/>
      <c r="E472" s="104"/>
      <c r="F472" s="104"/>
      <c r="G472" s="98"/>
      <c r="H472" s="99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251"/>
      <c r="T472" s="247">
        <f t="shared" si="72"/>
        <v>0</v>
      </c>
      <c r="U472" s="93">
        <f t="shared" si="73"/>
        <v>0</v>
      </c>
      <c r="V472" s="203" t="s">
        <v>31</v>
      </c>
      <c r="W472" s="323"/>
    </row>
    <row r="473" spans="1:23" ht="15.75" x14ac:dyDescent="0.25">
      <c r="A473" s="96"/>
      <c r="B473" s="97"/>
      <c r="C473" s="97"/>
      <c r="D473" s="97"/>
      <c r="E473" s="104"/>
      <c r="F473" s="104"/>
      <c r="G473" s="98"/>
      <c r="H473" s="99">
        <v>6</v>
      </c>
      <c r="I473" s="63"/>
      <c r="J473" s="63">
        <v>1</v>
      </c>
      <c r="K473" s="63"/>
      <c r="L473" s="63"/>
      <c r="M473" s="63"/>
      <c r="N473" s="63"/>
      <c r="O473" s="63"/>
      <c r="P473" s="63"/>
      <c r="Q473" s="63"/>
      <c r="R473" s="63"/>
      <c r="S473" s="251"/>
      <c r="T473" s="247">
        <f t="shared" si="72"/>
        <v>7</v>
      </c>
      <c r="U473" s="93">
        <f t="shared" si="73"/>
        <v>3.3734939759036144E-3</v>
      </c>
      <c r="V473" s="203" t="s">
        <v>163</v>
      </c>
      <c r="W473" s="105"/>
    </row>
    <row r="474" spans="1:23" ht="15.75" x14ac:dyDescent="0.25">
      <c r="A474" s="96"/>
      <c r="B474" s="97"/>
      <c r="C474" s="97"/>
      <c r="D474" s="97"/>
      <c r="E474" s="104"/>
      <c r="F474" s="104"/>
      <c r="G474" s="98"/>
      <c r="H474" s="99">
        <v>1</v>
      </c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251"/>
      <c r="T474" s="247">
        <f t="shared" si="72"/>
        <v>1</v>
      </c>
      <c r="U474" s="93">
        <f t="shared" si="73"/>
        <v>4.8192771084337347E-4</v>
      </c>
      <c r="V474" s="204" t="s">
        <v>183</v>
      </c>
      <c r="W474" s="354"/>
    </row>
    <row r="475" spans="1:23" ht="15.75" x14ac:dyDescent="0.25">
      <c r="A475" s="96"/>
      <c r="B475" s="97"/>
      <c r="C475" s="97"/>
      <c r="D475" s="97"/>
      <c r="E475" s="104"/>
      <c r="F475" s="104"/>
      <c r="G475" s="98"/>
      <c r="H475" s="99">
        <v>3</v>
      </c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251">
        <v>3</v>
      </c>
      <c r="T475" s="247">
        <f t="shared" si="72"/>
        <v>6</v>
      </c>
      <c r="U475" s="93">
        <f t="shared" si="73"/>
        <v>2.891566265060241E-3</v>
      </c>
      <c r="V475" s="203" t="s">
        <v>0</v>
      </c>
      <c r="W475" s="354"/>
    </row>
    <row r="476" spans="1:23" ht="15.75" x14ac:dyDescent="0.25">
      <c r="A476" s="96"/>
      <c r="B476" s="97"/>
      <c r="C476" s="97"/>
      <c r="D476" s="97"/>
      <c r="E476" s="104"/>
      <c r="F476" s="104" t="s">
        <v>99</v>
      </c>
      <c r="G476" s="98"/>
      <c r="H476" s="99">
        <v>8</v>
      </c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251"/>
      <c r="T476" s="247">
        <f t="shared" si="72"/>
        <v>8</v>
      </c>
      <c r="U476" s="93">
        <f t="shared" si="73"/>
        <v>3.8554216867469878E-3</v>
      </c>
      <c r="V476" s="203" t="s">
        <v>11</v>
      </c>
      <c r="W476" s="326"/>
    </row>
    <row r="477" spans="1:23" ht="15.75" x14ac:dyDescent="0.25">
      <c r="A477" s="96"/>
      <c r="B477" s="97"/>
      <c r="C477" s="97"/>
      <c r="D477" s="97"/>
      <c r="E477" s="104"/>
      <c r="F477" s="104"/>
      <c r="G477" s="98"/>
      <c r="H477" s="99">
        <v>16</v>
      </c>
      <c r="I477" s="63"/>
      <c r="J477" s="63"/>
      <c r="K477" s="63"/>
      <c r="L477" s="63"/>
      <c r="M477" s="63"/>
      <c r="N477" s="63"/>
      <c r="O477" s="63"/>
      <c r="P477" s="63"/>
      <c r="Q477" s="63"/>
      <c r="R477" s="63">
        <v>1</v>
      </c>
      <c r="S477" s="251"/>
      <c r="T477" s="247">
        <f t="shared" si="72"/>
        <v>17</v>
      </c>
      <c r="U477" s="93">
        <f t="shared" si="73"/>
        <v>8.1927710843373493E-3</v>
      </c>
      <c r="V477" s="203" t="s">
        <v>33</v>
      </c>
      <c r="W477" s="354"/>
    </row>
    <row r="478" spans="1:23" ht="15.75" x14ac:dyDescent="0.25">
      <c r="A478" s="96"/>
      <c r="B478" s="97"/>
      <c r="C478" s="97"/>
      <c r="D478" s="97"/>
      <c r="E478" s="104"/>
      <c r="F478" s="104"/>
      <c r="G478" s="109"/>
      <c r="H478" s="110"/>
      <c r="I478" s="63"/>
      <c r="J478" s="63">
        <v>4</v>
      </c>
      <c r="K478" s="63"/>
      <c r="L478" s="63"/>
      <c r="M478" s="63"/>
      <c r="N478" s="63"/>
      <c r="O478" s="63"/>
      <c r="P478" s="63"/>
      <c r="Q478" s="63"/>
      <c r="R478" s="63"/>
      <c r="S478" s="251"/>
      <c r="T478" s="247">
        <f t="shared" si="72"/>
        <v>4</v>
      </c>
      <c r="U478" s="93">
        <f t="shared" si="73"/>
        <v>1.9277108433734939E-3</v>
      </c>
      <c r="V478" s="204" t="s">
        <v>27</v>
      </c>
      <c r="W478" s="212"/>
    </row>
    <row r="479" spans="1:23" ht="15.75" x14ac:dyDescent="0.25">
      <c r="A479" s="96"/>
      <c r="B479" s="97"/>
      <c r="C479" s="97"/>
      <c r="D479" s="97"/>
      <c r="E479" s="104"/>
      <c r="F479" s="104"/>
      <c r="G479" s="109"/>
      <c r="H479" s="110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251"/>
      <c r="T479" s="247">
        <f t="shared" si="72"/>
        <v>0</v>
      </c>
      <c r="U479" s="93">
        <f t="shared" si="73"/>
        <v>0</v>
      </c>
      <c r="V479" s="204" t="s">
        <v>327</v>
      </c>
      <c r="W479" s="103"/>
    </row>
    <row r="480" spans="1:23" ht="16.5" thickBot="1" x14ac:dyDescent="0.3">
      <c r="A480" s="96"/>
      <c r="B480" s="97"/>
      <c r="C480" s="97"/>
      <c r="D480" s="97"/>
      <c r="E480" s="104"/>
      <c r="F480" s="104"/>
      <c r="G480" s="109"/>
      <c r="H480" s="186"/>
      <c r="I480" s="187"/>
      <c r="J480" s="187"/>
      <c r="K480" s="187"/>
      <c r="L480" s="187"/>
      <c r="M480" s="187"/>
      <c r="N480" s="187"/>
      <c r="O480" s="187"/>
      <c r="P480" s="187"/>
      <c r="Q480" s="187"/>
      <c r="R480" s="187"/>
      <c r="S480" s="252"/>
      <c r="T480" s="248">
        <f t="shared" si="72"/>
        <v>0</v>
      </c>
      <c r="U480" s="245">
        <f>($T480)/$D$465</f>
        <v>0</v>
      </c>
      <c r="V480" s="205" t="s">
        <v>288</v>
      </c>
      <c r="W480" s="212"/>
    </row>
    <row r="481" spans="1:23" ht="15.75" x14ac:dyDescent="0.25">
      <c r="A481" s="96"/>
      <c r="B481" s="97"/>
      <c r="C481" s="97"/>
      <c r="D481" s="97"/>
      <c r="E481" s="104"/>
      <c r="F481" s="104"/>
      <c r="G481" s="98"/>
      <c r="H481" s="90"/>
      <c r="I481" s="111">
        <v>2</v>
      </c>
      <c r="J481" s="111"/>
      <c r="K481" s="111"/>
      <c r="L481" s="111"/>
      <c r="M481" s="111"/>
      <c r="N481" s="111"/>
      <c r="O481" s="111"/>
      <c r="P481" s="111"/>
      <c r="Q481" s="111"/>
      <c r="R481" s="111"/>
      <c r="S481" s="253"/>
      <c r="T481" s="249">
        <f t="shared" si="72"/>
        <v>0</v>
      </c>
      <c r="U481" s="183">
        <f>($T481)/$D$465</f>
        <v>0</v>
      </c>
      <c r="V481" s="206" t="s">
        <v>10</v>
      </c>
      <c r="W481" s="106"/>
    </row>
    <row r="482" spans="1:23" ht="15.75" x14ac:dyDescent="0.25">
      <c r="A482" s="96"/>
      <c r="B482" s="97"/>
      <c r="C482" s="97"/>
      <c r="D482" s="97"/>
      <c r="E482" s="104"/>
      <c r="F482" s="104"/>
      <c r="G482" s="98"/>
      <c r="H482" s="99"/>
      <c r="I482" s="213"/>
      <c r="J482" s="63"/>
      <c r="K482" s="63"/>
      <c r="L482" s="63"/>
      <c r="M482" s="63"/>
      <c r="N482" s="63"/>
      <c r="O482" s="63"/>
      <c r="P482" s="63"/>
      <c r="Q482" s="63"/>
      <c r="R482" s="63">
        <v>1</v>
      </c>
      <c r="S482" s="251"/>
      <c r="T482" s="247">
        <f>SUM(H482,J482,L482,N482,P482,R482,S482)</f>
        <v>1</v>
      </c>
      <c r="U482" s="93">
        <f>($T482)/$D$465</f>
        <v>4.8192771084337347E-4</v>
      </c>
      <c r="V482" s="331" t="s">
        <v>94</v>
      </c>
      <c r="W482" s="106"/>
    </row>
    <row r="483" spans="1:23" ht="15.75" x14ac:dyDescent="0.25">
      <c r="A483" s="96"/>
      <c r="B483" s="97"/>
      <c r="C483" s="97"/>
      <c r="D483" s="97"/>
      <c r="E483" s="104"/>
      <c r="F483" s="104"/>
      <c r="G483" s="98"/>
      <c r="H483" s="99"/>
      <c r="I483" s="214">
        <v>3</v>
      </c>
      <c r="J483" s="63">
        <v>1</v>
      </c>
      <c r="K483" s="63"/>
      <c r="L483" s="63"/>
      <c r="M483" s="63"/>
      <c r="N483" s="63"/>
      <c r="O483" s="63"/>
      <c r="P483" s="63"/>
      <c r="Q483" s="63"/>
      <c r="R483" s="63"/>
      <c r="S483" s="251">
        <v>2</v>
      </c>
      <c r="T483" s="247">
        <f>SUM(H483,J483,L483,N483,P483,R483,S483)</f>
        <v>3</v>
      </c>
      <c r="U483" s="93">
        <f t="shared" ref="U483:U490" si="74">($T483)/$D$465</f>
        <v>1.4457831325301205E-3</v>
      </c>
      <c r="V483" s="203" t="s">
        <v>3</v>
      </c>
      <c r="W483" s="354" t="s">
        <v>410</v>
      </c>
    </row>
    <row r="484" spans="1:23" ht="15.75" x14ac:dyDescent="0.25">
      <c r="A484" s="96"/>
      <c r="B484" s="97"/>
      <c r="C484" s="97"/>
      <c r="D484" s="97"/>
      <c r="E484" s="97"/>
      <c r="F484" s="104"/>
      <c r="G484" s="98"/>
      <c r="H484" s="99"/>
      <c r="I484" s="214">
        <v>12</v>
      </c>
      <c r="J484" s="63"/>
      <c r="K484" s="63"/>
      <c r="L484" s="63"/>
      <c r="M484" s="63"/>
      <c r="N484" s="63"/>
      <c r="O484" s="63"/>
      <c r="P484" s="63"/>
      <c r="Q484" s="63"/>
      <c r="R484" s="63"/>
      <c r="S484" s="251"/>
      <c r="T484" s="247">
        <f t="shared" ref="T484:T491" si="75">SUM(H484,J484,L484,N484,P484,R484,S484)</f>
        <v>0</v>
      </c>
      <c r="U484" s="93">
        <f t="shared" si="74"/>
        <v>0</v>
      </c>
      <c r="V484" s="203" t="s">
        <v>7</v>
      </c>
      <c r="W484" s="354" t="s">
        <v>421</v>
      </c>
    </row>
    <row r="485" spans="1:23" ht="15.75" x14ac:dyDescent="0.25">
      <c r="A485" s="96"/>
      <c r="B485" s="97"/>
      <c r="C485" s="97"/>
      <c r="D485" s="97"/>
      <c r="E485" s="97"/>
      <c r="F485" s="104"/>
      <c r="G485" s="98"/>
      <c r="H485" s="99"/>
      <c r="I485" s="214">
        <v>1</v>
      </c>
      <c r="J485" s="63">
        <v>2</v>
      </c>
      <c r="K485" s="63"/>
      <c r="L485" s="63"/>
      <c r="M485" s="63"/>
      <c r="N485" s="63"/>
      <c r="O485" s="63"/>
      <c r="P485" s="63"/>
      <c r="Q485" s="63"/>
      <c r="R485" s="63"/>
      <c r="S485" s="251"/>
      <c r="T485" s="247">
        <f t="shared" si="75"/>
        <v>2</v>
      </c>
      <c r="U485" s="93">
        <f t="shared" si="74"/>
        <v>9.6385542168674694E-4</v>
      </c>
      <c r="V485" s="203" t="s">
        <v>8</v>
      </c>
      <c r="W485" s="354" t="s">
        <v>420</v>
      </c>
    </row>
    <row r="486" spans="1:23" ht="15.75" x14ac:dyDescent="0.25">
      <c r="A486" s="96"/>
      <c r="B486" s="97"/>
      <c r="C486" s="97"/>
      <c r="D486" s="97"/>
      <c r="E486" s="97"/>
      <c r="F486" s="104"/>
      <c r="G486" s="98"/>
      <c r="H486" s="99"/>
      <c r="I486" s="214">
        <v>1</v>
      </c>
      <c r="J486" s="63"/>
      <c r="K486" s="63"/>
      <c r="L486" s="63"/>
      <c r="M486" s="63"/>
      <c r="N486" s="63"/>
      <c r="O486" s="63"/>
      <c r="P486" s="63"/>
      <c r="Q486" s="63"/>
      <c r="R486" s="63"/>
      <c r="S486" s="251"/>
      <c r="T486" s="247">
        <f t="shared" si="75"/>
        <v>0</v>
      </c>
      <c r="U486" s="93">
        <f t="shared" si="74"/>
        <v>0</v>
      </c>
      <c r="V486" s="485" t="s">
        <v>92</v>
      </c>
      <c r="W486" s="354"/>
    </row>
    <row r="487" spans="1:23" ht="15.75" x14ac:dyDescent="0.25">
      <c r="A487" s="96"/>
      <c r="B487" s="97"/>
      <c r="C487" s="97"/>
      <c r="D487" s="97"/>
      <c r="E487" s="97"/>
      <c r="F487" s="104"/>
      <c r="G487" s="98"/>
      <c r="H487" s="99"/>
      <c r="I487" s="214">
        <v>1</v>
      </c>
      <c r="J487" s="63"/>
      <c r="K487" s="63"/>
      <c r="L487" s="63"/>
      <c r="M487" s="63"/>
      <c r="N487" s="63"/>
      <c r="O487" s="63"/>
      <c r="P487" s="63"/>
      <c r="Q487" s="63"/>
      <c r="R487" s="63"/>
      <c r="S487" s="251"/>
      <c r="T487" s="247">
        <f t="shared" si="75"/>
        <v>0</v>
      </c>
      <c r="U487" s="93">
        <f t="shared" si="74"/>
        <v>0</v>
      </c>
      <c r="V487" s="203" t="s">
        <v>77</v>
      </c>
      <c r="W487" s="354"/>
    </row>
    <row r="488" spans="1:23" ht="15.75" x14ac:dyDescent="0.25">
      <c r="A488" s="96"/>
      <c r="B488" s="97"/>
      <c r="C488" s="97"/>
      <c r="D488" s="97"/>
      <c r="E488" s="104"/>
      <c r="F488" s="104"/>
      <c r="G488" s="98"/>
      <c r="H488" s="99"/>
      <c r="I488" s="214">
        <v>10</v>
      </c>
      <c r="J488" s="63"/>
      <c r="K488" s="63"/>
      <c r="L488" s="63"/>
      <c r="M488" s="63"/>
      <c r="N488" s="63"/>
      <c r="O488" s="63"/>
      <c r="P488" s="63"/>
      <c r="Q488" s="63"/>
      <c r="R488" s="63"/>
      <c r="S488" s="251"/>
      <c r="T488" s="247">
        <f t="shared" si="75"/>
        <v>0</v>
      </c>
      <c r="U488" s="93">
        <f t="shared" si="74"/>
        <v>0</v>
      </c>
      <c r="V488" s="203" t="s">
        <v>12</v>
      </c>
      <c r="W488" s="326"/>
    </row>
    <row r="489" spans="1:23" ht="15.75" x14ac:dyDescent="0.25">
      <c r="A489" s="96"/>
      <c r="B489" s="97"/>
      <c r="C489" s="97"/>
      <c r="D489" s="97"/>
      <c r="E489" s="104"/>
      <c r="F489" s="104"/>
      <c r="G489" s="98"/>
      <c r="H489" s="99"/>
      <c r="I489" s="63">
        <v>7</v>
      </c>
      <c r="J489" s="63"/>
      <c r="K489" s="63"/>
      <c r="L489" s="63"/>
      <c r="M489" s="63"/>
      <c r="N489" s="63"/>
      <c r="O489" s="63"/>
      <c r="P489" s="63"/>
      <c r="Q489" s="63"/>
      <c r="R489" s="63"/>
      <c r="S489" s="251"/>
      <c r="T489" s="247">
        <f t="shared" si="75"/>
        <v>0</v>
      </c>
      <c r="U489" s="93">
        <f t="shared" si="74"/>
        <v>0</v>
      </c>
      <c r="V489" s="204" t="s">
        <v>159</v>
      </c>
      <c r="W489" s="486"/>
    </row>
    <row r="490" spans="1:23" ht="15.75" x14ac:dyDescent="0.25">
      <c r="A490" s="96"/>
      <c r="B490" s="97"/>
      <c r="C490" s="97"/>
      <c r="D490" s="97"/>
      <c r="E490" s="104"/>
      <c r="F490" s="104"/>
      <c r="G490" s="98"/>
      <c r="H490" s="99"/>
      <c r="I490" s="63">
        <v>2</v>
      </c>
      <c r="J490" s="63"/>
      <c r="K490" s="63"/>
      <c r="L490" s="63"/>
      <c r="M490" s="63"/>
      <c r="N490" s="63"/>
      <c r="O490" s="63"/>
      <c r="P490" s="63"/>
      <c r="Q490" s="63"/>
      <c r="R490" s="63"/>
      <c r="S490" s="251">
        <v>1</v>
      </c>
      <c r="T490" s="247">
        <f t="shared" si="75"/>
        <v>1</v>
      </c>
      <c r="U490" s="93">
        <f t="shared" si="74"/>
        <v>4.8192771084337347E-4</v>
      </c>
      <c r="V490" s="204" t="s">
        <v>374</v>
      </c>
      <c r="W490" s="326"/>
    </row>
    <row r="491" spans="1:23" ht="16.5" thickBot="1" x14ac:dyDescent="0.3">
      <c r="A491" s="96"/>
      <c r="B491" s="97"/>
      <c r="C491" s="97"/>
      <c r="D491" s="97"/>
      <c r="E491" s="104"/>
      <c r="F491" s="104"/>
      <c r="G491" s="98"/>
      <c r="H491" s="107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254"/>
      <c r="T491" s="248">
        <f t="shared" si="75"/>
        <v>0</v>
      </c>
      <c r="U491" s="299">
        <f>($T491)/$D$465</f>
        <v>0</v>
      </c>
      <c r="V491" s="357" t="s">
        <v>9</v>
      </c>
      <c r="W491" s="326"/>
    </row>
    <row r="492" spans="1:23" ht="16.5" thickBot="1" x14ac:dyDescent="0.3">
      <c r="A492" s="96"/>
      <c r="B492" s="97"/>
      <c r="C492" s="97"/>
      <c r="D492" s="97"/>
      <c r="E492" s="104"/>
      <c r="F492" s="104"/>
      <c r="G492" s="98"/>
      <c r="H492" s="82"/>
      <c r="I492" s="83"/>
      <c r="J492" s="240"/>
      <c r="K492" s="83"/>
      <c r="L492" s="83"/>
      <c r="M492" s="83"/>
      <c r="N492" s="83"/>
      <c r="O492" s="83"/>
      <c r="P492" s="83"/>
      <c r="Q492" s="83"/>
      <c r="R492" s="83"/>
      <c r="S492" s="83"/>
      <c r="T492" s="246"/>
      <c r="U492" s="246"/>
      <c r="V492" s="208" t="s">
        <v>149</v>
      </c>
      <c r="W492" s="326"/>
    </row>
    <row r="493" spans="1:23" ht="15.75" x14ac:dyDescent="0.25">
      <c r="A493" s="96"/>
      <c r="B493" s="97"/>
      <c r="C493" s="97"/>
      <c r="D493" s="97"/>
      <c r="E493" s="104"/>
      <c r="F493" s="104"/>
      <c r="G493" s="109"/>
      <c r="H493" s="90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250"/>
      <c r="T493" s="249">
        <f t="shared" ref="T493:T501" si="76">SUM(H493,J493,L493,N493,P493,R493,S493)</f>
        <v>0</v>
      </c>
      <c r="U493" s="183">
        <f>($T493)/$D$465</f>
        <v>0</v>
      </c>
      <c r="V493" s="202" t="s">
        <v>15</v>
      </c>
      <c r="W493" s="354"/>
    </row>
    <row r="494" spans="1:23" ht="15.75" x14ac:dyDescent="0.25">
      <c r="A494" s="96"/>
      <c r="B494" s="97"/>
      <c r="C494" s="97"/>
      <c r="D494" s="97"/>
      <c r="E494" s="104"/>
      <c r="F494" s="104"/>
      <c r="G494" s="109"/>
      <c r="H494" s="99">
        <v>6</v>
      </c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251"/>
      <c r="T494" s="247">
        <f t="shared" si="76"/>
        <v>6</v>
      </c>
      <c r="U494" s="183">
        <f>($T494)/$D$465</f>
        <v>2.891566265060241E-3</v>
      </c>
      <c r="V494" s="203" t="s">
        <v>83</v>
      </c>
      <c r="W494" s="326"/>
    </row>
    <row r="495" spans="1:23" x14ac:dyDescent="0.25">
      <c r="A495" s="96"/>
      <c r="B495" s="97"/>
      <c r="C495" s="97"/>
      <c r="D495" s="97"/>
      <c r="E495" s="104"/>
      <c r="F495" s="104"/>
      <c r="G495" s="109"/>
      <c r="H495" s="99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251"/>
      <c r="T495" s="247">
        <f t="shared" si="76"/>
        <v>0</v>
      </c>
      <c r="U495" s="183">
        <f t="shared" ref="U495:U500" si="77">($T495)/$D$465</f>
        <v>0</v>
      </c>
      <c r="V495" s="355" t="s">
        <v>375</v>
      </c>
      <c r="W495" s="354" t="s">
        <v>417</v>
      </c>
    </row>
    <row r="496" spans="1:23" ht="15.75" x14ac:dyDescent="0.25">
      <c r="A496" s="96"/>
      <c r="B496" s="97"/>
      <c r="C496" s="97"/>
      <c r="D496" s="97"/>
      <c r="E496" s="104"/>
      <c r="F496" s="104"/>
      <c r="G496" s="109"/>
      <c r="H496" s="99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251"/>
      <c r="T496" s="247">
        <f t="shared" si="76"/>
        <v>0</v>
      </c>
      <c r="U496" s="183">
        <f t="shared" si="77"/>
        <v>0</v>
      </c>
      <c r="V496" s="203" t="s">
        <v>71</v>
      </c>
      <c r="W496" s="326" t="s">
        <v>371</v>
      </c>
    </row>
    <row r="497" spans="1:23" ht="15.75" x14ac:dyDescent="0.25">
      <c r="A497" s="96"/>
      <c r="B497" s="97"/>
      <c r="C497" s="97"/>
      <c r="D497" s="97"/>
      <c r="E497" s="104"/>
      <c r="F497" s="104"/>
      <c r="G497" s="109"/>
      <c r="H497" s="99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251"/>
      <c r="T497" s="247">
        <f t="shared" si="76"/>
        <v>0</v>
      </c>
      <c r="U497" s="183">
        <f t="shared" si="77"/>
        <v>0</v>
      </c>
      <c r="V497" s="204" t="s">
        <v>84</v>
      </c>
      <c r="W497" s="326" t="s">
        <v>416</v>
      </c>
    </row>
    <row r="498" spans="1:23" ht="15.75" x14ac:dyDescent="0.25">
      <c r="A498" s="96"/>
      <c r="B498" s="97"/>
      <c r="C498" s="97"/>
      <c r="D498" s="97"/>
      <c r="E498" s="104"/>
      <c r="F498" s="104"/>
      <c r="G498" s="109"/>
      <c r="H498" s="99">
        <v>4</v>
      </c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251"/>
      <c r="T498" s="247">
        <f t="shared" si="76"/>
        <v>4</v>
      </c>
      <c r="U498" s="183">
        <f t="shared" si="77"/>
        <v>1.9277108433734939E-3</v>
      </c>
      <c r="V498" s="204" t="s">
        <v>26</v>
      </c>
      <c r="W498" s="326" t="s">
        <v>418</v>
      </c>
    </row>
    <row r="499" spans="1:23" ht="15.75" x14ac:dyDescent="0.25">
      <c r="A499" s="96"/>
      <c r="B499" s="97"/>
      <c r="C499" s="97"/>
      <c r="D499" s="97"/>
      <c r="E499" s="104"/>
      <c r="F499" s="104"/>
      <c r="G499" s="109"/>
      <c r="H499" s="107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254"/>
      <c r="T499" s="247">
        <f t="shared" si="76"/>
        <v>0</v>
      </c>
      <c r="U499" s="183">
        <f t="shared" si="77"/>
        <v>0</v>
      </c>
      <c r="V499" s="207" t="s">
        <v>376</v>
      </c>
      <c r="W499" s="354" t="s">
        <v>419</v>
      </c>
    </row>
    <row r="500" spans="1:23" ht="15.75" x14ac:dyDescent="0.25">
      <c r="A500" s="96"/>
      <c r="B500" s="97"/>
      <c r="C500" s="97"/>
      <c r="D500" s="97"/>
      <c r="E500" s="104"/>
      <c r="F500" s="104"/>
      <c r="G500" s="109"/>
      <c r="H500" s="107">
        <v>1</v>
      </c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254"/>
      <c r="T500" s="247">
        <f t="shared" si="76"/>
        <v>1</v>
      </c>
      <c r="U500" s="183">
        <f t="shared" si="77"/>
        <v>4.8192771084337347E-4</v>
      </c>
      <c r="V500" s="203" t="s">
        <v>12</v>
      </c>
      <c r="W500" s="356" t="s">
        <v>422</v>
      </c>
    </row>
    <row r="501" spans="1:23" ht="16.5" thickBot="1" x14ac:dyDescent="0.3">
      <c r="A501" s="117"/>
      <c r="B501" s="118"/>
      <c r="C501" s="118"/>
      <c r="D501" s="118"/>
      <c r="E501" s="119"/>
      <c r="F501" s="119"/>
      <c r="G501" s="120"/>
      <c r="H501" s="107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254"/>
      <c r="T501" s="247">
        <f t="shared" si="76"/>
        <v>0</v>
      </c>
      <c r="U501" s="299">
        <f>($T501)/$D$465</f>
        <v>0</v>
      </c>
      <c r="V501" s="205" t="s">
        <v>146</v>
      </c>
      <c r="W501" s="352"/>
    </row>
    <row r="502" spans="1:23" ht="15.75" thickBot="1" x14ac:dyDescent="0.3">
      <c r="A502" s="122"/>
      <c r="B502" s="122"/>
      <c r="C502" s="122"/>
      <c r="D502" s="122"/>
      <c r="E502" s="122"/>
      <c r="F502" s="122"/>
      <c r="G502" s="47" t="s">
        <v>4</v>
      </c>
      <c r="H502" s="123">
        <f t="shared" ref="H502:S502" si="78">SUM(H466:H501)</f>
        <v>155</v>
      </c>
      <c r="I502" s="123">
        <f t="shared" si="78"/>
        <v>39</v>
      </c>
      <c r="J502" s="123">
        <f t="shared" si="78"/>
        <v>20</v>
      </c>
      <c r="K502" s="123">
        <f t="shared" si="78"/>
        <v>0</v>
      </c>
      <c r="L502" s="123">
        <f t="shared" si="78"/>
        <v>0</v>
      </c>
      <c r="M502" s="123">
        <f t="shared" si="78"/>
        <v>0</v>
      </c>
      <c r="N502" s="123">
        <f t="shared" si="78"/>
        <v>0</v>
      </c>
      <c r="O502" s="123">
        <f t="shared" si="78"/>
        <v>0</v>
      </c>
      <c r="P502" s="123">
        <f t="shared" si="78"/>
        <v>0</v>
      </c>
      <c r="Q502" s="123">
        <f t="shared" si="78"/>
        <v>0</v>
      </c>
      <c r="R502" s="123">
        <f t="shared" si="78"/>
        <v>2</v>
      </c>
      <c r="S502" s="123">
        <f t="shared" si="78"/>
        <v>6</v>
      </c>
      <c r="T502" s="198">
        <f>SUM(H502,J502,L502,N502,P502,R502,S502)</f>
        <v>183</v>
      </c>
      <c r="U502" s="333">
        <f>($T502)/$D$465</f>
        <v>8.8192771084337346E-2</v>
      </c>
      <c r="V502" s="40"/>
    </row>
    <row r="504" spans="1:23" ht="15.75" thickBot="1" x14ac:dyDescent="0.3"/>
    <row r="505" spans="1:23" ht="75.75" thickBot="1" x14ac:dyDescent="0.3">
      <c r="A505" s="42" t="s">
        <v>22</v>
      </c>
      <c r="B505" s="42" t="s">
        <v>47</v>
      </c>
      <c r="C505" s="43" t="s">
        <v>52</v>
      </c>
      <c r="D505" s="43" t="s">
        <v>17</v>
      </c>
      <c r="E505" s="42" t="s">
        <v>16</v>
      </c>
      <c r="F505" s="44" t="s">
        <v>1</v>
      </c>
      <c r="G505" s="45" t="s">
        <v>23</v>
      </c>
      <c r="H505" s="46" t="s">
        <v>72</v>
      </c>
      <c r="I505" s="46" t="s">
        <v>73</v>
      </c>
      <c r="J505" s="46" t="s">
        <v>53</v>
      </c>
      <c r="K505" s="46" t="s">
        <v>58</v>
      </c>
      <c r="L505" s="46" t="s">
        <v>54</v>
      </c>
      <c r="M505" s="46" t="s">
        <v>59</v>
      </c>
      <c r="N505" s="46" t="s">
        <v>55</v>
      </c>
      <c r="O505" s="46" t="s">
        <v>60</v>
      </c>
      <c r="P505" s="46" t="s">
        <v>56</v>
      </c>
      <c r="Q505" s="46" t="s">
        <v>74</v>
      </c>
      <c r="R505" s="46" t="s">
        <v>113</v>
      </c>
      <c r="S505" s="46" t="s">
        <v>41</v>
      </c>
      <c r="T505" s="46" t="s">
        <v>4</v>
      </c>
      <c r="U505" s="42" t="s">
        <v>2</v>
      </c>
      <c r="V505" s="80" t="s">
        <v>20</v>
      </c>
      <c r="W505" s="81" t="s">
        <v>6</v>
      </c>
    </row>
    <row r="506" spans="1:23" ht="15.75" thickBot="1" x14ac:dyDescent="0.3">
      <c r="A506" s="316">
        <v>1524023</v>
      </c>
      <c r="B506" s="209" t="s">
        <v>243</v>
      </c>
      <c r="C506" s="316">
        <v>90</v>
      </c>
      <c r="D506" s="316">
        <v>90</v>
      </c>
      <c r="E506" s="321">
        <v>88</v>
      </c>
      <c r="F506" s="322">
        <f>E506/D506</f>
        <v>0.97777777777777775</v>
      </c>
      <c r="G506" s="48">
        <v>45448</v>
      </c>
      <c r="H506" s="82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4"/>
      <c r="T506" s="296"/>
      <c r="U506" s="115"/>
      <c r="V506" s="86" t="s">
        <v>75</v>
      </c>
      <c r="W506" s="353" t="s">
        <v>176</v>
      </c>
    </row>
    <row r="507" spans="1:23" ht="16.5" thickBot="1" x14ac:dyDescent="0.3">
      <c r="A507" s="87"/>
      <c r="B507" s="88"/>
      <c r="C507" s="88"/>
      <c r="D507" s="88"/>
      <c r="E507" s="88"/>
      <c r="F507" s="88"/>
      <c r="G507" s="89"/>
      <c r="H507" s="90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250"/>
      <c r="T507" s="249">
        <f>SUM(H507,J507,L507,N507,P507,R507,S507)</f>
        <v>0</v>
      </c>
      <c r="U507" s="349">
        <f>($T507)/$D$506</f>
        <v>0</v>
      </c>
      <c r="V507" s="202" t="s">
        <v>15</v>
      </c>
      <c r="W507" s="210" t="s">
        <v>463</v>
      </c>
    </row>
    <row r="508" spans="1:23" ht="15.75" x14ac:dyDescent="0.25">
      <c r="A508" s="530" t="s">
        <v>428</v>
      </c>
      <c r="B508" s="531"/>
      <c r="C508" s="531"/>
      <c r="D508" s="531"/>
      <c r="E508" s="531"/>
      <c r="F508" s="531"/>
      <c r="G508" s="532"/>
      <c r="H508" s="99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251"/>
      <c r="T508" s="247">
        <f t="shared" ref="T508:T522" si="79">SUM(H508,J508,L508,N508,P508,R508,S508)</f>
        <v>0</v>
      </c>
      <c r="U508" s="93">
        <f>($T508)/$D$506</f>
        <v>0</v>
      </c>
      <c r="V508" s="203" t="s">
        <v>43</v>
      </c>
      <c r="W508" s="351"/>
    </row>
    <row r="509" spans="1:23" ht="15.75" x14ac:dyDescent="0.25">
      <c r="A509" s="533" t="s">
        <v>429</v>
      </c>
      <c r="B509" s="533"/>
      <c r="C509" s="533"/>
      <c r="D509" s="533"/>
      <c r="E509" s="533"/>
      <c r="F509" s="533"/>
      <c r="G509" s="494"/>
      <c r="H509" s="110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251"/>
      <c r="T509" s="247">
        <f t="shared" si="79"/>
        <v>0</v>
      </c>
      <c r="U509" s="93">
        <f t="shared" ref="U509:U520" si="80">($T509)/$D$506</f>
        <v>0</v>
      </c>
      <c r="V509" s="203" t="s">
        <v>5</v>
      </c>
      <c r="W509" s="244"/>
    </row>
    <row r="510" spans="1:23" ht="15.75" x14ac:dyDescent="0.25">
      <c r="A510" s="533" t="s">
        <v>430</v>
      </c>
      <c r="B510" s="533"/>
      <c r="C510" s="533"/>
      <c r="D510" s="533"/>
      <c r="E510" s="533"/>
      <c r="F510" s="533"/>
      <c r="G510" s="494"/>
      <c r="H510" s="110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251"/>
      <c r="T510" s="247">
        <f t="shared" si="79"/>
        <v>0</v>
      </c>
      <c r="U510" s="93">
        <f t="shared" si="80"/>
        <v>0</v>
      </c>
      <c r="V510" s="203" t="s">
        <v>13</v>
      </c>
      <c r="W510" s="311"/>
    </row>
    <row r="511" spans="1:23" ht="15.75" x14ac:dyDescent="0.25">
      <c r="A511" s="533" t="s">
        <v>431</v>
      </c>
      <c r="B511" s="533"/>
      <c r="C511" s="533"/>
      <c r="D511" s="533"/>
      <c r="E511" s="533"/>
      <c r="F511" s="533"/>
      <c r="G511" s="495">
        <f>G509-G510</f>
        <v>0</v>
      </c>
      <c r="H511" s="110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251"/>
      <c r="T511" s="247">
        <f t="shared" si="79"/>
        <v>0</v>
      </c>
      <c r="U511" s="93">
        <f t="shared" si="80"/>
        <v>0</v>
      </c>
      <c r="V511" s="203" t="s">
        <v>14</v>
      </c>
      <c r="W511" s="311"/>
    </row>
    <row r="512" spans="1:23" ht="15.75" x14ac:dyDescent="0.25">
      <c r="A512" s="533" t="s">
        <v>432</v>
      </c>
      <c r="B512" s="533"/>
      <c r="C512" s="533"/>
      <c r="D512" s="533"/>
      <c r="E512" s="533"/>
      <c r="F512" s="533"/>
      <c r="G512" s="496" t="e">
        <f>G511/G509</f>
        <v>#DIV/0!</v>
      </c>
      <c r="H512" s="110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251"/>
      <c r="T512" s="247">
        <f t="shared" si="79"/>
        <v>0</v>
      </c>
      <c r="U512" s="93">
        <f t="shared" si="80"/>
        <v>0</v>
      </c>
      <c r="V512" s="203" t="s">
        <v>30</v>
      </c>
      <c r="W512" s="105"/>
    </row>
    <row r="513" spans="1:23" ht="15.75" x14ac:dyDescent="0.25">
      <c r="A513" s="96"/>
      <c r="B513" s="97"/>
      <c r="C513" s="97"/>
      <c r="D513" s="97"/>
      <c r="E513" s="104"/>
      <c r="F513" s="104"/>
      <c r="G513" s="98"/>
      <c r="H513" s="99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251"/>
      <c r="T513" s="247">
        <f t="shared" si="79"/>
        <v>0</v>
      </c>
      <c r="U513" s="93">
        <f t="shared" si="80"/>
        <v>0</v>
      </c>
      <c r="V513" s="203" t="s">
        <v>31</v>
      </c>
      <c r="W513" s="323"/>
    </row>
    <row r="514" spans="1:23" ht="15.75" x14ac:dyDescent="0.25">
      <c r="A514" s="96"/>
      <c r="B514" s="97"/>
      <c r="C514" s="97"/>
      <c r="D514" s="97"/>
      <c r="E514" s="104"/>
      <c r="F514" s="104"/>
      <c r="G514" s="98"/>
      <c r="H514" s="99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251"/>
      <c r="T514" s="247">
        <f t="shared" si="79"/>
        <v>0</v>
      </c>
      <c r="U514" s="93">
        <f t="shared" si="80"/>
        <v>0</v>
      </c>
      <c r="V514" s="203" t="s">
        <v>163</v>
      </c>
      <c r="W514" s="105"/>
    </row>
    <row r="515" spans="1:23" ht="15.75" x14ac:dyDescent="0.25">
      <c r="A515" s="96"/>
      <c r="B515" s="97"/>
      <c r="C515" s="97"/>
      <c r="D515" s="97"/>
      <c r="E515" s="104"/>
      <c r="F515" s="104"/>
      <c r="G515" s="98"/>
      <c r="H515" s="99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251"/>
      <c r="T515" s="247">
        <f t="shared" si="79"/>
        <v>0</v>
      </c>
      <c r="U515" s="93">
        <f t="shared" si="80"/>
        <v>0</v>
      </c>
      <c r="V515" s="204" t="s">
        <v>183</v>
      </c>
      <c r="W515" s="354"/>
    </row>
    <row r="516" spans="1:23" ht="15.75" x14ac:dyDescent="0.25">
      <c r="A516" s="96"/>
      <c r="B516" s="97"/>
      <c r="C516" s="97"/>
      <c r="D516" s="97"/>
      <c r="E516" s="104"/>
      <c r="F516" s="104"/>
      <c r="G516" s="98"/>
      <c r="H516" s="99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251"/>
      <c r="T516" s="247">
        <f t="shared" si="79"/>
        <v>0</v>
      </c>
      <c r="U516" s="93">
        <f t="shared" si="80"/>
        <v>0</v>
      </c>
      <c r="V516" s="203" t="s">
        <v>0</v>
      </c>
      <c r="W516" s="354"/>
    </row>
    <row r="517" spans="1:23" ht="15.75" x14ac:dyDescent="0.25">
      <c r="A517" s="96"/>
      <c r="B517" s="97"/>
      <c r="C517" s="97"/>
      <c r="D517" s="97"/>
      <c r="E517" s="104"/>
      <c r="F517" s="104" t="s">
        <v>99</v>
      </c>
      <c r="G517" s="98"/>
      <c r="H517" s="99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251"/>
      <c r="T517" s="247">
        <f t="shared" si="79"/>
        <v>0</v>
      </c>
      <c r="U517" s="93">
        <f t="shared" si="80"/>
        <v>0</v>
      </c>
      <c r="V517" s="203" t="s">
        <v>11</v>
      </c>
      <c r="W517" s="326"/>
    </row>
    <row r="518" spans="1:23" ht="15.75" x14ac:dyDescent="0.25">
      <c r="A518" s="96"/>
      <c r="B518" s="97"/>
      <c r="C518" s="97"/>
      <c r="D518" s="97"/>
      <c r="E518" s="104"/>
      <c r="F518" s="104"/>
      <c r="G518" s="98"/>
      <c r="H518" s="99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251"/>
      <c r="T518" s="247">
        <f t="shared" si="79"/>
        <v>0</v>
      </c>
      <c r="U518" s="93">
        <f t="shared" si="80"/>
        <v>0</v>
      </c>
      <c r="V518" s="203" t="s">
        <v>33</v>
      </c>
      <c r="W518" s="354"/>
    </row>
    <row r="519" spans="1:23" ht="15.75" x14ac:dyDescent="0.25">
      <c r="A519" s="96"/>
      <c r="B519" s="97"/>
      <c r="C519" s="97"/>
      <c r="D519" s="97"/>
      <c r="E519" s="104"/>
      <c r="F519" s="104"/>
      <c r="G519" s="109"/>
      <c r="H519" s="110">
        <v>2</v>
      </c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251"/>
      <c r="T519" s="247">
        <f t="shared" si="79"/>
        <v>2</v>
      </c>
      <c r="U519" s="93">
        <f t="shared" si="80"/>
        <v>2.2222222222222223E-2</v>
      </c>
      <c r="V519" s="204" t="s">
        <v>27</v>
      </c>
      <c r="W519" s="212"/>
    </row>
    <row r="520" spans="1:23" ht="15.75" x14ac:dyDescent="0.25">
      <c r="A520" s="96"/>
      <c r="B520" s="97"/>
      <c r="C520" s="97"/>
      <c r="D520" s="97"/>
      <c r="E520" s="104"/>
      <c r="F520" s="104"/>
      <c r="G520" s="109"/>
      <c r="H520" s="110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251"/>
      <c r="T520" s="247">
        <f t="shared" si="79"/>
        <v>0</v>
      </c>
      <c r="U520" s="93">
        <f t="shared" si="80"/>
        <v>0</v>
      </c>
      <c r="V520" s="204" t="s">
        <v>327</v>
      </c>
      <c r="W520" s="103"/>
    </row>
    <row r="521" spans="1:23" ht="16.5" thickBot="1" x14ac:dyDescent="0.3">
      <c r="A521" s="96"/>
      <c r="B521" s="97"/>
      <c r="C521" s="97"/>
      <c r="D521" s="97"/>
      <c r="E521" s="104"/>
      <c r="F521" s="104"/>
      <c r="G521" s="109"/>
      <c r="H521" s="186"/>
      <c r="I521" s="187"/>
      <c r="J521" s="187"/>
      <c r="K521" s="187"/>
      <c r="L521" s="187"/>
      <c r="M521" s="187"/>
      <c r="N521" s="187"/>
      <c r="O521" s="187"/>
      <c r="P521" s="187"/>
      <c r="Q521" s="187"/>
      <c r="R521" s="187"/>
      <c r="S521" s="252"/>
      <c r="T521" s="248">
        <f t="shared" si="79"/>
        <v>0</v>
      </c>
      <c r="U521" s="245">
        <f>($T521)/$D$506</f>
        <v>0</v>
      </c>
      <c r="V521" s="205" t="s">
        <v>288</v>
      </c>
      <c r="W521" s="212"/>
    </row>
    <row r="522" spans="1:23" ht="15.75" x14ac:dyDescent="0.25">
      <c r="A522" s="96"/>
      <c r="B522" s="97"/>
      <c r="C522" s="97"/>
      <c r="D522" s="97"/>
      <c r="E522" s="104"/>
      <c r="F522" s="104"/>
      <c r="G522" s="98"/>
      <c r="H522" s="90"/>
      <c r="I522" s="111"/>
      <c r="J522" s="111"/>
      <c r="K522" s="111"/>
      <c r="L522" s="111"/>
      <c r="M522" s="111"/>
      <c r="N522" s="111"/>
      <c r="O522" s="111"/>
      <c r="P522" s="111"/>
      <c r="Q522" s="111"/>
      <c r="R522" s="111"/>
      <c r="S522" s="253"/>
      <c r="T522" s="249">
        <f t="shared" si="79"/>
        <v>0</v>
      </c>
      <c r="U522" s="183">
        <f>($T522)/$D$506</f>
        <v>0</v>
      </c>
      <c r="V522" s="206" t="s">
        <v>10</v>
      </c>
      <c r="W522" s="106"/>
    </row>
    <row r="523" spans="1:23" ht="15.75" x14ac:dyDescent="0.25">
      <c r="A523" s="96"/>
      <c r="B523" s="97"/>
      <c r="C523" s="97"/>
      <c r="D523" s="97"/>
      <c r="E523" s="104"/>
      <c r="F523" s="104"/>
      <c r="G523" s="98"/>
      <c r="H523" s="99"/>
      <c r="I523" s="213"/>
      <c r="J523" s="63"/>
      <c r="K523" s="63"/>
      <c r="L523" s="63"/>
      <c r="M523" s="63"/>
      <c r="N523" s="63"/>
      <c r="O523" s="63"/>
      <c r="P523" s="63"/>
      <c r="Q523" s="63"/>
      <c r="R523" s="63"/>
      <c r="S523" s="251"/>
      <c r="T523" s="247">
        <f>SUM(H523,J523,L523,N523,P523,R523,S523)</f>
        <v>0</v>
      </c>
      <c r="U523" s="93">
        <f>($T523)/$D$506</f>
        <v>0</v>
      </c>
      <c r="V523" s="331" t="s">
        <v>94</v>
      </c>
      <c r="W523" s="106"/>
    </row>
    <row r="524" spans="1:23" ht="15.75" x14ac:dyDescent="0.25">
      <c r="A524" s="96"/>
      <c r="B524" s="97"/>
      <c r="C524" s="97"/>
      <c r="D524" s="97"/>
      <c r="E524" s="104"/>
      <c r="F524" s="104"/>
      <c r="G524" s="98"/>
      <c r="H524" s="99"/>
      <c r="I524" s="214"/>
      <c r="J524" s="63"/>
      <c r="K524" s="63"/>
      <c r="L524" s="63"/>
      <c r="M524" s="63"/>
      <c r="N524" s="63"/>
      <c r="O524" s="63"/>
      <c r="P524" s="63"/>
      <c r="Q524" s="63"/>
      <c r="R524" s="63"/>
      <c r="S524" s="251"/>
      <c r="T524" s="247">
        <f>SUM(H524,J524,L524,N524,P524,R524,S524)</f>
        <v>0</v>
      </c>
      <c r="U524" s="93">
        <f t="shared" ref="U524:U531" si="81">($T524)/$D$506</f>
        <v>0</v>
      </c>
      <c r="V524" s="203" t="s">
        <v>3</v>
      </c>
      <c r="W524" s="354" t="s">
        <v>410</v>
      </c>
    </row>
    <row r="525" spans="1:23" ht="15.75" x14ac:dyDescent="0.25">
      <c r="A525" s="96"/>
      <c r="B525" s="97"/>
      <c r="C525" s="97"/>
      <c r="D525" s="97"/>
      <c r="E525" s="97"/>
      <c r="F525" s="104"/>
      <c r="G525" s="98"/>
      <c r="H525" s="99"/>
      <c r="I525" s="214"/>
      <c r="J525" s="63"/>
      <c r="K525" s="63"/>
      <c r="L525" s="63"/>
      <c r="M525" s="63"/>
      <c r="N525" s="63"/>
      <c r="O525" s="63"/>
      <c r="P525" s="63"/>
      <c r="Q525" s="63"/>
      <c r="R525" s="63"/>
      <c r="S525" s="251"/>
      <c r="T525" s="247">
        <f t="shared" ref="T525:T532" si="82">SUM(H525,J525,L525,N525,P525,R525,S525)</f>
        <v>0</v>
      </c>
      <c r="U525" s="93">
        <f t="shared" si="81"/>
        <v>0</v>
      </c>
      <c r="V525" s="203" t="s">
        <v>7</v>
      </c>
      <c r="W525" s="354" t="s">
        <v>462</v>
      </c>
    </row>
    <row r="526" spans="1:23" ht="15.75" x14ac:dyDescent="0.25">
      <c r="A526" s="96"/>
      <c r="B526" s="97"/>
      <c r="C526" s="97"/>
      <c r="D526" s="97"/>
      <c r="E526" s="97"/>
      <c r="F526" s="104"/>
      <c r="G526" s="98"/>
      <c r="H526" s="99"/>
      <c r="I526" s="214"/>
      <c r="J526" s="63"/>
      <c r="K526" s="63"/>
      <c r="L526" s="63"/>
      <c r="M526" s="63"/>
      <c r="N526" s="63"/>
      <c r="O526" s="63"/>
      <c r="P526" s="63"/>
      <c r="Q526" s="63"/>
      <c r="R526" s="63"/>
      <c r="S526" s="251"/>
      <c r="T526" s="247">
        <f t="shared" si="82"/>
        <v>0</v>
      </c>
      <c r="U526" s="93">
        <f t="shared" si="81"/>
        <v>0</v>
      </c>
      <c r="V526" s="203" t="s">
        <v>8</v>
      </c>
      <c r="W526" s="354"/>
    </row>
    <row r="527" spans="1:23" ht="15.75" x14ac:dyDescent="0.25">
      <c r="A527" s="96"/>
      <c r="B527" s="97"/>
      <c r="C527" s="97"/>
      <c r="D527" s="97"/>
      <c r="E527" s="97"/>
      <c r="F527" s="104"/>
      <c r="G527" s="98"/>
      <c r="H527" s="99"/>
      <c r="I527" s="214"/>
      <c r="J527" s="63"/>
      <c r="K527" s="63"/>
      <c r="L527" s="63"/>
      <c r="M527" s="63"/>
      <c r="N527" s="63"/>
      <c r="O527" s="63"/>
      <c r="P527" s="63"/>
      <c r="Q527" s="63"/>
      <c r="R527" s="63"/>
      <c r="S527" s="251"/>
      <c r="T527" s="247">
        <f t="shared" si="82"/>
        <v>0</v>
      </c>
      <c r="U527" s="93">
        <f t="shared" si="81"/>
        <v>0</v>
      </c>
      <c r="V527" s="485" t="s">
        <v>92</v>
      </c>
      <c r="W527" s="354"/>
    </row>
    <row r="528" spans="1:23" ht="15.75" x14ac:dyDescent="0.25">
      <c r="A528" s="96"/>
      <c r="B528" s="97"/>
      <c r="C528" s="97"/>
      <c r="D528" s="97"/>
      <c r="E528" s="97"/>
      <c r="F528" s="104"/>
      <c r="G528" s="98"/>
      <c r="H528" s="99"/>
      <c r="I528" s="214"/>
      <c r="J528" s="63"/>
      <c r="K528" s="63"/>
      <c r="L528" s="63"/>
      <c r="M528" s="63"/>
      <c r="N528" s="63"/>
      <c r="O528" s="63"/>
      <c r="P528" s="63"/>
      <c r="Q528" s="63"/>
      <c r="R528" s="63"/>
      <c r="S528" s="251"/>
      <c r="T528" s="247">
        <f t="shared" si="82"/>
        <v>0</v>
      </c>
      <c r="U528" s="93">
        <f t="shared" si="81"/>
        <v>0</v>
      </c>
      <c r="V528" s="203" t="s">
        <v>77</v>
      </c>
      <c r="W528" s="354"/>
    </row>
    <row r="529" spans="1:23" ht="15.75" x14ac:dyDescent="0.25">
      <c r="A529" s="96"/>
      <c r="B529" s="97"/>
      <c r="C529" s="97"/>
      <c r="D529" s="97"/>
      <c r="E529" s="104"/>
      <c r="F529" s="104"/>
      <c r="G529" s="98"/>
      <c r="H529" s="99"/>
      <c r="I529" s="214"/>
      <c r="J529" s="63"/>
      <c r="K529" s="63"/>
      <c r="L529" s="63"/>
      <c r="M529" s="63"/>
      <c r="N529" s="63"/>
      <c r="O529" s="63"/>
      <c r="P529" s="63"/>
      <c r="Q529" s="63"/>
      <c r="R529" s="63"/>
      <c r="S529" s="251"/>
      <c r="T529" s="247">
        <f t="shared" si="82"/>
        <v>0</v>
      </c>
      <c r="U529" s="93">
        <f t="shared" si="81"/>
        <v>0</v>
      </c>
      <c r="V529" s="203" t="s">
        <v>12</v>
      </c>
      <c r="W529" s="326"/>
    </row>
    <row r="530" spans="1:23" ht="15.75" x14ac:dyDescent="0.25">
      <c r="A530" s="96"/>
      <c r="B530" s="97"/>
      <c r="C530" s="97"/>
      <c r="D530" s="97"/>
      <c r="E530" s="104"/>
      <c r="F530" s="104"/>
      <c r="G530" s="98"/>
      <c r="H530" s="99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251"/>
      <c r="T530" s="247">
        <f t="shared" si="82"/>
        <v>0</v>
      </c>
      <c r="U530" s="93">
        <f t="shared" si="81"/>
        <v>0</v>
      </c>
      <c r="V530" s="204" t="s">
        <v>159</v>
      </c>
      <c r="W530" s="486"/>
    </row>
    <row r="531" spans="1:23" ht="15.75" x14ac:dyDescent="0.25">
      <c r="A531" s="96"/>
      <c r="B531" s="97"/>
      <c r="C531" s="97"/>
      <c r="D531" s="97"/>
      <c r="E531" s="104"/>
      <c r="F531" s="104"/>
      <c r="G531" s="98"/>
      <c r="H531" s="99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251"/>
      <c r="T531" s="247">
        <f t="shared" si="82"/>
        <v>0</v>
      </c>
      <c r="U531" s="93">
        <f t="shared" si="81"/>
        <v>0</v>
      </c>
      <c r="V531" s="204" t="s">
        <v>374</v>
      </c>
      <c r="W531" s="326"/>
    </row>
    <row r="532" spans="1:23" ht="16.5" thickBot="1" x14ac:dyDescent="0.3">
      <c r="A532" s="96"/>
      <c r="B532" s="97"/>
      <c r="C532" s="97"/>
      <c r="D532" s="97"/>
      <c r="E532" s="104"/>
      <c r="F532" s="104"/>
      <c r="G532" s="98"/>
      <c r="H532" s="107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254"/>
      <c r="T532" s="248">
        <f t="shared" si="82"/>
        <v>0</v>
      </c>
      <c r="U532" s="299">
        <f>($T532)/$D$506</f>
        <v>0</v>
      </c>
      <c r="V532" s="357" t="s">
        <v>9</v>
      </c>
      <c r="W532" s="326"/>
    </row>
    <row r="533" spans="1:23" ht="16.5" thickBot="1" x14ac:dyDescent="0.3">
      <c r="A533" s="96"/>
      <c r="B533" s="97"/>
      <c r="C533" s="97"/>
      <c r="D533" s="97"/>
      <c r="E533" s="104"/>
      <c r="F533" s="104"/>
      <c r="G533" s="98"/>
      <c r="H533" s="82"/>
      <c r="I533" s="83"/>
      <c r="J533" s="240"/>
      <c r="K533" s="83"/>
      <c r="L533" s="83"/>
      <c r="M533" s="83"/>
      <c r="N533" s="83"/>
      <c r="O533" s="83"/>
      <c r="P533" s="83"/>
      <c r="Q533" s="83"/>
      <c r="R533" s="83"/>
      <c r="S533" s="83"/>
      <c r="T533" s="246"/>
      <c r="U533" s="246"/>
      <c r="V533" s="208" t="s">
        <v>149</v>
      </c>
      <c r="W533" s="326"/>
    </row>
    <row r="534" spans="1:23" ht="15.75" x14ac:dyDescent="0.25">
      <c r="A534" s="96"/>
      <c r="B534" s="97"/>
      <c r="C534" s="97"/>
      <c r="D534" s="97"/>
      <c r="E534" s="104"/>
      <c r="F534" s="104"/>
      <c r="G534" s="109"/>
      <c r="H534" s="90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250"/>
      <c r="T534" s="249">
        <f t="shared" ref="T534:T542" si="83">SUM(H534,J534,L534,N534,P534,R534,S534)</f>
        <v>0</v>
      </c>
      <c r="U534" s="183">
        <f>($T534)/$D$506</f>
        <v>0</v>
      </c>
      <c r="V534" s="202" t="s">
        <v>15</v>
      </c>
      <c r="W534" s="354"/>
    </row>
    <row r="535" spans="1:23" ht="15.75" x14ac:dyDescent="0.25">
      <c r="A535" s="96"/>
      <c r="B535" s="97"/>
      <c r="C535" s="97"/>
      <c r="D535" s="97"/>
      <c r="E535" s="104"/>
      <c r="F535" s="104"/>
      <c r="G535" s="109"/>
      <c r="H535" s="99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251"/>
      <c r="T535" s="247">
        <f t="shared" si="83"/>
        <v>0</v>
      </c>
      <c r="U535" s="183">
        <f>($T535)/$D$506</f>
        <v>0</v>
      </c>
      <c r="V535" s="203" t="s">
        <v>83</v>
      </c>
      <c r="W535" s="326"/>
    </row>
    <row r="536" spans="1:23" x14ac:dyDescent="0.25">
      <c r="A536" s="96"/>
      <c r="B536" s="97"/>
      <c r="C536" s="97"/>
      <c r="D536" s="97"/>
      <c r="E536" s="104"/>
      <c r="F536" s="104"/>
      <c r="G536" s="109"/>
      <c r="H536" s="99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251"/>
      <c r="T536" s="247">
        <f t="shared" si="83"/>
        <v>0</v>
      </c>
      <c r="U536" s="183">
        <f t="shared" ref="U536:U541" si="84">($T536)/$D$506</f>
        <v>0</v>
      </c>
      <c r="V536" s="355" t="s">
        <v>375</v>
      </c>
      <c r="W536" s="354"/>
    </row>
    <row r="537" spans="1:23" ht="15.75" x14ac:dyDescent="0.25">
      <c r="A537" s="96"/>
      <c r="B537" s="97"/>
      <c r="C537" s="97"/>
      <c r="D537" s="97"/>
      <c r="E537" s="104"/>
      <c r="F537" s="104"/>
      <c r="G537" s="109"/>
      <c r="H537" s="99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251"/>
      <c r="T537" s="247">
        <f t="shared" si="83"/>
        <v>0</v>
      </c>
      <c r="U537" s="183">
        <f t="shared" si="84"/>
        <v>0</v>
      </c>
      <c r="V537" s="203" t="s">
        <v>71</v>
      </c>
      <c r="W537" s="326"/>
    </row>
    <row r="538" spans="1:23" ht="15.75" x14ac:dyDescent="0.25">
      <c r="A538" s="96"/>
      <c r="B538" s="97"/>
      <c r="C538" s="97"/>
      <c r="D538" s="97"/>
      <c r="E538" s="104"/>
      <c r="F538" s="104"/>
      <c r="G538" s="109"/>
      <c r="H538" s="99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251"/>
      <c r="T538" s="247">
        <f t="shared" si="83"/>
        <v>0</v>
      </c>
      <c r="U538" s="183">
        <f t="shared" si="84"/>
        <v>0</v>
      </c>
      <c r="V538" s="204" t="s">
        <v>84</v>
      </c>
      <c r="W538" s="326"/>
    </row>
    <row r="539" spans="1:23" ht="15.75" x14ac:dyDescent="0.25">
      <c r="A539" s="96"/>
      <c r="B539" s="97"/>
      <c r="C539" s="97"/>
      <c r="D539" s="97"/>
      <c r="E539" s="104"/>
      <c r="F539" s="104"/>
      <c r="G539" s="109"/>
      <c r="H539" s="99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251"/>
      <c r="T539" s="247">
        <f t="shared" si="83"/>
        <v>0</v>
      </c>
      <c r="U539" s="183">
        <f t="shared" si="84"/>
        <v>0</v>
      </c>
      <c r="V539" s="204" t="s">
        <v>26</v>
      </c>
      <c r="W539" s="326"/>
    </row>
    <row r="540" spans="1:23" ht="15.75" x14ac:dyDescent="0.25">
      <c r="A540" s="96"/>
      <c r="B540" s="97"/>
      <c r="C540" s="97"/>
      <c r="D540" s="97"/>
      <c r="E540" s="104"/>
      <c r="F540" s="104"/>
      <c r="G540" s="109"/>
      <c r="H540" s="107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254"/>
      <c r="T540" s="247">
        <f t="shared" si="83"/>
        <v>0</v>
      </c>
      <c r="U540" s="183">
        <f t="shared" si="84"/>
        <v>0</v>
      </c>
      <c r="V540" s="207" t="s">
        <v>376</v>
      </c>
      <c r="W540" s="354"/>
    </row>
    <row r="541" spans="1:23" ht="15.75" x14ac:dyDescent="0.25">
      <c r="A541" s="96"/>
      <c r="B541" s="97"/>
      <c r="C541" s="97"/>
      <c r="D541" s="97"/>
      <c r="E541" s="104"/>
      <c r="F541" s="104"/>
      <c r="G541" s="109"/>
      <c r="H541" s="107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254"/>
      <c r="T541" s="247">
        <f t="shared" si="83"/>
        <v>0</v>
      </c>
      <c r="U541" s="183">
        <f t="shared" si="84"/>
        <v>0</v>
      </c>
      <c r="V541" s="203" t="s">
        <v>12</v>
      </c>
      <c r="W541" s="356"/>
    </row>
    <row r="542" spans="1:23" ht="16.5" thickBot="1" x14ac:dyDescent="0.3">
      <c r="A542" s="117"/>
      <c r="B542" s="118"/>
      <c r="C542" s="118"/>
      <c r="D542" s="118"/>
      <c r="E542" s="119"/>
      <c r="F542" s="119"/>
      <c r="G542" s="120"/>
      <c r="H542" s="107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254"/>
      <c r="T542" s="247">
        <f t="shared" si="83"/>
        <v>0</v>
      </c>
      <c r="U542" s="299">
        <f>($T542)/$D$506</f>
        <v>0</v>
      </c>
      <c r="V542" s="205" t="s">
        <v>146</v>
      </c>
      <c r="W542" s="352"/>
    </row>
    <row r="543" spans="1:23" ht="15.75" thickBot="1" x14ac:dyDescent="0.3">
      <c r="A543" s="122"/>
      <c r="B543" s="122"/>
      <c r="C543" s="122"/>
      <c r="D543" s="122"/>
      <c r="E543" s="122"/>
      <c r="F543" s="122"/>
      <c r="G543" s="47" t="s">
        <v>4</v>
      </c>
      <c r="H543" s="123">
        <f t="shared" ref="H543:S543" si="85">SUM(H507:H542)</f>
        <v>2</v>
      </c>
      <c r="I543" s="123">
        <f t="shared" si="85"/>
        <v>0</v>
      </c>
      <c r="J543" s="123">
        <f t="shared" si="85"/>
        <v>0</v>
      </c>
      <c r="K543" s="123">
        <f t="shared" si="85"/>
        <v>0</v>
      </c>
      <c r="L543" s="123">
        <f t="shared" si="85"/>
        <v>0</v>
      </c>
      <c r="M543" s="123">
        <f t="shared" si="85"/>
        <v>0</v>
      </c>
      <c r="N543" s="123">
        <f t="shared" si="85"/>
        <v>0</v>
      </c>
      <c r="O543" s="123">
        <f t="shared" si="85"/>
        <v>0</v>
      </c>
      <c r="P543" s="123">
        <f t="shared" si="85"/>
        <v>0</v>
      </c>
      <c r="Q543" s="123">
        <f t="shared" si="85"/>
        <v>0</v>
      </c>
      <c r="R543" s="123">
        <f t="shared" si="85"/>
        <v>0</v>
      </c>
      <c r="S543" s="123">
        <f t="shared" si="85"/>
        <v>0</v>
      </c>
      <c r="T543" s="198">
        <f>SUM(H543,J543,L543,N543,P543,R543,S543)</f>
        <v>2</v>
      </c>
      <c r="U543" s="333">
        <f>($T543)/$D$506</f>
        <v>2.2222222222222223E-2</v>
      </c>
      <c r="V543" s="40"/>
    </row>
    <row r="545" spans="1:23" ht="15.75" thickBot="1" x14ac:dyDescent="0.3"/>
    <row r="546" spans="1:23" ht="75.75" thickBot="1" x14ac:dyDescent="0.3">
      <c r="A546" s="42" t="s">
        <v>22</v>
      </c>
      <c r="B546" s="42" t="s">
        <v>47</v>
      </c>
      <c r="C546" s="43" t="s">
        <v>52</v>
      </c>
      <c r="D546" s="43" t="s">
        <v>17</v>
      </c>
      <c r="E546" s="42" t="s">
        <v>16</v>
      </c>
      <c r="F546" s="44" t="s">
        <v>1</v>
      </c>
      <c r="G546" s="45" t="s">
        <v>23</v>
      </c>
      <c r="H546" s="46" t="s">
        <v>72</v>
      </c>
      <c r="I546" s="46" t="s">
        <v>73</v>
      </c>
      <c r="J546" s="46" t="s">
        <v>53</v>
      </c>
      <c r="K546" s="46" t="s">
        <v>58</v>
      </c>
      <c r="L546" s="46" t="s">
        <v>54</v>
      </c>
      <c r="M546" s="46" t="s">
        <v>59</v>
      </c>
      <c r="N546" s="46" t="s">
        <v>55</v>
      </c>
      <c r="O546" s="46" t="s">
        <v>60</v>
      </c>
      <c r="P546" s="46" t="s">
        <v>56</v>
      </c>
      <c r="Q546" s="46" t="s">
        <v>74</v>
      </c>
      <c r="R546" s="46" t="s">
        <v>113</v>
      </c>
      <c r="S546" s="46" t="s">
        <v>41</v>
      </c>
      <c r="T546" s="46" t="s">
        <v>4</v>
      </c>
      <c r="U546" s="42" t="s">
        <v>2</v>
      </c>
      <c r="V546" s="80" t="s">
        <v>20</v>
      </c>
      <c r="W546" s="81" t="s">
        <v>6</v>
      </c>
    </row>
    <row r="547" spans="1:23" ht="15.75" thickBot="1" x14ac:dyDescent="0.3">
      <c r="A547" s="316">
        <v>1524590</v>
      </c>
      <c r="B547" s="209" t="s">
        <v>243</v>
      </c>
      <c r="C547" s="316">
        <v>1920</v>
      </c>
      <c r="D547" s="316">
        <v>2040</v>
      </c>
      <c r="E547" s="321">
        <v>1899</v>
      </c>
      <c r="F547" s="322">
        <f>E547/D547</f>
        <v>0.93088235294117649</v>
      </c>
      <c r="G547" s="48">
        <v>45455</v>
      </c>
      <c r="H547" s="82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4"/>
      <c r="T547" s="296"/>
      <c r="U547" s="115"/>
      <c r="V547" s="86" t="s">
        <v>75</v>
      </c>
      <c r="W547" s="353" t="s">
        <v>70</v>
      </c>
    </row>
    <row r="548" spans="1:23" ht="16.5" thickBot="1" x14ac:dyDescent="0.3">
      <c r="A548" s="87"/>
      <c r="B548" s="88"/>
      <c r="C548" s="88"/>
      <c r="D548" s="88"/>
      <c r="E548" s="88"/>
      <c r="F548" s="88"/>
      <c r="G548" s="89"/>
      <c r="H548" s="90">
        <v>4</v>
      </c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250"/>
      <c r="T548" s="249">
        <f>SUM(H548,J548,L548,N548,P548,R548,S548)</f>
        <v>4</v>
      </c>
      <c r="U548" s="349">
        <f>($T548)/$D$547</f>
        <v>1.9607843137254902E-3</v>
      </c>
      <c r="V548" s="202" t="s">
        <v>15</v>
      </c>
      <c r="W548" s="210" t="s">
        <v>463</v>
      </c>
    </row>
    <row r="549" spans="1:23" ht="15.75" x14ac:dyDescent="0.25">
      <c r="A549" s="530" t="s">
        <v>428</v>
      </c>
      <c r="B549" s="531"/>
      <c r="C549" s="531"/>
      <c r="D549" s="531"/>
      <c r="E549" s="531"/>
      <c r="F549" s="531"/>
      <c r="G549" s="532"/>
      <c r="H549" s="99">
        <v>3</v>
      </c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251"/>
      <c r="T549" s="247">
        <f t="shared" ref="T549:T563" si="86">SUM(H549,J549,L549,N549,P549,R549,S549)</f>
        <v>3</v>
      </c>
      <c r="U549" s="93">
        <f>($T549)/$D$547</f>
        <v>1.4705882352941176E-3</v>
      </c>
      <c r="V549" s="203" t="s">
        <v>43</v>
      </c>
      <c r="W549" s="351"/>
    </row>
    <row r="550" spans="1:23" ht="15.75" x14ac:dyDescent="0.25">
      <c r="A550" s="533" t="s">
        <v>429</v>
      </c>
      <c r="B550" s="533"/>
      <c r="C550" s="533"/>
      <c r="D550" s="533"/>
      <c r="E550" s="533"/>
      <c r="F550" s="533"/>
      <c r="G550" s="494">
        <v>149</v>
      </c>
      <c r="H550" s="110">
        <v>5</v>
      </c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251"/>
      <c r="T550" s="247">
        <f t="shared" si="86"/>
        <v>5</v>
      </c>
      <c r="U550" s="93">
        <f t="shared" ref="U550:U561" si="87">($T550)/$D$547</f>
        <v>2.4509803921568627E-3</v>
      </c>
      <c r="V550" s="203" t="s">
        <v>5</v>
      </c>
      <c r="W550" s="244"/>
    </row>
    <row r="551" spans="1:23" ht="15.75" x14ac:dyDescent="0.25">
      <c r="A551" s="533" t="s">
        <v>430</v>
      </c>
      <c r="B551" s="533"/>
      <c r="C551" s="533"/>
      <c r="D551" s="533"/>
      <c r="E551" s="533"/>
      <c r="F551" s="533"/>
      <c r="G551" s="494">
        <v>98</v>
      </c>
      <c r="H551" s="110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251"/>
      <c r="T551" s="247">
        <f t="shared" si="86"/>
        <v>0</v>
      </c>
      <c r="U551" s="93">
        <f t="shared" si="87"/>
        <v>0</v>
      </c>
      <c r="V551" s="203" t="s">
        <v>13</v>
      </c>
      <c r="W551" s="311"/>
    </row>
    <row r="552" spans="1:23" ht="15.75" x14ac:dyDescent="0.25">
      <c r="A552" s="533" t="s">
        <v>431</v>
      </c>
      <c r="B552" s="533"/>
      <c r="C552" s="533"/>
      <c r="D552" s="533"/>
      <c r="E552" s="533"/>
      <c r="F552" s="533"/>
      <c r="G552" s="495">
        <f>G550-G551</f>
        <v>51</v>
      </c>
      <c r="H552" s="110">
        <v>98</v>
      </c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251"/>
      <c r="T552" s="247">
        <f t="shared" si="86"/>
        <v>98</v>
      </c>
      <c r="U552" s="93">
        <f t="shared" si="87"/>
        <v>4.8039215686274513E-2</v>
      </c>
      <c r="V552" s="203" t="s">
        <v>14</v>
      </c>
      <c r="W552" s="311"/>
    </row>
    <row r="553" spans="1:23" ht="15.75" x14ac:dyDescent="0.25">
      <c r="A553" s="533" t="s">
        <v>432</v>
      </c>
      <c r="B553" s="533"/>
      <c r="C553" s="533"/>
      <c r="D553" s="533"/>
      <c r="E553" s="533"/>
      <c r="F553" s="533"/>
      <c r="G553" s="496">
        <f>G552/G550</f>
        <v>0.34228187919463088</v>
      </c>
      <c r="H553" s="110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251"/>
      <c r="T553" s="247">
        <f t="shared" si="86"/>
        <v>0</v>
      </c>
      <c r="U553" s="93">
        <f t="shared" si="87"/>
        <v>0</v>
      </c>
      <c r="V553" s="203" t="s">
        <v>30</v>
      </c>
      <c r="W553" s="105"/>
    </row>
    <row r="554" spans="1:23" ht="15.75" x14ac:dyDescent="0.25">
      <c r="A554" s="96"/>
      <c r="B554" s="97"/>
      <c r="C554" s="97"/>
      <c r="D554" s="97"/>
      <c r="E554" s="104"/>
      <c r="F554" s="104"/>
      <c r="G554" s="98"/>
      <c r="H554" s="99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251"/>
      <c r="T554" s="247">
        <f t="shared" si="86"/>
        <v>0</v>
      </c>
      <c r="U554" s="93">
        <f t="shared" si="87"/>
        <v>0</v>
      </c>
      <c r="V554" s="203" t="s">
        <v>31</v>
      </c>
      <c r="W554" s="323"/>
    </row>
    <row r="555" spans="1:23" ht="15.75" x14ac:dyDescent="0.25">
      <c r="A555" s="96"/>
      <c r="B555" s="97"/>
      <c r="C555" s="97"/>
      <c r="D555" s="97"/>
      <c r="E555" s="104"/>
      <c r="F555" s="104"/>
      <c r="G555" s="98"/>
      <c r="H555" s="99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251"/>
      <c r="T555" s="247">
        <f t="shared" si="86"/>
        <v>0</v>
      </c>
      <c r="U555" s="93">
        <f t="shared" si="87"/>
        <v>0</v>
      </c>
      <c r="V555" s="203" t="s">
        <v>163</v>
      </c>
      <c r="W555" s="105"/>
    </row>
    <row r="556" spans="1:23" ht="15.75" x14ac:dyDescent="0.25">
      <c r="A556" s="96"/>
      <c r="B556" s="97"/>
      <c r="C556" s="97"/>
      <c r="D556" s="97"/>
      <c r="E556" s="104"/>
      <c r="F556" s="104"/>
      <c r="G556" s="98"/>
      <c r="H556" s="99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251"/>
      <c r="T556" s="247">
        <f t="shared" si="86"/>
        <v>0</v>
      </c>
      <c r="U556" s="93">
        <f t="shared" si="87"/>
        <v>0</v>
      </c>
      <c r="V556" s="204" t="s">
        <v>183</v>
      </c>
      <c r="W556" s="354"/>
    </row>
    <row r="557" spans="1:23" ht="15.75" x14ac:dyDescent="0.25">
      <c r="A557" s="96"/>
      <c r="B557" s="97"/>
      <c r="C557" s="97"/>
      <c r="D557" s="97"/>
      <c r="E557" s="104"/>
      <c r="F557" s="104"/>
      <c r="G557" s="98"/>
      <c r="H557" s="99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251">
        <v>4</v>
      </c>
      <c r="T557" s="247">
        <f t="shared" si="86"/>
        <v>4</v>
      </c>
      <c r="U557" s="93">
        <f t="shared" si="87"/>
        <v>1.9607843137254902E-3</v>
      </c>
      <c r="V557" s="203" t="s">
        <v>0</v>
      </c>
      <c r="W557" s="354"/>
    </row>
    <row r="558" spans="1:23" ht="15.75" x14ac:dyDescent="0.25">
      <c r="A558" s="96"/>
      <c r="B558" s="97"/>
      <c r="C558" s="97"/>
      <c r="D558" s="97"/>
      <c r="E558" s="104"/>
      <c r="F558" s="104" t="s">
        <v>99</v>
      </c>
      <c r="G558" s="98"/>
      <c r="H558" s="99">
        <v>4</v>
      </c>
      <c r="I558" s="63"/>
      <c r="J558" s="63"/>
      <c r="K558" s="63"/>
      <c r="L558" s="63"/>
      <c r="M558" s="63"/>
      <c r="N558" s="63"/>
      <c r="O558" s="63"/>
      <c r="P558" s="63"/>
      <c r="Q558" s="63"/>
      <c r="R558" s="63">
        <v>2</v>
      </c>
      <c r="S558" s="251"/>
      <c r="T558" s="247">
        <f t="shared" si="86"/>
        <v>6</v>
      </c>
      <c r="U558" s="93">
        <f t="shared" si="87"/>
        <v>2.9411764705882353E-3</v>
      </c>
      <c r="V558" s="203" t="s">
        <v>11</v>
      </c>
      <c r="W558" s="326"/>
    </row>
    <row r="559" spans="1:23" ht="15.75" x14ac:dyDescent="0.25">
      <c r="A559" s="96"/>
      <c r="B559" s="97"/>
      <c r="C559" s="97"/>
      <c r="D559" s="97"/>
      <c r="E559" s="104"/>
      <c r="F559" s="104"/>
      <c r="G559" s="98"/>
      <c r="H559" s="99">
        <v>4</v>
      </c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251"/>
      <c r="T559" s="247">
        <f t="shared" si="86"/>
        <v>4</v>
      </c>
      <c r="U559" s="93">
        <f t="shared" si="87"/>
        <v>1.9607843137254902E-3</v>
      </c>
      <c r="V559" s="203" t="s">
        <v>33</v>
      </c>
      <c r="W559" s="354"/>
    </row>
    <row r="560" spans="1:23" ht="15.75" x14ac:dyDescent="0.25">
      <c r="A560" s="96"/>
      <c r="B560" s="97"/>
      <c r="C560" s="97"/>
      <c r="D560" s="97"/>
      <c r="E560" s="104"/>
      <c r="F560" s="104"/>
      <c r="G560" s="109"/>
      <c r="H560" s="110">
        <v>1</v>
      </c>
      <c r="I560" s="63"/>
      <c r="J560" s="63">
        <v>3</v>
      </c>
      <c r="K560" s="63"/>
      <c r="L560" s="63"/>
      <c r="M560" s="63"/>
      <c r="N560" s="63"/>
      <c r="O560" s="63"/>
      <c r="P560" s="63"/>
      <c r="Q560" s="63"/>
      <c r="R560" s="63">
        <v>1</v>
      </c>
      <c r="S560" s="251"/>
      <c r="T560" s="247">
        <f t="shared" si="86"/>
        <v>5</v>
      </c>
      <c r="U560" s="93">
        <f t="shared" si="87"/>
        <v>2.4509803921568627E-3</v>
      </c>
      <c r="V560" s="204" t="s">
        <v>27</v>
      </c>
      <c r="W560" s="212"/>
    </row>
    <row r="561" spans="1:23" ht="15.75" x14ac:dyDescent="0.25">
      <c r="A561" s="96"/>
      <c r="B561" s="97"/>
      <c r="C561" s="97"/>
      <c r="D561" s="97"/>
      <c r="E561" s="104"/>
      <c r="F561" s="104"/>
      <c r="G561" s="109"/>
      <c r="H561" s="110">
        <v>1</v>
      </c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251"/>
      <c r="T561" s="247">
        <f t="shared" si="86"/>
        <v>1</v>
      </c>
      <c r="U561" s="93">
        <f t="shared" si="87"/>
        <v>4.9019607843137254E-4</v>
      </c>
      <c r="V561" s="204" t="s">
        <v>473</v>
      </c>
      <c r="W561" s="103"/>
    </row>
    <row r="562" spans="1:23" ht="16.5" thickBot="1" x14ac:dyDescent="0.3">
      <c r="A562" s="96"/>
      <c r="B562" s="97"/>
      <c r="C562" s="97"/>
      <c r="D562" s="97"/>
      <c r="E562" s="104"/>
      <c r="F562" s="104"/>
      <c r="G562" s="109"/>
      <c r="H562" s="186"/>
      <c r="I562" s="187"/>
      <c r="J562" s="187">
        <v>1</v>
      </c>
      <c r="K562" s="187"/>
      <c r="L562" s="187"/>
      <c r="M562" s="187"/>
      <c r="N562" s="187"/>
      <c r="O562" s="187"/>
      <c r="P562" s="187"/>
      <c r="Q562" s="187"/>
      <c r="R562" s="187"/>
      <c r="S562" s="252"/>
      <c r="T562" s="248">
        <f t="shared" si="86"/>
        <v>1</v>
      </c>
      <c r="U562" s="245">
        <f>($T562)/$D$547</f>
        <v>4.9019607843137254E-4</v>
      </c>
      <c r="V562" s="205" t="s">
        <v>288</v>
      </c>
      <c r="W562" s="212"/>
    </row>
    <row r="563" spans="1:23" ht="15.75" x14ac:dyDescent="0.25">
      <c r="A563" s="96"/>
      <c r="B563" s="97"/>
      <c r="C563" s="97"/>
      <c r="D563" s="97"/>
      <c r="E563" s="104"/>
      <c r="F563" s="104"/>
      <c r="G563" s="98"/>
      <c r="H563" s="90"/>
      <c r="I563" s="111">
        <v>3</v>
      </c>
      <c r="J563" s="111"/>
      <c r="K563" s="111"/>
      <c r="L563" s="111"/>
      <c r="M563" s="111"/>
      <c r="N563" s="111"/>
      <c r="O563" s="111"/>
      <c r="P563" s="111"/>
      <c r="Q563" s="111"/>
      <c r="R563" s="111"/>
      <c r="S563" s="253"/>
      <c r="T563" s="249">
        <f t="shared" si="86"/>
        <v>0</v>
      </c>
      <c r="U563" s="183">
        <f>($T563)/$D$547</f>
        <v>0</v>
      </c>
      <c r="V563" s="206" t="s">
        <v>10</v>
      </c>
      <c r="W563" s="106"/>
    </row>
    <row r="564" spans="1:23" ht="15.75" x14ac:dyDescent="0.25">
      <c r="A564" s="96"/>
      <c r="B564" s="97"/>
      <c r="C564" s="97"/>
      <c r="D564" s="97"/>
      <c r="E564" s="104"/>
      <c r="F564" s="104"/>
      <c r="G564" s="98"/>
      <c r="H564" s="99"/>
      <c r="I564" s="213">
        <v>1</v>
      </c>
      <c r="J564" s="63"/>
      <c r="K564" s="63"/>
      <c r="L564" s="63"/>
      <c r="M564" s="63"/>
      <c r="N564" s="63"/>
      <c r="O564" s="63"/>
      <c r="P564" s="63"/>
      <c r="Q564" s="63"/>
      <c r="R564" s="63"/>
      <c r="S564" s="251"/>
      <c r="T564" s="247">
        <f>SUM(H564,J564,L564,N564,P564,R564,S564)</f>
        <v>0</v>
      </c>
      <c r="U564" s="93">
        <f>($T564)/$D$547</f>
        <v>0</v>
      </c>
      <c r="V564" s="331" t="s">
        <v>94</v>
      </c>
      <c r="W564" s="106"/>
    </row>
    <row r="565" spans="1:23" ht="15.75" x14ac:dyDescent="0.25">
      <c r="A565" s="96"/>
      <c r="B565" s="97"/>
      <c r="C565" s="97"/>
      <c r="D565" s="97"/>
      <c r="E565" s="104"/>
      <c r="F565" s="104"/>
      <c r="G565" s="98"/>
      <c r="H565" s="99"/>
      <c r="I565" s="214">
        <v>7</v>
      </c>
      <c r="J565" s="63"/>
      <c r="K565" s="63"/>
      <c r="L565" s="63"/>
      <c r="M565" s="63"/>
      <c r="N565" s="63"/>
      <c r="O565" s="63"/>
      <c r="P565" s="63"/>
      <c r="Q565" s="63"/>
      <c r="R565" s="63"/>
      <c r="S565" s="251">
        <v>10</v>
      </c>
      <c r="T565" s="247">
        <f>SUM(H565,J565,L565,N565,P565,R565,S565)</f>
        <v>10</v>
      </c>
      <c r="U565" s="93">
        <f t="shared" ref="U565:U572" si="88">($T565)/$D$547</f>
        <v>4.9019607843137254E-3</v>
      </c>
      <c r="V565" s="203" t="s">
        <v>3</v>
      </c>
      <c r="W565" s="354" t="s">
        <v>410</v>
      </c>
    </row>
    <row r="566" spans="1:23" ht="15.75" x14ac:dyDescent="0.25">
      <c r="A566" s="96"/>
      <c r="B566" s="97"/>
      <c r="C566" s="97"/>
      <c r="D566" s="97"/>
      <c r="E566" s="97"/>
      <c r="F566" s="104"/>
      <c r="G566" s="98"/>
      <c r="H566" s="99"/>
      <c r="I566" s="214">
        <v>13</v>
      </c>
      <c r="J566" s="63"/>
      <c r="K566" s="63"/>
      <c r="L566" s="63"/>
      <c r="M566" s="63"/>
      <c r="N566" s="63"/>
      <c r="O566" s="63"/>
      <c r="P566" s="63"/>
      <c r="Q566" s="63"/>
      <c r="R566" s="63"/>
      <c r="S566" s="251"/>
      <c r="T566" s="247">
        <f t="shared" ref="T566:T573" si="89">SUM(H566,J566,L566,N566,P566,R566,S566)</f>
        <v>0</v>
      </c>
      <c r="U566" s="93">
        <f t="shared" si="88"/>
        <v>0</v>
      </c>
      <c r="V566" s="203" t="s">
        <v>7</v>
      </c>
      <c r="W566" s="354" t="s">
        <v>474</v>
      </c>
    </row>
    <row r="567" spans="1:23" ht="15.75" x14ac:dyDescent="0.25">
      <c r="A567" s="96"/>
      <c r="B567" s="97"/>
      <c r="C567" s="97"/>
      <c r="D567" s="97"/>
      <c r="E567" s="97"/>
      <c r="F567" s="104"/>
      <c r="G567" s="98"/>
      <c r="H567" s="99"/>
      <c r="I567" s="214">
        <v>1</v>
      </c>
      <c r="J567" s="63"/>
      <c r="K567" s="63"/>
      <c r="L567" s="63"/>
      <c r="M567" s="63"/>
      <c r="N567" s="63"/>
      <c r="O567" s="63"/>
      <c r="P567" s="63"/>
      <c r="Q567" s="63"/>
      <c r="R567" s="63"/>
      <c r="S567" s="251"/>
      <c r="T567" s="247">
        <f t="shared" si="89"/>
        <v>0</v>
      </c>
      <c r="U567" s="93">
        <f t="shared" si="88"/>
        <v>0</v>
      </c>
      <c r="V567" s="203" t="s">
        <v>8</v>
      </c>
      <c r="W567" s="354" t="s">
        <v>476</v>
      </c>
    </row>
    <row r="568" spans="1:23" ht="15.75" x14ac:dyDescent="0.25">
      <c r="A568" s="96"/>
      <c r="B568" s="97"/>
      <c r="C568" s="97"/>
      <c r="D568" s="97"/>
      <c r="E568" s="97"/>
      <c r="F568" s="104"/>
      <c r="G568" s="98"/>
      <c r="H568" s="99"/>
      <c r="I568" s="214">
        <v>3</v>
      </c>
      <c r="J568" s="63"/>
      <c r="K568" s="63"/>
      <c r="L568" s="63"/>
      <c r="M568" s="63"/>
      <c r="N568" s="63"/>
      <c r="O568" s="63"/>
      <c r="P568" s="63"/>
      <c r="Q568" s="63"/>
      <c r="R568" s="63"/>
      <c r="S568" s="251"/>
      <c r="T568" s="247">
        <f t="shared" si="89"/>
        <v>0</v>
      </c>
      <c r="U568" s="93">
        <f t="shared" si="88"/>
        <v>0</v>
      </c>
      <c r="V568" s="485" t="s">
        <v>92</v>
      </c>
      <c r="W568" s="354"/>
    </row>
    <row r="569" spans="1:23" ht="15.75" x14ac:dyDescent="0.25">
      <c r="A569" s="96"/>
      <c r="B569" s="97"/>
      <c r="C569" s="97"/>
      <c r="D569" s="97"/>
      <c r="E569" s="97"/>
      <c r="F569" s="104"/>
      <c r="G569" s="98"/>
      <c r="H569" s="99"/>
      <c r="I569" s="214"/>
      <c r="J569" s="63"/>
      <c r="K569" s="63"/>
      <c r="L569" s="63"/>
      <c r="M569" s="63"/>
      <c r="N569" s="63"/>
      <c r="O569" s="63"/>
      <c r="P569" s="63"/>
      <c r="Q569" s="63"/>
      <c r="R569" s="63"/>
      <c r="S569" s="251"/>
      <c r="T569" s="247">
        <f t="shared" si="89"/>
        <v>0</v>
      </c>
      <c r="U569" s="93">
        <f t="shared" si="88"/>
        <v>0</v>
      </c>
      <c r="V569" s="203" t="s">
        <v>77</v>
      </c>
      <c r="W569" s="354"/>
    </row>
    <row r="570" spans="1:23" ht="15.75" x14ac:dyDescent="0.25">
      <c r="A570" s="96"/>
      <c r="B570" s="97"/>
      <c r="C570" s="97"/>
      <c r="D570" s="97"/>
      <c r="E570" s="104"/>
      <c r="F570" s="104"/>
      <c r="G570" s="98"/>
      <c r="H570" s="99"/>
      <c r="I570" s="214">
        <v>7</v>
      </c>
      <c r="J570" s="63"/>
      <c r="K570" s="63"/>
      <c r="L570" s="63"/>
      <c r="M570" s="63"/>
      <c r="N570" s="63"/>
      <c r="O570" s="63"/>
      <c r="P570" s="63"/>
      <c r="Q570" s="63"/>
      <c r="R570" s="63"/>
      <c r="S570" s="251"/>
      <c r="T570" s="247">
        <f t="shared" si="89"/>
        <v>0</v>
      </c>
      <c r="U570" s="93">
        <f t="shared" si="88"/>
        <v>0</v>
      </c>
      <c r="V570" s="203" t="s">
        <v>12</v>
      </c>
      <c r="W570" s="326"/>
    </row>
    <row r="571" spans="1:23" ht="15.75" x14ac:dyDescent="0.25">
      <c r="A571" s="96"/>
      <c r="B571" s="97"/>
      <c r="C571" s="97"/>
      <c r="D571" s="97"/>
      <c r="E571" s="104"/>
      <c r="F571" s="104"/>
      <c r="G571" s="98"/>
      <c r="H571" s="99"/>
      <c r="I571" s="63">
        <v>5</v>
      </c>
      <c r="J571" s="63"/>
      <c r="K571" s="63"/>
      <c r="L571" s="63"/>
      <c r="M571" s="63"/>
      <c r="N571" s="63"/>
      <c r="O571" s="63"/>
      <c r="P571" s="63"/>
      <c r="Q571" s="63"/>
      <c r="R571" s="63"/>
      <c r="S571" s="251"/>
      <c r="T571" s="247">
        <f t="shared" si="89"/>
        <v>0</v>
      </c>
      <c r="U571" s="93">
        <f t="shared" si="88"/>
        <v>0</v>
      </c>
      <c r="V571" s="204" t="s">
        <v>159</v>
      </c>
      <c r="W571" s="486"/>
    </row>
    <row r="572" spans="1:23" ht="15.75" x14ac:dyDescent="0.25">
      <c r="A572" s="96"/>
      <c r="B572" s="97"/>
      <c r="C572" s="97"/>
      <c r="D572" s="97"/>
      <c r="E572" s="104"/>
      <c r="F572" s="104"/>
      <c r="G572" s="98"/>
      <c r="H572" s="99"/>
      <c r="I572" s="63">
        <v>3</v>
      </c>
      <c r="J572" s="63"/>
      <c r="K572" s="63"/>
      <c r="L572" s="63"/>
      <c r="M572" s="63"/>
      <c r="N572" s="63"/>
      <c r="O572" s="63"/>
      <c r="P572" s="63"/>
      <c r="Q572" s="63"/>
      <c r="R572" s="63"/>
      <c r="S572" s="251"/>
      <c r="T572" s="247">
        <f t="shared" si="89"/>
        <v>0</v>
      </c>
      <c r="U572" s="93">
        <f t="shared" si="88"/>
        <v>0</v>
      </c>
      <c r="V572" s="204" t="s">
        <v>374</v>
      </c>
      <c r="W572" s="326"/>
    </row>
    <row r="573" spans="1:23" ht="16.5" thickBot="1" x14ac:dyDescent="0.3">
      <c r="A573" s="96"/>
      <c r="B573" s="97"/>
      <c r="C573" s="97"/>
      <c r="D573" s="97"/>
      <c r="E573" s="104"/>
      <c r="F573" s="104"/>
      <c r="G573" s="98"/>
      <c r="H573" s="107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254"/>
      <c r="T573" s="248">
        <f t="shared" si="89"/>
        <v>0</v>
      </c>
      <c r="U573" s="299">
        <f>($T573)/$D$547</f>
        <v>0</v>
      </c>
      <c r="V573" s="357" t="s">
        <v>9</v>
      </c>
      <c r="W573" s="326"/>
    </row>
    <row r="574" spans="1:23" ht="16.5" thickBot="1" x14ac:dyDescent="0.3">
      <c r="A574" s="96"/>
      <c r="B574" s="97"/>
      <c r="C574" s="97"/>
      <c r="D574" s="97"/>
      <c r="E574" s="104"/>
      <c r="F574" s="104"/>
      <c r="G574" s="98"/>
      <c r="H574" s="82"/>
      <c r="I574" s="83"/>
      <c r="J574" s="240"/>
      <c r="K574" s="83"/>
      <c r="L574" s="83"/>
      <c r="M574" s="83"/>
      <c r="N574" s="83"/>
      <c r="O574" s="83"/>
      <c r="P574" s="83"/>
      <c r="Q574" s="83"/>
      <c r="R574" s="83"/>
      <c r="S574" s="83"/>
      <c r="T574" s="246"/>
      <c r="U574" s="246"/>
      <c r="V574" s="208" t="s">
        <v>149</v>
      </c>
      <c r="W574" s="326"/>
    </row>
    <row r="575" spans="1:23" ht="15.75" x14ac:dyDescent="0.25">
      <c r="A575" s="96"/>
      <c r="B575" s="97"/>
      <c r="C575" s="97"/>
      <c r="D575" s="97"/>
      <c r="E575" s="104"/>
      <c r="F575" s="104"/>
      <c r="G575" s="109"/>
      <c r="H575" s="90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250"/>
      <c r="T575" s="249">
        <f t="shared" ref="T575:T583" si="90">SUM(H575,J575,L575,N575,P575,R575,S575)</f>
        <v>0</v>
      </c>
      <c r="U575" s="183">
        <f>($T575)/$D$547</f>
        <v>0</v>
      </c>
      <c r="V575" s="202" t="s">
        <v>15</v>
      </c>
      <c r="W575" s="354"/>
    </row>
    <row r="576" spans="1:23" ht="15.75" x14ac:dyDescent="0.25">
      <c r="A576" s="96"/>
      <c r="B576" s="97"/>
      <c r="C576" s="97"/>
      <c r="D576" s="97"/>
      <c r="E576" s="104"/>
      <c r="F576" s="104"/>
      <c r="G576" s="109"/>
      <c r="H576" s="99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251"/>
      <c r="T576" s="247">
        <f t="shared" si="90"/>
        <v>0</v>
      </c>
      <c r="U576" s="183">
        <f>($T576)/$D$547</f>
        <v>0</v>
      </c>
      <c r="V576" s="203" t="s">
        <v>83</v>
      </c>
      <c r="W576" s="326"/>
    </row>
    <row r="577" spans="1:23" x14ac:dyDescent="0.25">
      <c r="A577" s="96"/>
      <c r="B577" s="97"/>
      <c r="C577" s="97"/>
      <c r="D577" s="97"/>
      <c r="E577" s="104"/>
      <c r="F577" s="104"/>
      <c r="G577" s="109"/>
      <c r="H577" s="99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251"/>
      <c r="T577" s="247">
        <f t="shared" si="90"/>
        <v>0</v>
      </c>
      <c r="U577" s="183">
        <f t="shared" ref="U577:U582" si="91">($T577)/$D$547</f>
        <v>0</v>
      </c>
      <c r="V577" s="355" t="s">
        <v>375</v>
      </c>
      <c r="W577" s="354"/>
    </row>
    <row r="578" spans="1:23" ht="15.75" x14ac:dyDescent="0.25">
      <c r="A578" s="96"/>
      <c r="B578" s="97"/>
      <c r="C578" s="97"/>
      <c r="D578" s="97"/>
      <c r="E578" s="104"/>
      <c r="F578" s="104"/>
      <c r="G578" s="109"/>
      <c r="H578" s="99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251"/>
      <c r="T578" s="247">
        <f t="shared" si="90"/>
        <v>0</v>
      </c>
      <c r="U578" s="183">
        <f t="shared" si="91"/>
        <v>0</v>
      </c>
      <c r="V578" s="203" t="s">
        <v>71</v>
      </c>
      <c r="W578" s="326" t="s">
        <v>424</v>
      </c>
    </row>
    <row r="579" spans="1:23" ht="15.75" x14ac:dyDescent="0.25">
      <c r="A579" s="96"/>
      <c r="B579" s="97"/>
      <c r="C579" s="97"/>
      <c r="D579" s="97"/>
      <c r="E579" s="104"/>
      <c r="F579" s="104"/>
      <c r="G579" s="109"/>
      <c r="H579" s="99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251"/>
      <c r="T579" s="247">
        <f t="shared" si="90"/>
        <v>0</v>
      </c>
      <c r="U579" s="183">
        <f t="shared" si="91"/>
        <v>0</v>
      </c>
      <c r="V579" s="204" t="s">
        <v>84</v>
      </c>
      <c r="W579" s="326" t="s">
        <v>418</v>
      </c>
    </row>
    <row r="580" spans="1:23" ht="15.75" x14ac:dyDescent="0.25">
      <c r="A580" s="96"/>
      <c r="B580" s="97"/>
      <c r="C580" s="97"/>
      <c r="D580" s="97"/>
      <c r="E580" s="104"/>
      <c r="F580" s="104"/>
      <c r="G580" s="109"/>
      <c r="H580" s="99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251"/>
      <c r="T580" s="247">
        <f t="shared" si="90"/>
        <v>0</v>
      </c>
      <c r="U580" s="183">
        <f t="shared" si="91"/>
        <v>0</v>
      </c>
      <c r="V580" s="204" t="s">
        <v>26</v>
      </c>
      <c r="W580" s="356" t="s">
        <v>475</v>
      </c>
    </row>
    <row r="581" spans="1:23" ht="15.75" x14ac:dyDescent="0.25">
      <c r="A581" s="96"/>
      <c r="B581" s="97"/>
      <c r="C581" s="97"/>
      <c r="D581" s="97"/>
      <c r="E581" s="104"/>
      <c r="F581" s="104"/>
      <c r="G581" s="109"/>
      <c r="H581" s="107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254"/>
      <c r="T581" s="247">
        <f t="shared" si="90"/>
        <v>0</v>
      </c>
      <c r="U581" s="183">
        <f t="shared" si="91"/>
        <v>0</v>
      </c>
      <c r="V581" s="207" t="s">
        <v>376</v>
      </c>
      <c r="W581" s="354"/>
    </row>
    <row r="582" spans="1:23" ht="15.75" x14ac:dyDescent="0.25">
      <c r="A582" s="96"/>
      <c r="B582" s="97"/>
      <c r="C582" s="97"/>
      <c r="D582" s="97"/>
      <c r="E582" s="104"/>
      <c r="F582" s="104"/>
      <c r="G582" s="109"/>
      <c r="H582" s="107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254"/>
      <c r="T582" s="247">
        <f t="shared" si="90"/>
        <v>0</v>
      </c>
      <c r="U582" s="183">
        <f t="shared" si="91"/>
        <v>0</v>
      </c>
      <c r="V582" s="203" t="s">
        <v>12</v>
      </c>
      <c r="W582" s="356"/>
    </row>
    <row r="583" spans="1:23" ht="16.5" thickBot="1" x14ac:dyDescent="0.3">
      <c r="A583" s="117"/>
      <c r="B583" s="118"/>
      <c r="C583" s="118"/>
      <c r="D583" s="118"/>
      <c r="E583" s="119"/>
      <c r="F583" s="119"/>
      <c r="G583" s="120"/>
      <c r="H583" s="107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254"/>
      <c r="T583" s="247">
        <f t="shared" si="90"/>
        <v>0</v>
      </c>
      <c r="U583" s="299">
        <f>($T583)/$D$547</f>
        <v>0</v>
      </c>
      <c r="V583" s="205" t="s">
        <v>146</v>
      </c>
      <c r="W583" s="352"/>
    </row>
    <row r="584" spans="1:23" ht="15.75" thickBot="1" x14ac:dyDescent="0.3">
      <c r="A584" s="122"/>
      <c r="B584" s="122"/>
      <c r="C584" s="122"/>
      <c r="D584" s="122"/>
      <c r="E584" s="122"/>
      <c r="F584" s="122"/>
      <c r="G584" s="47" t="s">
        <v>4</v>
      </c>
      <c r="H584" s="123">
        <f t="shared" ref="H584:S584" si="92">SUM(H548:H583)</f>
        <v>120</v>
      </c>
      <c r="I584" s="123">
        <f t="shared" si="92"/>
        <v>43</v>
      </c>
      <c r="J584" s="123">
        <f t="shared" si="92"/>
        <v>4</v>
      </c>
      <c r="K584" s="123">
        <f t="shared" si="92"/>
        <v>0</v>
      </c>
      <c r="L584" s="123">
        <f t="shared" si="92"/>
        <v>0</v>
      </c>
      <c r="M584" s="123">
        <f t="shared" si="92"/>
        <v>0</v>
      </c>
      <c r="N584" s="123">
        <f t="shared" si="92"/>
        <v>0</v>
      </c>
      <c r="O584" s="123">
        <f t="shared" si="92"/>
        <v>0</v>
      </c>
      <c r="P584" s="123">
        <f t="shared" si="92"/>
        <v>0</v>
      </c>
      <c r="Q584" s="123">
        <f t="shared" si="92"/>
        <v>0</v>
      </c>
      <c r="R584" s="123">
        <f t="shared" si="92"/>
        <v>3</v>
      </c>
      <c r="S584" s="123">
        <f t="shared" si="92"/>
        <v>14</v>
      </c>
      <c r="T584" s="198">
        <f>SUM(H584,J584,L584,N584,P584,R584,S584)</f>
        <v>141</v>
      </c>
      <c r="U584" s="333">
        <f>($T584)/$D$547</f>
        <v>6.9117647058823534E-2</v>
      </c>
      <c r="V584" s="40"/>
    </row>
    <row r="586" spans="1:23" ht="15.75" thickBot="1" x14ac:dyDescent="0.3"/>
    <row r="587" spans="1:23" ht="75.75" thickBot="1" x14ac:dyDescent="0.3">
      <c r="A587" s="42" t="s">
        <v>22</v>
      </c>
      <c r="B587" s="42" t="s">
        <v>47</v>
      </c>
      <c r="C587" s="43" t="s">
        <v>52</v>
      </c>
      <c r="D587" s="43" t="s">
        <v>17</v>
      </c>
      <c r="E587" s="42" t="s">
        <v>16</v>
      </c>
      <c r="F587" s="44" t="s">
        <v>1</v>
      </c>
      <c r="G587" s="45" t="s">
        <v>23</v>
      </c>
      <c r="H587" s="46" t="s">
        <v>72</v>
      </c>
      <c r="I587" s="46" t="s">
        <v>73</v>
      </c>
      <c r="J587" s="46" t="s">
        <v>53</v>
      </c>
      <c r="K587" s="46" t="s">
        <v>58</v>
      </c>
      <c r="L587" s="46" t="s">
        <v>54</v>
      </c>
      <c r="M587" s="46" t="s">
        <v>59</v>
      </c>
      <c r="N587" s="46" t="s">
        <v>55</v>
      </c>
      <c r="O587" s="46" t="s">
        <v>60</v>
      </c>
      <c r="P587" s="46" t="s">
        <v>56</v>
      </c>
      <c r="Q587" s="46" t="s">
        <v>74</v>
      </c>
      <c r="R587" s="46" t="s">
        <v>113</v>
      </c>
      <c r="S587" s="46" t="s">
        <v>41</v>
      </c>
      <c r="T587" s="46" t="s">
        <v>4</v>
      </c>
      <c r="U587" s="42" t="s">
        <v>2</v>
      </c>
      <c r="V587" s="80" t="s">
        <v>20</v>
      </c>
      <c r="W587" s="81" t="s">
        <v>6</v>
      </c>
    </row>
    <row r="588" spans="1:23" ht="15.75" thickBot="1" x14ac:dyDescent="0.3">
      <c r="A588" s="316">
        <v>1526543</v>
      </c>
      <c r="B588" s="209" t="s">
        <v>243</v>
      </c>
      <c r="C588" s="316">
        <v>1152</v>
      </c>
      <c r="D588" s="316">
        <v>1235</v>
      </c>
      <c r="E588" s="321">
        <v>1120</v>
      </c>
      <c r="F588" s="322">
        <f>E588/D588</f>
        <v>0.90688259109311742</v>
      </c>
      <c r="G588" s="48">
        <v>45456</v>
      </c>
      <c r="H588" s="82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4"/>
      <c r="T588" s="296"/>
      <c r="U588" s="115"/>
      <c r="V588" s="86" t="s">
        <v>75</v>
      </c>
      <c r="W588" s="353" t="s">
        <v>70</v>
      </c>
    </row>
    <row r="589" spans="1:23" ht="16.5" thickBot="1" x14ac:dyDescent="0.3">
      <c r="A589" s="87"/>
      <c r="B589" s="88"/>
      <c r="C589" s="88"/>
      <c r="D589" s="88"/>
      <c r="E589" s="88"/>
      <c r="F589" s="88"/>
      <c r="G589" s="89"/>
      <c r="H589" s="90">
        <v>8</v>
      </c>
      <c r="I589" s="91"/>
      <c r="J589" s="91">
        <v>1</v>
      </c>
      <c r="K589" s="91"/>
      <c r="L589" s="91"/>
      <c r="M589" s="91"/>
      <c r="N589" s="91"/>
      <c r="O589" s="91"/>
      <c r="P589" s="91"/>
      <c r="Q589" s="91"/>
      <c r="R589" s="91"/>
      <c r="S589" s="250">
        <v>8</v>
      </c>
      <c r="T589" s="249">
        <f>SUM(H589,J589,L589,N589,P589,R589,S589)</f>
        <v>17</v>
      </c>
      <c r="U589" s="349">
        <f>($T589)/$D$588</f>
        <v>1.3765182186234818E-2</v>
      </c>
      <c r="V589" s="202" t="s">
        <v>15</v>
      </c>
      <c r="W589" s="210" t="s">
        <v>463</v>
      </c>
    </row>
    <row r="590" spans="1:23" ht="15.75" x14ac:dyDescent="0.25">
      <c r="A590" s="530" t="s">
        <v>428</v>
      </c>
      <c r="B590" s="531"/>
      <c r="C590" s="531"/>
      <c r="D590" s="531"/>
      <c r="E590" s="531"/>
      <c r="F590" s="531"/>
      <c r="G590" s="532"/>
      <c r="H590" s="99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251"/>
      <c r="T590" s="247">
        <f t="shared" ref="T590:T604" si="93">SUM(H590,J590,L590,N590,P590,R590,S590)</f>
        <v>0</v>
      </c>
      <c r="U590" s="93">
        <f>($T590)/$D$588</f>
        <v>0</v>
      </c>
      <c r="V590" s="203" t="s">
        <v>43</v>
      </c>
      <c r="W590" s="351"/>
    </row>
    <row r="591" spans="1:23" ht="15.75" x14ac:dyDescent="0.25">
      <c r="A591" s="533" t="s">
        <v>429</v>
      </c>
      <c r="B591" s="533"/>
      <c r="C591" s="533"/>
      <c r="D591" s="533"/>
      <c r="E591" s="533"/>
      <c r="F591" s="533"/>
      <c r="G591" s="494">
        <v>77</v>
      </c>
      <c r="H591" s="110">
        <v>1</v>
      </c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251"/>
      <c r="T591" s="247">
        <f t="shared" si="93"/>
        <v>1</v>
      </c>
      <c r="U591" s="93">
        <f t="shared" ref="U591:U602" si="94">($T591)/$D$588</f>
        <v>8.0971659919028337E-4</v>
      </c>
      <c r="V591" s="203" t="s">
        <v>5</v>
      </c>
      <c r="W591" s="244"/>
    </row>
    <row r="592" spans="1:23" ht="15.75" x14ac:dyDescent="0.25">
      <c r="A592" s="533" t="s">
        <v>430</v>
      </c>
      <c r="B592" s="533"/>
      <c r="C592" s="533"/>
      <c r="D592" s="533"/>
      <c r="E592" s="533"/>
      <c r="F592" s="533"/>
      <c r="G592" s="494">
        <v>54</v>
      </c>
      <c r="H592" s="110">
        <v>46</v>
      </c>
      <c r="I592" s="63"/>
      <c r="J592" s="63">
        <v>7</v>
      </c>
      <c r="K592" s="63"/>
      <c r="L592" s="63"/>
      <c r="M592" s="63"/>
      <c r="N592" s="63"/>
      <c r="O592" s="63"/>
      <c r="P592" s="63"/>
      <c r="Q592" s="63"/>
      <c r="R592" s="63"/>
      <c r="S592" s="251"/>
      <c r="T592" s="247">
        <f t="shared" si="93"/>
        <v>53</v>
      </c>
      <c r="U592" s="93">
        <f t="shared" si="94"/>
        <v>4.2914979757085019E-2</v>
      </c>
      <c r="V592" s="203" t="s">
        <v>13</v>
      </c>
      <c r="W592" s="311"/>
    </row>
    <row r="593" spans="1:23" ht="15.75" x14ac:dyDescent="0.25">
      <c r="A593" s="533" t="s">
        <v>431</v>
      </c>
      <c r="B593" s="533"/>
      <c r="C593" s="533"/>
      <c r="D593" s="533"/>
      <c r="E593" s="533"/>
      <c r="F593" s="533"/>
      <c r="G593" s="495">
        <f>G591-G592</f>
        <v>23</v>
      </c>
      <c r="H593" s="110">
        <v>1</v>
      </c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251"/>
      <c r="T593" s="247">
        <f t="shared" si="93"/>
        <v>1</v>
      </c>
      <c r="U593" s="93">
        <f t="shared" si="94"/>
        <v>8.0971659919028337E-4</v>
      </c>
      <c r="V593" s="203" t="s">
        <v>14</v>
      </c>
      <c r="W593" s="311"/>
    </row>
    <row r="594" spans="1:23" ht="15.75" x14ac:dyDescent="0.25">
      <c r="A594" s="533" t="s">
        <v>432</v>
      </c>
      <c r="B594" s="533"/>
      <c r="C594" s="533"/>
      <c r="D594" s="533"/>
      <c r="E594" s="533"/>
      <c r="F594" s="533"/>
      <c r="G594" s="496">
        <f>G593/G591</f>
        <v>0.29870129870129869</v>
      </c>
      <c r="H594" s="110">
        <v>25</v>
      </c>
      <c r="I594" s="63"/>
      <c r="J594" s="63">
        <v>1</v>
      </c>
      <c r="K594" s="63"/>
      <c r="L594" s="63"/>
      <c r="M594" s="63"/>
      <c r="N594" s="63"/>
      <c r="O594" s="63"/>
      <c r="P594" s="63"/>
      <c r="Q594" s="63"/>
      <c r="R594" s="63"/>
      <c r="S594" s="251"/>
      <c r="T594" s="247">
        <f t="shared" si="93"/>
        <v>26</v>
      </c>
      <c r="U594" s="93">
        <f t="shared" si="94"/>
        <v>2.1052631578947368E-2</v>
      </c>
      <c r="V594" s="203" t="s">
        <v>30</v>
      </c>
      <c r="W594" s="105"/>
    </row>
    <row r="595" spans="1:23" ht="15.75" x14ac:dyDescent="0.25">
      <c r="A595" s="96"/>
      <c r="B595" s="97"/>
      <c r="C595" s="97"/>
      <c r="D595" s="97"/>
      <c r="E595" s="104"/>
      <c r="F595" s="104"/>
      <c r="G595" s="98"/>
      <c r="H595" s="99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251"/>
      <c r="T595" s="247">
        <f t="shared" si="93"/>
        <v>0</v>
      </c>
      <c r="U595" s="93">
        <f t="shared" si="94"/>
        <v>0</v>
      </c>
      <c r="V595" s="203" t="s">
        <v>31</v>
      </c>
      <c r="W595" s="323"/>
    </row>
    <row r="596" spans="1:23" ht="15.75" x14ac:dyDescent="0.25">
      <c r="A596" s="96"/>
      <c r="B596" s="97"/>
      <c r="C596" s="97"/>
      <c r="D596" s="97"/>
      <c r="E596" s="104"/>
      <c r="F596" s="104"/>
      <c r="G596" s="98"/>
      <c r="H596" s="99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251"/>
      <c r="T596" s="247">
        <f t="shared" si="93"/>
        <v>0</v>
      </c>
      <c r="U596" s="93">
        <f t="shared" si="94"/>
        <v>0</v>
      </c>
      <c r="V596" s="203" t="s">
        <v>163</v>
      </c>
      <c r="W596" s="105"/>
    </row>
    <row r="597" spans="1:23" ht="15.75" x14ac:dyDescent="0.25">
      <c r="A597" s="96"/>
      <c r="B597" s="97"/>
      <c r="C597" s="97"/>
      <c r="D597" s="97"/>
      <c r="E597" s="104"/>
      <c r="F597" s="104"/>
      <c r="G597" s="98"/>
      <c r="H597" s="99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251"/>
      <c r="T597" s="247">
        <f t="shared" si="93"/>
        <v>0</v>
      </c>
      <c r="U597" s="93">
        <f t="shared" si="94"/>
        <v>0</v>
      </c>
      <c r="V597" s="204" t="s">
        <v>183</v>
      </c>
      <c r="W597" s="354"/>
    </row>
    <row r="598" spans="1:23" ht="15.75" x14ac:dyDescent="0.25">
      <c r="A598" s="96"/>
      <c r="B598" s="97"/>
      <c r="C598" s="97"/>
      <c r="D598" s="97"/>
      <c r="E598" s="104"/>
      <c r="F598" s="104"/>
      <c r="G598" s="98"/>
      <c r="H598" s="99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251"/>
      <c r="T598" s="247">
        <f t="shared" si="93"/>
        <v>0</v>
      </c>
      <c r="U598" s="93">
        <f t="shared" si="94"/>
        <v>0</v>
      </c>
      <c r="V598" s="203" t="s">
        <v>0</v>
      </c>
      <c r="W598" s="354"/>
    </row>
    <row r="599" spans="1:23" ht="15.75" x14ac:dyDescent="0.25">
      <c r="A599" s="96"/>
      <c r="B599" s="97"/>
      <c r="C599" s="97"/>
      <c r="D599" s="97"/>
      <c r="E599" s="104"/>
      <c r="F599" s="104" t="s">
        <v>99</v>
      </c>
      <c r="G599" s="98"/>
      <c r="H599" s="99"/>
      <c r="I599" s="63"/>
      <c r="J599" s="63">
        <v>1</v>
      </c>
      <c r="K599" s="63"/>
      <c r="L599" s="63"/>
      <c r="M599" s="63"/>
      <c r="N599" s="63"/>
      <c r="O599" s="63"/>
      <c r="P599" s="63"/>
      <c r="Q599" s="63"/>
      <c r="R599" s="63"/>
      <c r="S599" s="251">
        <v>1</v>
      </c>
      <c r="T599" s="247">
        <f t="shared" si="93"/>
        <v>2</v>
      </c>
      <c r="U599" s="93">
        <f t="shared" si="94"/>
        <v>1.6194331983805667E-3</v>
      </c>
      <c r="V599" s="203" t="s">
        <v>11</v>
      </c>
      <c r="W599" s="326"/>
    </row>
    <row r="600" spans="1:23" ht="15.75" x14ac:dyDescent="0.25">
      <c r="A600" s="96"/>
      <c r="B600" s="97"/>
      <c r="C600" s="97"/>
      <c r="D600" s="97"/>
      <c r="E600" s="104"/>
      <c r="F600" s="104"/>
      <c r="G600" s="98"/>
      <c r="H600" s="99">
        <v>2</v>
      </c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251"/>
      <c r="T600" s="247">
        <f t="shared" si="93"/>
        <v>2</v>
      </c>
      <c r="U600" s="93">
        <f t="shared" si="94"/>
        <v>1.6194331983805667E-3</v>
      </c>
      <c r="V600" s="203" t="s">
        <v>33</v>
      </c>
      <c r="W600" s="354"/>
    </row>
    <row r="601" spans="1:23" ht="15.75" x14ac:dyDescent="0.25">
      <c r="A601" s="96"/>
      <c r="B601" s="97"/>
      <c r="C601" s="97"/>
      <c r="D601" s="97"/>
      <c r="E601" s="104"/>
      <c r="F601" s="104"/>
      <c r="G601" s="109"/>
      <c r="H601" s="110"/>
      <c r="I601" s="63"/>
      <c r="J601" s="63">
        <v>2</v>
      </c>
      <c r="K601" s="63"/>
      <c r="L601" s="63"/>
      <c r="M601" s="63"/>
      <c r="N601" s="63"/>
      <c r="O601" s="63"/>
      <c r="P601" s="63"/>
      <c r="Q601" s="63"/>
      <c r="R601" s="63"/>
      <c r="S601" s="251"/>
      <c r="T601" s="247">
        <f t="shared" si="93"/>
        <v>2</v>
      </c>
      <c r="U601" s="93">
        <f t="shared" si="94"/>
        <v>1.6194331983805667E-3</v>
      </c>
      <c r="V601" s="204" t="s">
        <v>27</v>
      </c>
      <c r="W601" s="212"/>
    </row>
    <row r="602" spans="1:23" ht="15.75" x14ac:dyDescent="0.25">
      <c r="A602" s="96"/>
      <c r="B602" s="97"/>
      <c r="C602" s="97"/>
      <c r="D602" s="97"/>
      <c r="E602" s="104"/>
      <c r="F602" s="104"/>
      <c r="G602" s="109"/>
      <c r="H602" s="110"/>
      <c r="I602" s="63"/>
      <c r="J602" s="63">
        <v>1</v>
      </c>
      <c r="K602" s="63"/>
      <c r="L602" s="63"/>
      <c r="M602" s="63"/>
      <c r="N602" s="63"/>
      <c r="O602" s="63"/>
      <c r="P602" s="63"/>
      <c r="Q602" s="63"/>
      <c r="R602" s="63"/>
      <c r="S602" s="251"/>
      <c r="T602" s="247">
        <f t="shared" si="93"/>
        <v>1</v>
      </c>
      <c r="U602" s="93">
        <f t="shared" si="94"/>
        <v>8.0971659919028337E-4</v>
      </c>
      <c r="V602" s="203" t="s">
        <v>480</v>
      </c>
      <c r="W602" s="103"/>
    </row>
    <row r="603" spans="1:23" ht="16.5" thickBot="1" x14ac:dyDescent="0.3">
      <c r="A603" s="96"/>
      <c r="B603" s="97"/>
      <c r="C603" s="97"/>
      <c r="D603" s="97"/>
      <c r="E603" s="104"/>
      <c r="F603" s="104"/>
      <c r="G603" s="109"/>
      <c r="H603" s="186"/>
      <c r="I603" s="187"/>
      <c r="J603" s="187">
        <v>1</v>
      </c>
      <c r="K603" s="187"/>
      <c r="L603" s="187"/>
      <c r="M603" s="187"/>
      <c r="N603" s="187"/>
      <c r="O603" s="187"/>
      <c r="P603" s="187"/>
      <c r="Q603" s="187"/>
      <c r="R603" s="187"/>
      <c r="S603" s="252"/>
      <c r="T603" s="248">
        <f t="shared" si="93"/>
        <v>1</v>
      </c>
      <c r="U603" s="245">
        <f>($T603)/$D$588</f>
        <v>8.0971659919028337E-4</v>
      </c>
      <c r="V603" s="205" t="s">
        <v>288</v>
      </c>
      <c r="W603" s="212"/>
    </row>
    <row r="604" spans="1:23" ht="15.75" x14ac:dyDescent="0.25">
      <c r="A604" s="96"/>
      <c r="B604" s="97"/>
      <c r="C604" s="97"/>
      <c r="D604" s="97"/>
      <c r="E604" s="104"/>
      <c r="F604" s="104"/>
      <c r="G604" s="98"/>
      <c r="H604" s="90"/>
      <c r="I604" s="111">
        <v>2</v>
      </c>
      <c r="J604" s="111"/>
      <c r="K604" s="111"/>
      <c r="L604" s="111"/>
      <c r="M604" s="111"/>
      <c r="N604" s="111"/>
      <c r="O604" s="111"/>
      <c r="P604" s="111"/>
      <c r="Q604" s="111"/>
      <c r="R604" s="111"/>
      <c r="S604" s="253"/>
      <c r="T604" s="249">
        <f t="shared" si="93"/>
        <v>0</v>
      </c>
      <c r="U604" s="183">
        <f>($T604)/$D$588</f>
        <v>0</v>
      </c>
      <c r="V604" s="206" t="s">
        <v>10</v>
      </c>
      <c r="W604" s="106"/>
    </row>
    <row r="605" spans="1:23" ht="15.75" x14ac:dyDescent="0.25">
      <c r="A605" s="96"/>
      <c r="B605" s="97"/>
      <c r="C605" s="97"/>
      <c r="D605" s="97"/>
      <c r="E605" s="104"/>
      <c r="F605" s="104"/>
      <c r="G605" s="98"/>
      <c r="H605" s="99"/>
      <c r="I605" s="213"/>
      <c r="J605" s="63"/>
      <c r="K605" s="63"/>
      <c r="L605" s="63"/>
      <c r="M605" s="63"/>
      <c r="N605" s="63"/>
      <c r="O605" s="63"/>
      <c r="P605" s="63"/>
      <c r="Q605" s="63"/>
      <c r="R605" s="63"/>
      <c r="S605" s="251"/>
      <c r="T605" s="247">
        <f>SUM(H605,J605,L605,N605,P605,R605,S605)</f>
        <v>0</v>
      </c>
      <c r="U605" s="93">
        <f>($T605)/$D$588</f>
        <v>0</v>
      </c>
      <c r="V605" s="331" t="s">
        <v>94</v>
      </c>
      <c r="W605" s="106"/>
    </row>
    <row r="606" spans="1:23" ht="15.75" x14ac:dyDescent="0.25">
      <c r="A606" s="96"/>
      <c r="B606" s="97"/>
      <c r="C606" s="97"/>
      <c r="D606" s="97"/>
      <c r="E606" s="104"/>
      <c r="F606" s="104"/>
      <c r="G606" s="98"/>
      <c r="H606" s="99"/>
      <c r="I606" s="214">
        <v>7</v>
      </c>
      <c r="J606" s="63"/>
      <c r="K606" s="63"/>
      <c r="L606" s="63"/>
      <c r="M606" s="63"/>
      <c r="N606" s="63"/>
      <c r="O606" s="63"/>
      <c r="P606" s="63"/>
      <c r="Q606" s="63"/>
      <c r="R606" s="63"/>
      <c r="S606" s="251">
        <v>7</v>
      </c>
      <c r="T606" s="247">
        <f>SUM(H606,J606,L606,N606,P606,R606,S606)</f>
        <v>7</v>
      </c>
      <c r="U606" s="93">
        <f t="shared" ref="U606:U613" si="95">($T606)/$D$588</f>
        <v>5.6680161943319842E-3</v>
      </c>
      <c r="V606" s="203" t="s">
        <v>3</v>
      </c>
      <c r="W606" s="354" t="s">
        <v>410</v>
      </c>
    </row>
    <row r="607" spans="1:23" ht="15.75" x14ac:dyDescent="0.25">
      <c r="A607" s="96"/>
      <c r="B607" s="97"/>
      <c r="C607" s="97"/>
      <c r="D607" s="97"/>
      <c r="E607" s="97"/>
      <c r="F607" s="104"/>
      <c r="G607" s="98"/>
      <c r="H607" s="99"/>
      <c r="I607" s="214">
        <v>1</v>
      </c>
      <c r="J607" s="63"/>
      <c r="K607" s="63"/>
      <c r="L607" s="63"/>
      <c r="M607" s="63"/>
      <c r="N607" s="63"/>
      <c r="O607" s="63"/>
      <c r="P607" s="63"/>
      <c r="Q607" s="63"/>
      <c r="R607" s="63"/>
      <c r="S607" s="251"/>
      <c r="T607" s="247">
        <f t="shared" ref="T607:T614" si="96">SUM(H607,J607,L607,N607,P607,R607,S607)</f>
        <v>0</v>
      </c>
      <c r="U607" s="93">
        <f t="shared" si="95"/>
        <v>0</v>
      </c>
      <c r="V607" s="203" t="s">
        <v>7</v>
      </c>
      <c r="W607" s="354" t="s">
        <v>479</v>
      </c>
    </row>
    <row r="608" spans="1:23" ht="15.75" x14ac:dyDescent="0.25">
      <c r="A608" s="96"/>
      <c r="B608" s="97"/>
      <c r="C608" s="97"/>
      <c r="D608" s="97"/>
      <c r="E608" s="97"/>
      <c r="F608" s="104"/>
      <c r="G608" s="98"/>
      <c r="H608" s="99"/>
      <c r="I608" s="214">
        <v>2</v>
      </c>
      <c r="J608" s="63"/>
      <c r="K608" s="63"/>
      <c r="L608" s="63"/>
      <c r="M608" s="63"/>
      <c r="N608" s="63"/>
      <c r="O608" s="63"/>
      <c r="P608" s="63"/>
      <c r="Q608" s="63"/>
      <c r="R608" s="63"/>
      <c r="S608" s="251"/>
      <c r="T608" s="247">
        <f t="shared" si="96"/>
        <v>0</v>
      </c>
      <c r="U608" s="93">
        <f t="shared" si="95"/>
        <v>0</v>
      </c>
      <c r="V608" s="203" t="s">
        <v>8</v>
      </c>
      <c r="W608" s="354" t="s">
        <v>481</v>
      </c>
    </row>
    <row r="609" spans="1:23" ht="15.75" x14ac:dyDescent="0.25">
      <c r="A609" s="96"/>
      <c r="B609" s="97"/>
      <c r="C609" s="97"/>
      <c r="D609" s="97"/>
      <c r="E609" s="97"/>
      <c r="F609" s="104"/>
      <c r="G609" s="98"/>
      <c r="H609" s="99"/>
      <c r="I609" s="214"/>
      <c r="J609" s="63"/>
      <c r="K609" s="63"/>
      <c r="L609" s="63"/>
      <c r="M609" s="63"/>
      <c r="N609" s="63"/>
      <c r="O609" s="63"/>
      <c r="P609" s="63"/>
      <c r="Q609" s="63"/>
      <c r="R609" s="63"/>
      <c r="S609" s="251"/>
      <c r="T609" s="247">
        <f t="shared" si="96"/>
        <v>0</v>
      </c>
      <c r="U609" s="93">
        <f t="shared" si="95"/>
        <v>0</v>
      </c>
      <c r="V609" s="485" t="s">
        <v>92</v>
      </c>
      <c r="W609" s="354"/>
    </row>
    <row r="610" spans="1:23" ht="15.75" x14ac:dyDescent="0.25">
      <c r="A610" s="96"/>
      <c r="B610" s="97"/>
      <c r="C610" s="97"/>
      <c r="D610" s="97"/>
      <c r="E610" s="97"/>
      <c r="F610" s="104"/>
      <c r="G610" s="98"/>
      <c r="H610" s="99"/>
      <c r="I610" s="214"/>
      <c r="J610" s="63"/>
      <c r="K610" s="63"/>
      <c r="L610" s="63"/>
      <c r="M610" s="63"/>
      <c r="N610" s="63"/>
      <c r="O610" s="63"/>
      <c r="P610" s="63"/>
      <c r="Q610" s="63"/>
      <c r="R610" s="63"/>
      <c r="S610" s="251"/>
      <c r="T610" s="247">
        <f t="shared" si="96"/>
        <v>0</v>
      </c>
      <c r="U610" s="93">
        <f t="shared" si="95"/>
        <v>0</v>
      </c>
      <c r="V610" s="203" t="s">
        <v>77</v>
      </c>
      <c r="W610" s="354"/>
    </row>
    <row r="611" spans="1:23" ht="15.75" x14ac:dyDescent="0.25">
      <c r="A611" s="96"/>
      <c r="B611" s="97"/>
      <c r="C611" s="97"/>
      <c r="D611" s="97"/>
      <c r="E611" s="104"/>
      <c r="F611" s="104"/>
      <c r="G611" s="98"/>
      <c r="H611" s="99"/>
      <c r="I611" s="214">
        <v>9</v>
      </c>
      <c r="J611" s="63"/>
      <c r="K611" s="63"/>
      <c r="L611" s="63"/>
      <c r="M611" s="63"/>
      <c r="N611" s="63"/>
      <c r="O611" s="63"/>
      <c r="P611" s="63"/>
      <c r="Q611" s="63"/>
      <c r="R611" s="63"/>
      <c r="S611" s="251"/>
      <c r="T611" s="247">
        <f t="shared" si="96"/>
        <v>0</v>
      </c>
      <c r="U611" s="93">
        <f t="shared" si="95"/>
        <v>0</v>
      </c>
      <c r="V611" s="203" t="s">
        <v>12</v>
      </c>
      <c r="W611" s="326"/>
    </row>
    <row r="612" spans="1:23" ht="15.75" x14ac:dyDescent="0.25">
      <c r="A612" s="96"/>
      <c r="B612" s="97"/>
      <c r="C612" s="97"/>
      <c r="D612" s="97"/>
      <c r="E612" s="104"/>
      <c r="F612" s="104"/>
      <c r="G612" s="98"/>
      <c r="H612" s="99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251">
        <v>2</v>
      </c>
      <c r="T612" s="247">
        <f t="shared" si="96"/>
        <v>2</v>
      </c>
      <c r="U612" s="93">
        <f t="shared" si="95"/>
        <v>1.6194331983805667E-3</v>
      </c>
      <c r="V612" s="204" t="s">
        <v>159</v>
      </c>
      <c r="W612" s="486"/>
    </row>
    <row r="613" spans="1:23" ht="15.75" x14ac:dyDescent="0.25">
      <c r="A613" s="96"/>
      <c r="B613" s="97"/>
      <c r="C613" s="97"/>
      <c r="D613" s="97"/>
      <c r="E613" s="104"/>
      <c r="F613" s="104"/>
      <c r="G613" s="98"/>
      <c r="H613" s="99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251"/>
      <c r="T613" s="247">
        <f t="shared" si="96"/>
        <v>0</v>
      </c>
      <c r="U613" s="93">
        <f t="shared" si="95"/>
        <v>0</v>
      </c>
      <c r="V613" s="204" t="s">
        <v>374</v>
      </c>
      <c r="W613" s="326"/>
    </row>
    <row r="614" spans="1:23" ht="16.5" thickBot="1" x14ac:dyDescent="0.3">
      <c r="A614" s="96"/>
      <c r="B614" s="97"/>
      <c r="C614" s="97"/>
      <c r="D614" s="97"/>
      <c r="E614" s="104"/>
      <c r="F614" s="104"/>
      <c r="G614" s="98"/>
      <c r="H614" s="107"/>
      <c r="I614" s="100"/>
      <c r="J614" s="100"/>
      <c r="K614" s="100"/>
      <c r="L614" s="100"/>
      <c r="M614" s="100"/>
      <c r="N614" s="100"/>
      <c r="O614" s="100"/>
      <c r="P614" s="100"/>
      <c r="Q614" s="100"/>
      <c r="R614" s="100"/>
      <c r="S614" s="254"/>
      <c r="T614" s="248">
        <f t="shared" si="96"/>
        <v>0</v>
      </c>
      <c r="U614" s="299">
        <f>($T614)/$D$588</f>
        <v>0</v>
      </c>
      <c r="V614" s="357" t="s">
        <v>9</v>
      </c>
      <c r="W614" s="326"/>
    </row>
    <row r="615" spans="1:23" ht="16.5" thickBot="1" x14ac:dyDescent="0.3">
      <c r="A615" s="96"/>
      <c r="B615" s="97"/>
      <c r="C615" s="97"/>
      <c r="D615" s="97"/>
      <c r="E615" s="104"/>
      <c r="F615" s="104"/>
      <c r="G615" s="98"/>
      <c r="H615" s="82"/>
      <c r="I615" s="83"/>
      <c r="J615" s="240"/>
      <c r="K615" s="83"/>
      <c r="L615" s="83"/>
      <c r="M615" s="83"/>
      <c r="N615" s="83"/>
      <c r="O615" s="83"/>
      <c r="P615" s="83"/>
      <c r="Q615" s="83"/>
      <c r="R615" s="83"/>
      <c r="S615" s="83"/>
      <c r="T615" s="246"/>
      <c r="U615" s="246"/>
      <c r="V615" s="208" t="s">
        <v>149</v>
      </c>
      <c r="W615" s="326"/>
    </row>
    <row r="616" spans="1:23" ht="15.75" x14ac:dyDescent="0.25">
      <c r="A616" s="96"/>
      <c r="B616" s="97"/>
      <c r="C616" s="97"/>
      <c r="D616" s="97"/>
      <c r="E616" s="104"/>
      <c r="F616" s="104"/>
      <c r="G616" s="109"/>
      <c r="H616" s="90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250"/>
      <c r="T616" s="249">
        <f t="shared" ref="T616:T624" si="97">SUM(H616,J616,L616,N616,P616,R616,S616)</f>
        <v>0</v>
      </c>
      <c r="U616" s="183">
        <f>($T616)/$D$588</f>
        <v>0</v>
      </c>
      <c r="V616" s="202" t="s">
        <v>15</v>
      </c>
      <c r="W616" s="354"/>
    </row>
    <row r="617" spans="1:23" ht="15.75" x14ac:dyDescent="0.25">
      <c r="A617" s="96"/>
      <c r="B617" s="97"/>
      <c r="C617" s="97"/>
      <c r="D617" s="97"/>
      <c r="E617" s="104"/>
      <c r="F617" s="104"/>
      <c r="G617" s="109"/>
      <c r="H617" s="99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251"/>
      <c r="T617" s="247">
        <f t="shared" si="97"/>
        <v>0</v>
      </c>
      <c r="U617" s="183">
        <f>($T617)/$D$588</f>
        <v>0</v>
      </c>
      <c r="V617" s="203" t="s">
        <v>83</v>
      </c>
      <c r="W617" s="326"/>
    </row>
    <row r="618" spans="1:23" x14ac:dyDescent="0.25">
      <c r="A618" s="96"/>
      <c r="B618" s="97"/>
      <c r="C618" s="97"/>
      <c r="D618" s="97"/>
      <c r="E618" s="104"/>
      <c r="F618" s="104"/>
      <c r="G618" s="109"/>
      <c r="H618" s="99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251"/>
      <c r="T618" s="247">
        <f t="shared" si="97"/>
        <v>0</v>
      </c>
      <c r="U618" s="183">
        <f t="shared" ref="U618:U623" si="98">($T618)/$D$588</f>
        <v>0</v>
      </c>
      <c r="V618" s="355" t="s">
        <v>375</v>
      </c>
      <c r="W618" s="354" t="s">
        <v>478</v>
      </c>
    </row>
    <row r="619" spans="1:23" ht="15.75" x14ac:dyDescent="0.25">
      <c r="A619" s="96"/>
      <c r="B619" s="97"/>
      <c r="C619" s="97"/>
      <c r="D619" s="97"/>
      <c r="E619" s="104"/>
      <c r="F619" s="104"/>
      <c r="G619" s="109"/>
      <c r="H619" s="99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251"/>
      <c r="T619" s="247">
        <f t="shared" si="97"/>
        <v>0</v>
      </c>
      <c r="U619" s="183">
        <f t="shared" si="98"/>
        <v>0</v>
      </c>
      <c r="V619" s="203" t="s">
        <v>71</v>
      </c>
      <c r="W619" s="326" t="s">
        <v>424</v>
      </c>
    </row>
    <row r="620" spans="1:23" ht="15.75" x14ac:dyDescent="0.25">
      <c r="A620" s="96"/>
      <c r="B620" s="97"/>
      <c r="C620" s="97"/>
      <c r="D620" s="97"/>
      <c r="E620" s="104"/>
      <c r="F620" s="104"/>
      <c r="G620" s="109"/>
      <c r="H620" s="99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251"/>
      <c r="T620" s="247">
        <f t="shared" si="97"/>
        <v>0</v>
      </c>
      <c r="U620" s="183">
        <f t="shared" si="98"/>
        <v>0</v>
      </c>
      <c r="V620" s="204" t="s">
        <v>84</v>
      </c>
      <c r="W620" s="326" t="s">
        <v>482</v>
      </c>
    </row>
    <row r="621" spans="1:23" ht="15.75" x14ac:dyDescent="0.25">
      <c r="A621" s="96"/>
      <c r="B621" s="97"/>
      <c r="C621" s="97"/>
      <c r="D621" s="97"/>
      <c r="E621" s="104"/>
      <c r="F621" s="104"/>
      <c r="G621" s="109"/>
      <c r="H621" s="99"/>
      <c r="I621" s="63"/>
      <c r="J621" s="63"/>
      <c r="K621" s="63"/>
      <c r="L621" s="63" t="s">
        <v>477</v>
      </c>
      <c r="M621" s="63"/>
      <c r="N621" s="63"/>
      <c r="O621" s="63"/>
      <c r="P621" s="63"/>
      <c r="Q621" s="63"/>
      <c r="R621" s="63"/>
      <c r="S621" s="251"/>
      <c r="T621" s="247">
        <f t="shared" si="97"/>
        <v>0</v>
      </c>
      <c r="U621" s="183">
        <f t="shared" si="98"/>
        <v>0</v>
      </c>
      <c r="V621" s="204" t="s">
        <v>26</v>
      </c>
      <c r="W621" s="356"/>
    </row>
    <row r="622" spans="1:23" ht="15.75" x14ac:dyDescent="0.25">
      <c r="A622" s="96"/>
      <c r="B622" s="97"/>
      <c r="C622" s="97"/>
      <c r="D622" s="97"/>
      <c r="E622" s="104"/>
      <c r="F622" s="104"/>
      <c r="G622" s="109"/>
      <c r="H622" s="107"/>
      <c r="I622" s="100"/>
      <c r="J622" s="100"/>
      <c r="K622" s="100"/>
      <c r="L622" s="100"/>
      <c r="M622" s="100"/>
      <c r="N622" s="100"/>
      <c r="O622" s="100"/>
      <c r="P622" s="100"/>
      <c r="Q622" s="100"/>
      <c r="R622" s="100"/>
      <c r="S622" s="254"/>
      <c r="T622" s="247">
        <f t="shared" si="97"/>
        <v>0</v>
      </c>
      <c r="U622" s="183">
        <f t="shared" si="98"/>
        <v>0</v>
      </c>
      <c r="V622" s="207" t="s">
        <v>376</v>
      </c>
      <c r="W622" s="354"/>
    </row>
    <row r="623" spans="1:23" ht="15.75" x14ac:dyDescent="0.25">
      <c r="A623" s="96"/>
      <c r="B623" s="97"/>
      <c r="C623" s="97"/>
      <c r="D623" s="97"/>
      <c r="E623" s="104"/>
      <c r="F623" s="104"/>
      <c r="G623" s="109"/>
      <c r="H623" s="107"/>
      <c r="I623" s="100"/>
      <c r="J623" s="100"/>
      <c r="K623" s="100"/>
      <c r="L623" s="100"/>
      <c r="M623" s="100"/>
      <c r="N623" s="100"/>
      <c r="O623" s="100"/>
      <c r="P623" s="100"/>
      <c r="Q623" s="100"/>
      <c r="R623" s="100"/>
      <c r="S623" s="254"/>
      <c r="T623" s="247">
        <f t="shared" si="97"/>
        <v>0</v>
      </c>
      <c r="U623" s="183">
        <f t="shared" si="98"/>
        <v>0</v>
      </c>
      <c r="V623" s="203" t="s">
        <v>12</v>
      </c>
      <c r="W623" s="356"/>
    </row>
    <row r="624" spans="1:23" ht="16.5" thickBot="1" x14ac:dyDescent="0.3">
      <c r="A624" s="117"/>
      <c r="B624" s="118"/>
      <c r="C624" s="118"/>
      <c r="D624" s="118"/>
      <c r="E624" s="119"/>
      <c r="F624" s="119"/>
      <c r="G624" s="120"/>
      <c r="H624" s="107"/>
      <c r="I624" s="100"/>
      <c r="J624" s="100"/>
      <c r="K624" s="100"/>
      <c r="L624" s="100"/>
      <c r="M624" s="100"/>
      <c r="N624" s="100"/>
      <c r="O624" s="100"/>
      <c r="P624" s="100"/>
      <c r="Q624" s="100"/>
      <c r="R624" s="100"/>
      <c r="S624" s="254"/>
      <c r="T624" s="247">
        <f t="shared" si="97"/>
        <v>0</v>
      </c>
      <c r="U624" s="299">
        <f>($T624)/$D$588</f>
        <v>0</v>
      </c>
      <c r="V624" s="205" t="s">
        <v>146</v>
      </c>
      <c r="W624" s="352"/>
    </row>
    <row r="625" spans="1:23" ht="15.75" thickBot="1" x14ac:dyDescent="0.3">
      <c r="A625" s="122"/>
      <c r="B625" s="122"/>
      <c r="C625" s="122"/>
      <c r="D625" s="122"/>
      <c r="E625" s="122"/>
      <c r="F625" s="122"/>
      <c r="G625" s="47" t="s">
        <v>4</v>
      </c>
      <c r="H625" s="123">
        <f t="shared" ref="H625:S625" si="99">SUM(H589:H624)</f>
        <v>83</v>
      </c>
      <c r="I625" s="123">
        <f t="shared" si="99"/>
        <v>21</v>
      </c>
      <c r="J625" s="123">
        <f t="shared" si="99"/>
        <v>14</v>
      </c>
      <c r="K625" s="123">
        <f t="shared" si="99"/>
        <v>0</v>
      </c>
      <c r="L625" s="123">
        <f t="shared" si="99"/>
        <v>0</v>
      </c>
      <c r="M625" s="123">
        <f t="shared" si="99"/>
        <v>0</v>
      </c>
      <c r="N625" s="123">
        <f t="shared" si="99"/>
        <v>0</v>
      </c>
      <c r="O625" s="123">
        <f t="shared" si="99"/>
        <v>0</v>
      </c>
      <c r="P625" s="123">
        <f t="shared" si="99"/>
        <v>0</v>
      </c>
      <c r="Q625" s="123">
        <f t="shared" si="99"/>
        <v>0</v>
      </c>
      <c r="R625" s="123">
        <f t="shared" si="99"/>
        <v>0</v>
      </c>
      <c r="S625" s="123">
        <f t="shared" si="99"/>
        <v>18</v>
      </c>
      <c r="T625" s="198">
        <f>SUM(H625,J625,L625,N625,P625,R625,S625)</f>
        <v>115</v>
      </c>
      <c r="U625" s="333">
        <f>($T625)/$D$588</f>
        <v>9.3117408906882596E-2</v>
      </c>
      <c r="V625" s="40"/>
    </row>
    <row r="627" spans="1:23" ht="15.75" thickBot="1" x14ac:dyDescent="0.3"/>
    <row r="628" spans="1:23" ht="75.75" thickBot="1" x14ac:dyDescent="0.3">
      <c r="A628" s="42" t="s">
        <v>22</v>
      </c>
      <c r="B628" s="42" t="s">
        <v>47</v>
      </c>
      <c r="C628" s="43" t="s">
        <v>52</v>
      </c>
      <c r="D628" s="43" t="s">
        <v>17</v>
      </c>
      <c r="E628" s="42" t="s">
        <v>16</v>
      </c>
      <c r="F628" s="44" t="s">
        <v>1</v>
      </c>
      <c r="G628" s="45" t="s">
        <v>23</v>
      </c>
      <c r="H628" s="46" t="s">
        <v>72</v>
      </c>
      <c r="I628" s="46" t="s">
        <v>73</v>
      </c>
      <c r="J628" s="46" t="s">
        <v>53</v>
      </c>
      <c r="K628" s="46" t="s">
        <v>58</v>
      </c>
      <c r="L628" s="46" t="s">
        <v>54</v>
      </c>
      <c r="M628" s="46" t="s">
        <v>59</v>
      </c>
      <c r="N628" s="46" t="s">
        <v>55</v>
      </c>
      <c r="O628" s="46" t="s">
        <v>60</v>
      </c>
      <c r="P628" s="46" t="s">
        <v>56</v>
      </c>
      <c r="Q628" s="46" t="s">
        <v>74</v>
      </c>
      <c r="R628" s="46" t="s">
        <v>113</v>
      </c>
      <c r="S628" s="46" t="s">
        <v>41</v>
      </c>
      <c r="T628" s="46" t="s">
        <v>4</v>
      </c>
      <c r="U628" s="42" t="s">
        <v>2</v>
      </c>
      <c r="V628" s="80" t="s">
        <v>20</v>
      </c>
      <c r="W628" s="81" t="s">
        <v>6</v>
      </c>
    </row>
    <row r="629" spans="1:23" ht="15.75" thickBot="1" x14ac:dyDescent="0.3">
      <c r="A629" s="316">
        <v>1525034</v>
      </c>
      <c r="B629" s="209" t="s">
        <v>243</v>
      </c>
      <c r="C629" s="316">
        <v>1920</v>
      </c>
      <c r="D629" s="316">
        <v>2165</v>
      </c>
      <c r="E629" s="321">
        <v>1875</v>
      </c>
      <c r="F629" s="322">
        <f>E629/D629</f>
        <v>0.86605080831408776</v>
      </c>
      <c r="G629" s="48">
        <v>45469</v>
      </c>
      <c r="H629" s="82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4"/>
      <c r="T629" s="296"/>
      <c r="U629" s="115"/>
      <c r="V629" s="86" t="s">
        <v>75</v>
      </c>
      <c r="W629" s="353" t="s">
        <v>70</v>
      </c>
    </row>
    <row r="630" spans="1:23" ht="16.5" thickBot="1" x14ac:dyDescent="0.3">
      <c r="A630" s="87"/>
      <c r="B630" s="88"/>
      <c r="C630" s="88"/>
      <c r="D630" s="88"/>
      <c r="E630" s="88"/>
      <c r="F630" s="88"/>
      <c r="G630" s="89"/>
      <c r="H630" s="90">
        <v>5</v>
      </c>
      <c r="I630" s="91"/>
      <c r="J630" s="91">
        <v>2</v>
      </c>
      <c r="K630" s="91"/>
      <c r="L630" s="91"/>
      <c r="M630" s="91"/>
      <c r="N630" s="91"/>
      <c r="O630" s="91"/>
      <c r="P630" s="91"/>
      <c r="Q630" s="91"/>
      <c r="R630" s="91"/>
      <c r="S630" s="250"/>
      <c r="T630" s="249">
        <f>SUM(H630,J630,L630,N630,P630,R630,S630)</f>
        <v>7</v>
      </c>
      <c r="U630" s="349">
        <f>($T630)/$D$629</f>
        <v>3.2332563510392609E-3</v>
      </c>
      <c r="V630" s="202" t="s">
        <v>15</v>
      </c>
      <c r="W630" s="210" t="s">
        <v>463</v>
      </c>
    </row>
    <row r="631" spans="1:23" ht="15.75" x14ac:dyDescent="0.25">
      <c r="A631" s="530" t="s">
        <v>428</v>
      </c>
      <c r="B631" s="531"/>
      <c r="C631" s="531"/>
      <c r="D631" s="531"/>
      <c r="E631" s="531"/>
      <c r="F631" s="531"/>
      <c r="G631" s="532"/>
      <c r="H631" s="99">
        <v>3</v>
      </c>
      <c r="I631" s="63"/>
      <c r="J631" s="63">
        <v>1</v>
      </c>
      <c r="K631" s="63"/>
      <c r="L631" s="63"/>
      <c r="M631" s="63"/>
      <c r="N631" s="63"/>
      <c r="O631" s="63"/>
      <c r="P631" s="63"/>
      <c r="Q631" s="63"/>
      <c r="R631" s="63"/>
      <c r="S631" s="251"/>
      <c r="T631" s="247">
        <f t="shared" ref="T631:T645" si="100">SUM(H631,J631,L631,N631,P631,R631,S631)</f>
        <v>4</v>
      </c>
      <c r="U631" s="93">
        <f>($T631)/$D$629</f>
        <v>1.8475750577367205E-3</v>
      </c>
      <c r="V631" s="203" t="s">
        <v>43</v>
      </c>
      <c r="W631" s="351"/>
    </row>
    <row r="632" spans="1:23" ht="15.75" x14ac:dyDescent="0.25">
      <c r="A632" s="533" t="s">
        <v>429</v>
      </c>
      <c r="B632" s="533"/>
      <c r="C632" s="533"/>
      <c r="D632" s="533"/>
      <c r="E632" s="533"/>
      <c r="F632" s="533"/>
      <c r="G632" s="494">
        <v>247</v>
      </c>
      <c r="H632" s="110">
        <v>3</v>
      </c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251"/>
      <c r="T632" s="247">
        <f t="shared" si="100"/>
        <v>3</v>
      </c>
      <c r="U632" s="93">
        <f t="shared" ref="U632:U643" si="101">($T632)/$D$629</f>
        <v>1.3856812933025404E-3</v>
      </c>
      <c r="V632" s="203" t="s">
        <v>5</v>
      </c>
      <c r="W632" s="244"/>
    </row>
    <row r="633" spans="1:23" ht="15.75" x14ac:dyDescent="0.25">
      <c r="A633" s="533" t="s">
        <v>430</v>
      </c>
      <c r="B633" s="533"/>
      <c r="C633" s="533"/>
      <c r="D633" s="533"/>
      <c r="E633" s="533"/>
      <c r="F633" s="533"/>
      <c r="G633" s="494">
        <v>183</v>
      </c>
      <c r="H633" s="110">
        <v>3</v>
      </c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251"/>
      <c r="T633" s="247">
        <f t="shared" si="100"/>
        <v>3</v>
      </c>
      <c r="U633" s="93">
        <f t="shared" si="101"/>
        <v>1.3856812933025404E-3</v>
      </c>
      <c r="V633" s="203" t="s">
        <v>13</v>
      </c>
      <c r="W633" s="311"/>
    </row>
    <row r="634" spans="1:23" ht="15.75" x14ac:dyDescent="0.25">
      <c r="A634" s="533" t="s">
        <v>431</v>
      </c>
      <c r="B634" s="533"/>
      <c r="C634" s="533"/>
      <c r="D634" s="533"/>
      <c r="E634" s="533"/>
      <c r="F634" s="533"/>
      <c r="G634" s="495">
        <f>G632-G633</f>
        <v>64</v>
      </c>
      <c r="H634" s="110">
        <v>148</v>
      </c>
      <c r="I634" s="63"/>
      <c r="J634" s="63">
        <v>32</v>
      </c>
      <c r="K634" s="63"/>
      <c r="L634" s="63">
        <v>11</v>
      </c>
      <c r="M634" s="63"/>
      <c r="N634" s="63"/>
      <c r="O634" s="63"/>
      <c r="P634" s="63"/>
      <c r="Q634" s="63"/>
      <c r="R634" s="63"/>
      <c r="S634" s="251"/>
      <c r="T634" s="247">
        <f t="shared" si="100"/>
        <v>191</v>
      </c>
      <c r="U634" s="93">
        <f t="shared" si="101"/>
        <v>8.8221709006928412E-2</v>
      </c>
      <c r="V634" s="203" t="s">
        <v>14</v>
      </c>
      <c r="W634" s="311"/>
    </row>
    <row r="635" spans="1:23" ht="15.75" x14ac:dyDescent="0.25">
      <c r="A635" s="533" t="s">
        <v>432</v>
      </c>
      <c r="B635" s="533"/>
      <c r="C635" s="533"/>
      <c r="D635" s="533"/>
      <c r="E635" s="533"/>
      <c r="F635" s="533"/>
      <c r="G635" s="496">
        <f>G634/G632</f>
        <v>0.25910931174089069</v>
      </c>
      <c r="H635" s="110">
        <v>3</v>
      </c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251"/>
      <c r="T635" s="247">
        <f t="shared" si="100"/>
        <v>3</v>
      </c>
      <c r="U635" s="93">
        <f t="shared" si="101"/>
        <v>1.3856812933025404E-3</v>
      </c>
      <c r="V635" s="203" t="s">
        <v>30</v>
      </c>
      <c r="W635" s="105"/>
    </row>
    <row r="636" spans="1:23" ht="15.75" x14ac:dyDescent="0.25">
      <c r="A636" s="96"/>
      <c r="B636" s="97"/>
      <c r="C636" s="97"/>
      <c r="D636" s="97"/>
      <c r="E636" s="104"/>
      <c r="F636" s="104"/>
      <c r="G636" s="98"/>
      <c r="H636" s="99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251"/>
      <c r="T636" s="247">
        <f t="shared" si="100"/>
        <v>0</v>
      </c>
      <c r="U636" s="93">
        <f t="shared" si="101"/>
        <v>0</v>
      </c>
      <c r="V636" s="203" t="s">
        <v>31</v>
      </c>
      <c r="W636" s="323"/>
    </row>
    <row r="637" spans="1:23" ht="15.75" x14ac:dyDescent="0.25">
      <c r="A637" s="96"/>
      <c r="B637" s="97"/>
      <c r="C637" s="97"/>
      <c r="D637" s="97"/>
      <c r="E637" s="104"/>
      <c r="F637" s="104"/>
      <c r="G637" s="98"/>
      <c r="H637" s="99">
        <v>7</v>
      </c>
      <c r="I637" s="63"/>
      <c r="J637" s="63">
        <v>3</v>
      </c>
      <c r="K637" s="63"/>
      <c r="L637" s="63"/>
      <c r="M637" s="63"/>
      <c r="N637" s="63"/>
      <c r="O637" s="63"/>
      <c r="P637" s="63"/>
      <c r="Q637" s="63"/>
      <c r="R637" s="63"/>
      <c r="S637" s="251"/>
      <c r="T637" s="247">
        <f t="shared" si="100"/>
        <v>10</v>
      </c>
      <c r="U637" s="93">
        <f t="shared" si="101"/>
        <v>4.6189376443418013E-3</v>
      </c>
      <c r="V637" s="203" t="s">
        <v>163</v>
      </c>
      <c r="W637" s="105"/>
    </row>
    <row r="638" spans="1:23" ht="15.75" x14ac:dyDescent="0.25">
      <c r="A638" s="96"/>
      <c r="B638" s="97"/>
      <c r="C638" s="97"/>
      <c r="D638" s="97"/>
      <c r="E638" s="104"/>
      <c r="F638" s="104"/>
      <c r="G638" s="98"/>
      <c r="H638" s="99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251"/>
      <c r="T638" s="247">
        <f t="shared" si="100"/>
        <v>0</v>
      </c>
      <c r="U638" s="93">
        <f t="shared" si="101"/>
        <v>0</v>
      </c>
      <c r="V638" s="204" t="s">
        <v>183</v>
      </c>
      <c r="W638" s="354"/>
    </row>
    <row r="639" spans="1:23" ht="15.75" x14ac:dyDescent="0.25">
      <c r="A639" s="96"/>
      <c r="B639" s="97"/>
      <c r="C639" s="97"/>
      <c r="D639" s="97"/>
      <c r="E639" s="104"/>
      <c r="F639" s="104"/>
      <c r="G639" s="98"/>
      <c r="H639" s="99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251"/>
      <c r="T639" s="247">
        <f t="shared" si="100"/>
        <v>0</v>
      </c>
      <c r="U639" s="93">
        <f t="shared" si="101"/>
        <v>0</v>
      </c>
      <c r="V639" s="203" t="s">
        <v>0</v>
      </c>
      <c r="W639" s="354"/>
    </row>
    <row r="640" spans="1:23" ht="15.75" x14ac:dyDescent="0.25">
      <c r="A640" s="96"/>
      <c r="B640" s="97"/>
      <c r="C640" s="97"/>
      <c r="D640" s="97"/>
      <c r="E640" s="104"/>
      <c r="F640" s="104" t="s">
        <v>99</v>
      </c>
      <c r="G640" s="98"/>
      <c r="H640" s="99">
        <v>9</v>
      </c>
      <c r="I640" s="63"/>
      <c r="J640" s="63">
        <v>1</v>
      </c>
      <c r="K640" s="63"/>
      <c r="L640" s="63"/>
      <c r="M640" s="63"/>
      <c r="N640" s="63"/>
      <c r="O640" s="63"/>
      <c r="P640" s="63"/>
      <c r="Q640" s="63"/>
      <c r="R640" s="63"/>
      <c r="S640" s="251"/>
      <c r="T640" s="247">
        <f t="shared" si="100"/>
        <v>10</v>
      </c>
      <c r="U640" s="93">
        <f t="shared" si="101"/>
        <v>4.6189376443418013E-3</v>
      </c>
      <c r="V640" s="203" t="s">
        <v>11</v>
      </c>
      <c r="W640" s="326"/>
    </row>
    <row r="641" spans="1:23" ht="15.75" x14ac:dyDescent="0.25">
      <c r="A641" s="96"/>
      <c r="B641" s="97"/>
      <c r="C641" s="97"/>
      <c r="D641" s="97"/>
      <c r="E641" s="104"/>
      <c r="F641" s="104"/>
      <c r="G641" s="98"/>
      <c r="H641" s="99">
        <v>2</v>
      </c>
      <c r="I641" s="63"/>
      <c r="J641" s="63">
        <v>1</v>
      </c>
      <c r="K641" s="63"/>
      <c r="L641" s="63"/>
      <c r="M641" s="63"/>
      <c r="N641" s="63"/>
      <c r="O641" s="63"/>
      <c r="P641" s="63"/>
      <c r="Q641" s="63"/>
      <c r="R641" s="63"/>
      <c r="S641" s="251"/>
      <c r="T641" s="247">
        <f t="shared" si="100"/>
        <v>3</v>
      </c>
      <c r="U641" s="93">
        <f t="shared" si="101"/>
        <v>1.3856812933025404E-3</v>
      </c>
      <c r="V641" s="203" t="s">
        <v>33</v>
      </c>
      <c r="W641" s="354"/>
    </row>
    <row r="642" spans="1:23" ht="15.75" x14ac:dyDescent="0.25">
      <c r="A642" s="96"/>
      <c r="B642" s="97"/>
      <c r="C642" s="97"/>
      <c r="D642" s="97"/>
      <c r="E642" s="104"/>
      <c r="F642" s="104"/>
      <c r="G642" s="109"/>
      <c r="H642" s="110"/>
      <c r="I642" s="63"/>
      <c r="J642" s="63"/>
      <c r="K642" s="63"/>
      <c r="L642" s="63">
        <v>2</v>
      </c>
      <c r="M642" s="63"/>
      <c r="N642" s="63"/>
      <c r="O642" s="63"/>
      <c r="P642" s="63"/>
      <c r="Q642" s="63"/>
      <c r="R642" s="63"/>
      <c r="S642" s="251"/>
      <c r="T642" s="247">
        <f t="shared" si="100"/>
        <v>2</v>
      </c>
      <c r="U642" s="93">
        <f t="shared" si="101"/>
        <v>9.2378752886836026E-4</v>
      </c>
      <c r="V642" s="204" t="s">
        <v>27</v>
      </c>
      <c r="W642" s="212"/>
    </row>
    <row r="643" spans="1:23" ht="15.75" x14ac:dyDescent="0.25">
      <c r="A643" s="96"/>
      <c r="B643" s="97"/>
      <c r="C643" s="97"/>
      <c r="D643" s="97"/>
      <c r="E643" s="104"/>
      <c r="F643" s="104"/>
      <c r="G643" s="109"/>
      <c r="H643" s="110"/>
      <c r="I643" s="63"/>
      <c r="J643" s="63">
        <v>13</v>
      </c>
      <c r="K643" s="63"/>
      <c r="L643" s="63"/>
      <c r="M643" s="63"/>
      <c r="N643" s="63"/>
      <c r="O643" s="63"/>
      <c r="P643" s="63"/>
      <c r="Q643" s="63"/>
      <c r="R643" s="63"/>
      <c r="S643" s="251"/>
      <c r="T643" s="247">
        <f t="shared" si="100"/>
        <v>13</v>
      </c>
      <c r="U643" s="93">
        <f t="shared" si="101"/>
        <v>6.0046189376443421E-3</v>
      </c>
      <c r="V643" s="203" t="s">
        <v>480</v>
      </c>
      <c r="W643" s="103"/>
    </row>
    <row r="644" spans="1:23" ht="16.5" thickBot="1" x14ac:dyDescent="0.3">
      <c r="A644" s="96"/>
      <c r="B644" s="97"/>
      <c r="C644" s="97"/>
      <c r="D644" s="97"/>
      <c r="E644" s="104"/>
      <c r="F644" s="104"/>
      <c r="G644" s="109"/>
      <c r="H644" s="186"/>
      <c r="I644" s="187"/>
      <c r="J644" s="187"/>
      <c r="K644" s="187"/>
      <c r="L644" s="187"/>
      <c r="M644" s="187"/>
      <c r="N644" s="187"/>
      <c r="O644" s="187"/>
      <c r="P644" s="187"/>
      <c r="Q644" s="187"/>
      <c r="R644" s="187"/>
      <c r="S644" s="252"/>
      <c r="T644" s="248">
        <f t="shared" si="100"/>
        <v>0</v>
      </c>
      <c r="U644" s="245">
        <f>($T644)/$D$629</f>
        <v>0</v>
      </c>
      <c r="V644" s="205" t="s">
        <v>288</v>
      </c>
      <c r="W644" s="212"/>
    </row>
    <row r="645" spans="1:23" ht="15.75" x14ac:dyDescent="0.25">
      <c r="A645" s="96"/>
      <c r="B645" s="97"/>
      <c r="C645" s="97"/>
      <c r="D645" s="97"/>
      <c r="E645" s="104"/>
      <c r="F645" s="104"/>
      <c r="G645" s="98"/>
      <c r="H645" s="90"/>
      <c r="I645" s="111">
        <v>3</v>
      </c>
      <c r="J645" s="111"/>
      <c r="K645" s="111"/>
      <c r="L645" s="111"/>
      <c r="M645" s="111"/>
      <c r="N645" s="111"/>
      <c r="O645" s="111"/>
      <c r="P645" s="111"/>
      <c r="Q645" s="111"/>
      <c r="R645" s="111"/>
      <c r="S645" s="253"/>
      <c r="T645" s="249">
        <f t="shared" si="100"/>
        <v>0</v>
      </c>
      <c r="U645" s="183">
        <f>($T645)/$D$629</f>
        <v>0</v>
      </c>
      <c r="V645" s="206" t="s">
        <v>10</v>
      </c>
      <c r="W645" s="106"/>
    </row>
    <row r="646" spans="1:23" ht="15.75" x14ac:dyDescent="0.25">
      <c r="A646" s="96"/>
      <c r="B646" s="97"/>
      <c r="C646" s="97"/>
      <c r="D646" s="97"/>
      <c r="E646" s="104"/>
      <c r="F646" s="104"/>
      <c r="G646" s="98"/>
      <c r="H646" s="99"/>
      <c r="I646" s="213">
        <v>1</v>
      </c>
      <c r="J646" s="63"/>
      <c r="K646" s="63"/>
      <c r="L646" s="63"/>
      <c r="M646" s="63"/>
      <c r="N646" s="63"/>
      <c r="O646" s="63"/>
      <c r="P646" s="63"/>
      <c r="Q646" s="63"/>
      <c r="R646" s="63"/>
      <c r="S646" s="251"/>
      <c r="T646" s="247">
        <f>SUM(H646,J646,L646,N646,P646,R646,S646)</f>
        <v>0</v>
      </c>
      <c r="U646" s="93">
        <f>($T646)/$D$629</f>
        <v>0</v>
      </c>
      <c r="V646" s="331" t="s">
        <v>94</v>
      </c>
      <c r="W646" s="106"/>
    </row>
    <row r="647" spans="1:23" ht="15.75" x14ac:dyDescent="0.25">
      <c r="A647" s="96"/>
      <c r="B647" s="97"/>
      <c r="C647" s="97"/>
      <c r="D647" s="97"/>
      <c r="E647" s="104"/>
      <c r="F647" s="104"/>
      <c r="G647" s="98"/>
      <c r="H647" s="99"/>
      <c r="I647" s="214">
        <v>4</v>
      </c>
      <c r="J647" s="63"/>
      <c r="K647" s="63">
        <v>1</v>
      </c>
      <c r="L647" s="63"/>
      <c r="M647" s="63"/>
      <c r="N647" s="63"/>
      <c r="O647" s="63"/>
      <c r="P647" s="63"/>
      <c r="Q647" s="63"/>
      <c r="R647" s="63"/>
      <c r="S647" s="251">
        <v>15</v>
      </c>
      <c r="T647" s="247">
        <f>SUM(H647,J647,L647,N647,P647,R647,S647)</f>
        <v>15</v>
      </c>
      <c r="U647" s="93">
        <f t="shared" ref="U647:U654" si="102">($T647)/$D$629</f>
        <v>6.9284064665127024E-3</v>
      </c>
      <c r="V647" s="203" t="s">
        <v>3</v>
      </c>
      <c r="W647" s="354" t="s">
        <v>410</v>
      </c>
    </row>
    <row r="648" spans="1:23" ht="15.75" x14ac:dyDescent="0.25">
      <c r="A648" s="96"/>
      <c r="B648" s="97"/>
      <c r="C648" s="97"/>
      <c r="D648" s="97"/>
      <c r="E648" s="97"/>
      <c r="F648" s="104"/>
      <c r="G648" s="98"/>
      <c r="H648" s="99"/>
      <c r="I648" s="214">
        <v>4</v>
      </c>
      <c r="J648" s="63"/>
      <c r="K648" s="63"/>
      <c r="L648" s="63"/>
      <c r="M648" s="63"/>
      <c r="N648" s="63"/>
      <c r="O648" s="63"/>
      <c r="P648" s="63"/>
      <c r="Q648" s="63"/>
      <c r="R648" s="63"/>
      <c r="S648" s="251"/>
      <c r="T648" s="247">
        <f t="shared" ref="T648:T655" si="103">SUM(H648,J648,L648,N648,P648,R648,S648)</f>
        <v>0</v>
      </c>
      <c r="U648" s="93">
        <f t="shared" si="102"/>
        <v>0</v>
      </c>
      <c r="V648" s="203" t="s">
        <v>7</v>
      </c>
      <c r="W648" s="354" t="s">
        <v>502</v>
      </c>
    </row>
    <row r="649" spans="1:23" ht="15.75" x14ac:dyDescent="0.25">
      <c r="A649" s="96"/>
      <c r="B649" s="97"/>
      <c r="C649" s="97"/>
      <c r="D649" s="97"/>
      <c r="E649" s="97"/>
      <c r="F649" s="104"/>
      <c r="G649" s="98"/>
      <c r="H649" s="99"/>
      <c r="I649" s="214">
        <v>51</v>
      </c>
      <c r="J649" s="63"/>
      <c r="K649" s="63">
        <v>14</v>
      </c>
      <c r="L649" s="63">
        <v>17</v>
      </c>
      <c r="M649" s="63"/>
      <c r="N649" s="63"/>
      <c r="O649" s="63"/>
      <c r="P649" s="63"/>
      <c r="Q649" s="63"/>
      <c r="R649" s="63"/>
      <c r="S649" s="251"/>
      <c r="T649" s="247">
        <f t="shared" si="103"/>
        <v>17</v>
      </c>
      <c r="U649" s="93">
        <f t="shared" si="102"/>
        <v>7.8521939953810627E-3</v>
      </c>
      <c r="V649" s="203" t="s">
        <v>8</v>
      </c>
      <c r="W649" s="354" t="s">
        <v>499</v>
      </c>
    </row>
    <row r="650" spans="1:23" ht="15.75" x14ac:dyDescent="0.25">
      <c r="A650" s="96"/>
      <c r="B650" s="97"/>
      <c r="C650" s="97"/>
      <c r="D650" s="97"/>
      <c r="E650" s="97"/>
      <c r="F650" s="104"/>
      <c r="G650" s="98"/>
      <c r="H650" s="99"/>
      <c r="I650" s="214">
        <v>1</v>
      </c>
      <c r="J650" s="63"/>
      <c r="K650" s="63"/>
      <c r="L650" s="63"/>
      <c r="M650" s="63"/>
      <c r="N650" s="63"/>
      <c r="O650" s="63"/>
      <c r="P650" s="63"/>
      <c r="Q650" s="63"/>
      <c r="R650" s="63"/>
      <c r="S650" s="251"/>
      <c r="T650" s="247">
        <f t="shared" si="103"/>
        <v>0</v>
      </c>
      <c r="U650" s="93">
        <f t="shared" si="102"/>
        <v>0</v>
      </c>
      <c r="V650" s="485" t="s">
        <v>92</v>
      </c>
      <c r="W650" s="354"/>
    </row>
    <row r="651" spans="1:23" ht="15.75" x14ac:dyDescent="0.25">
      <c r="A651" s="96"/>
      <c r="B651" s="97"/>
      <c r="C651" s="97"/>
      <c r="D651" s="97"/>
      <c r="E651" s="97"/>
      <c r="F651" s="104"/>
      <c r="G651" s="98"/>
      <c r="H651" s="99"/>
      <c r="I651" s="214"/>
      <c r="J651" s="63"/>
      <c r="K651" s="63"/>
      <c r="L651" s="63"/>
      <c r="M651" s="63"/>
      <c r="N651" s="63"/>
      <c r="O651" s="63"/>
      <c r="P651" s="63"/>
      <c r="Q651" s="63"/>
      <c r="R651" s="63"/>
      <c r="S651" s="251"/>
      <c r="T651" s="247">
        <f t="shared" si="103"/>
        <v>0</v>
      </c>
      <c r="U651" s="93">
        <f t="shared" si="102"/>
        <v>0</v>
      </c>
      <c r="V651" s="203" t="s">
        <v>77</v>
      </c>
      <c r="W651" s="354"/>
    </row>
    <row r="652" spans="1:23" ht="15.75" x14ac:dyDescent="0.25">
      <c r="A652" s="96"/>
      <c r="B652" s="97"/>
      <c r="C652" s="97"/>
      <c r="D652" s="97"/>
      <c r="E652" s="104"/>
      <c r="F652" s="104"/>
      <c r="G652" s="98"/>
      <c r="H652" s="99"/>
      <c r="I652" s="214">
        <v>7</v>
      </c>
      <c r="J652" s="63"/>
      <c r="K652" s="63">
        <v>2</v>
      </c>
      <c r="L652" s="63"/>
      <c r="M652" s="63"/>
      <c r="N652" s="63"/>
      <c r="O652" s="63"/>
      <c r="P652" s="63"/>
      <c r="Q652" s="63"/>
      <c r="R652" s="63"/>
      <c r="S652" s="251"/>
      <c r="T652" s="247">
        <f t="shared" si="103"/>
        <v>0</v>
      </c>
      <c r="U652" s="93">
        <f t="shared" si="102"/>
        <v>0</v>
      </c>
      <c r="V652" s="203" t="s">
        <v>12</v>
      </c>
      <c r="W652" s="326"/>
    </row>
    <row r="653" spans="1:23" ht="15.75" x14ac:dyDescent="0.25">
      <c r="A653" s="96"/>
      <c r="B653" s="97"/>
      <c r="C653" s="97"/>
      <c r="D653" s="97"/>
      <c r="E653" s="104"/>
      <c r="F653" s="104"/>
      <c r="G653" s="98"/>
      <c r="H653" s="99"/>
      <c r="I653" s="63">
        <v>6</v>
      </c>
      <c r="J653" s="63"/>
      <c r="K653" s="63"/>
      <c r="L653" s="63"/>
      <c r="M653" s="63"/>
      <c r="N653" s="63"/>
      <c r="O653" s="63"/>
      <c r="P653" s="63"/>
      <c r="Q653" s="63"/>
      <c r="R653" s="63"/>
      <c r="S653" s="251"/>
      <c r="T653" s="247">
        <f t="shared" si="103"/>
        <v>0</v>
      </c>
      <c r="U653" s="93">
        <f t="shared" si="102"/>
        <v>0</v>
      </c>
      <c r="V653" s="204" t="s">
        <v>159</v>
      </c>
      <c r="W653" s="486"/>
    </row>
    <row r="654" spans="1:23" ht="15.75" x14ac:dyDescent="0.25">
      <c r="A654" s="96"/>
      <c r="B654" s="97"/>
      <c r="C654" s="97"/>
      <c r="D654" s="97"/>
      <c r="E654" s="104"/>
      <c r="F654" s="104"/>
      <c r="G654" s="98"/>
      <c r="H654" s="99"/>
      <c r="I654" s="63">
        <v>1</v>
      </c>
      <c r="J654" s="63"/>
      <c r="K654" s="63"/>
      <c r="L654" s="63"/>
      <c r="M654" s="63"/>
      <c r="N654" s="63"/>
      <c r="O654" s="63"/>
      <c r="P654" s="63"/>
      <c r="Q654" s="63"/>
      <c r="R654" s="63"/>
      <c r="S654" s="251"/>
      <c r="T654" s="247">
        <f t="shared" si="103"/>
        <v>0</v>
      </c>
      <c r="U654" s="93">
        <f t="shared" si="102"/>
        <v>0</v>
      </c>
      <c r="V654" s="204" t="s">
        <v>374</v>
      </c>
      <c r="W654" s="326"/>
    </row>
    <row r="655" spans="1:23" ht="16.5" thickBot="1" x14ac:dyDescent="0.3">
      <c r="A655" s="96"/>
      <c r="B655" s="97"/>
      <c r="C655" s="97"/>
      <c r="D655" s="97"/>
      <c r="E655" s="104"/>
      <c r="F655" s="104"/>
      <c r="G655" s="98"/>
      <c r="H655" s="107"/>
      <c r="I655" s="100">
        <v>3</v>
      </c>
      <c r="J655" s="100"/>
      <c r="K655" s="100"/>
      <c r="L655" s="100"/>
      <c r="M655" s="100"/>
      <c r="N655" s="100"/>
      <c r="O655" s="100"/>
      <c r="P655" s="100"/>
      <c r="Q655" s="100"/>
      <c r="R655" s="100"/>
      <c r="S655" s="254"/>
      <c r="T655" s="248">
        <f t="shared" si="103"/>
        <v>0</v>
      </c>
      <c r="U655" s="299">
        <f>($T655)/$D$629</f>
        <v>0</v>
      </c>
      <c r="V655" s="357" t="s">
        <v>9</v>
      </c>
      <c r="W655" s="326"/>
    </row>
    <row r="656" spans="1:23" ht="16.5" thickBot="1" x14ac:dyDescent="0.3">
      <c r="A656" s="96"/>
      <c r="B656" s="97"/>
      <c r="C656" s="97"/>
      <c r="D656" s="97"/>
      <c r="E656" s="104"/>
      <c r="F656" s="104"/>
      <c r="G656" s="98"/>
      <c r="H656" s="82"/>
      <c r="I656" s="83"/>
      <c r="J656" s="240"/>
      <c r="K656" s="83"/>
      <c r="L656" s="83"/>
      <c r="M656" s="83"/>
      <c r="N656" s="83"/>
      <c r="O656" s="83"/>
      <c r="P656" s="83"/>
      <c r="Q656" s="83"/>
      <c r="R656" s="83"/>
      <c r="S656" s="83"/>
      <c r="T656" s="246"/>
      <c r="U656" s="246"/>
      <c r="V656" s="208" t="s">
        <v>149</v>
      </c>
      <c r="W656" s="326"/>
    </row>
    <row r="657" spans="1:23" ht="15.75" x14ac:dyDescent="0.25">
      <c r="A657" s="96"/>
      <c r="B657" s="97"/>
      <c r="C657" s="97"/>
      <c r="D657" s="97"/>
      <c r="E657" s="104"/>
      <c r="F657" s="104"/>
      <c r="G657" s="109"/>
      <c r="H657" s="90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250"/>
      <c r="T657" s="249">
        <f t="shared" ref="T657:T665" si="104">SUM(H657,J657,L657,N657,P657,R657,S657)</f>
        <v>0</v>
      </c>
      <c r="U657" s="183">
        <f>($T657)/$D$629</f>
        <v>0</v>
      </c>
      <c r="V657" s="202" t="s">
        <v>15</v>
      </c>
      <c r="W657" s="354"/>
    </row>
    <row r="658" spans="1:23" ht="15.75" x14ac:dyDescent="0.25">
      <c r="A658" s="96"/>
      <c r="B658" s="97"/>
      <c r="C658" s="97"/>
      <c r="D658" s="97"/>
      <c r="E658" s="104"/>
      <c r="F658" s="104"/>
      <c r="G658" s="109"/>
      <c r="H658" s="99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251"/>
      <c r="T658" s="247">
        <f t="shared" si="104"/>
        <v>0</v>
      </c>
      <c r="U658" s="183">
        <f>($T658)/$D$629</f>
        <v>0</v>
      </c>
      <c r="V658" s="203" t="s">
        <v>83</v>
      </c>
      <c r="W658" s="326"/>
    </row>
    <row r="659" spans="1:23" x14ac:dyDescent="0.25">
      <c r="A659" s="96"/>
      <c r="B659" s="97"/>
      <c r="C659" s="97"/>
      <c r="D659" s="97"/>
      <c r="E659" s="104"/>
      <c r="F659" s="104"/>
      <c r="G659" s="109"/>
      <c r="H659" s="99">
        <v>5</v>
      </c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251"/>
      <c r="T659" s="247">
        <f t="shared" si="104"/>
        <v>5</v>
      </c>
      <c r="U659" s="183">
        <f t="shared" ref="U659:U664" si="105">($T659)/$D$629</f>
        <v>2.3094688221709007E-3</v>
      </c>
      <c r="V659" s="355" t="s">
        <v>500</v>
      </c>
      <c r="W659" s="354" t="s">
        <v>417</v>
      </c>
    </row>
    <row r="660" spans="1:23" ht="15.75" x14ac:dyDescent="0.25">
      <c r="A660" s="96"/>
      <c r="B660" s="97"/>
      <c r="C660" s="97"/>
      <c r="D660" s="97"/>
      <c r="E660" s="104"/>
      <c r="F660" s="104"/>
      <c r="G660" s="109"/>
      <c r="H660" s="99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251"/>
      <c r="T660" s="247">
        <f t="shared" si="104"/>
        <v>0</v>
      </c>
      <c r="U660" s="183">
        <f t="shared" si="105"/>
        <v>0</v>
      </c>
      <c r="V660" s="203" t="s">
        <v>71</v>
      </c>
      <c r="W660" s="326" t="s">
        <v>501</v>
      </c>
    </row>
    <row r="661" spans="1:23" ht="15.75" x14ac:dyDescent="0.25">
      <c r="A661" s="96"/>
      <c r="B661" s="97"/>
      <c r="C661" s="97"/>
      <c r="D661" s="97"/>
      <c r="E661" s="104"/>
      <c r="F661" s="104"/>
      <c r="G661" s="109"/>
      <c r="H661" s="99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251"/>
      <c r="T661" s="247">
        <f t="shared" si="104"/>
        <v>0</v>
      </c>
      <c r="U661" s="183">
        <f t="shared" si="105"/>
        <v>0</v>
      </c>
      <c r="V661" s="204" t="s">
        <v>84</v>
      </c>
      <c r="W661" s="326" t="s">
        <v>503</v>
      </c>
    </row>
    <row r="662" spans="1:23" ht="15.75" x14ac:dyDescent="0.25">
      <c r="A662" s="96"/>
      <c r="B662" s="97"/>
      <c r="C662" s="97"/>
      <c r="D662" s="97"/>
      <c r="E662" s="104"/>
      <c r="F662" s="104"/>
      <c r="G662" s="109"/>
      <c r="H662" s="99">
        <v>1</v>
      </c>
      <c r="I662" s="63"/>
      <c r="J662" s="63"/>
      <c r="K662" s="63"/>
      <c r="L662" s="63" t="s">
        <v>477</v>
      </c>
      <c r="M662" s="63"/>
      <c r="N662" s="63"/>
      <c r="O662" s="63"/>
      <c r="P662" s="63"/>
      <c r="Q662" s="63"/>
      <c r="R662" s="63"/>
      <c r="S662" s="251"/>
      <c r="T662" s="247">
        <f t="shared" si="104"/>
        <v>1</v>
      </c>
      <c r="U662" s="183">
        <f t="shared" si="105"/>
        <v>4.6189376443418013E-4</v>
      </c>
      <c r="V662" s="204" t="s">
        <v>26</v>
      </c>
      <c r="W662" s="356" t="s">
        <v>504</v>
      </c>
    </row>
    <row r="663" spans="1:23" ht="15.75" x14ac:dyDescent="0.25">
      <c r="A663" s="96"/>
      <c r="B663" s="97"/>
      <c r="C663" s="97"/>
      <c r="D663" s="97"/>
      <c r="E663" s="104"/>
      <c r="F663" s="104"/>
      <c r="G663" s="109"/>
      <c r="H663" s="107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254"/>
      <c r="T663" s="247">
        <f t="shared" si="104"/>
        <v>0</v>
      </c>
      <c r="U663" s="183">
        <f t="shared" si="105"/>
        <v>0</v>
      </c>
      <c r="V663" s="207" t="s">
        <v>376</v>
      </c>
      <c r="W663" s="354"/>
    </row>
    <row r="664" spans="1:23" ht="15.75" x14ac:dyDescent="0.25">
      <c r="A664" s="96"/>
      <c r="B664" s="97"/>
      <c r="C664" s="97"/>
      <c r="D664" s="97"/>
      <c r="E664" s="104"/>
      <c r="F664" s="104"/>
      <c r="G664" s="109"/>
      <c r="H664" s="107">
        <v>2</v>
      </c>
      <c r="I664" s="100"/>
      <c r="J664" s="100"/>
      <c r="K664" s="100"/>
      <c r="L664" s="100"/>
      <c r="M664" s="100"/>
      <c r="N664" s="100"/>
      <c r="O664" s="100"/>
      <c r="P664" s="100"/>
      <c r="Q664" s="100"/>
      <c r="R664" s="100"/>
      <c r="S664" s="254"/>
      <c r="T664" s="247">
        <f t="shared" si="104"/>
        <v>2</v>
      </c>
      <c r="U664" s="183">
        <f t="shared" si="105"/>
        <v>9.2378752886836026E-4</v>
      </c>
      <c r="V664" s="203" t="s">
        <v>12</v>
      </c>
      <c r="W664" s="356"/>
    </row>
    <row r="665" spans="1:23" ht="16.5" thickBot="1" x14ac:dyDescent="0.3">
      <c r="A665" s="117"/>
      <c r="B665" s="118"/>
      <c r="C665" s="118"/>
      <c r="D665" s="118"/>
      <c r="E665" s="119"/>
      <c r="F665" s="119"/>
      <c r="G665" s="120"/>
      <c r="H665" s="107">
        <v>3</v>
      </c>
      <c r="I665" s="100"/>
      <c r="J665" s="100"/>
      <c r="K665" s="100"/>
      <c r="L665" s="100"/>
      <c r="M665" s="100"/>
      <c r="N665" s="100"/>
      <c r="O665" s="100"/>
      <c r="P665" s="100"/>
      <c r="Q665" s="100"/>
      <c r="R665" s="100"/>
      <c r="S665" s="254"/>
      <c r="T665" s="247">
        <f t="shared" si="104"/>
        <v>3</v>
      </c>
      <c r="U665" s="299">
        <f>($T665)/$D$629</f>
        <v>1.3856812933025404E-3</v>
      </c>
      <c r="V665" s="205" t="s">
        <v>146</v>
      </c>
      <c r="W665" s="352"/>
    </row>
    <row r="666" spans="1:23" ht="15.75" thickBot="1" x14ac:dyDescent="0.3">
      <c r="A666" s="122"/>
      <c r="B666" s="122"/>
      <c r="C666" s="122"/>
      <c r="D666" s="122"/>
      <c r="E666" s="122"/>
      <c r="F666" s="122"/>
      <c r="G666" s="47" t="s">
        <v>4</v>
      </c>
      <c r="H666" s="123">
        <f t="shared" ref="H666:S666" si="106">SUM(H630:H665)</f>
        <v>194</v>
      </c>
      <c r="I666" s="123">
        <f t="shared" si="106"/>
        <v>81</v>
      </c>
      <c r="J666" s="123">
        <f t="shared" si="106"/>
        <v>53</v>
      </c>
      <c r="K666" s="123">
        <f t="shared" si="106"/>
        <v>17</v>
      </c>
      <c r="L666" s="123">
        <f t="shared" si="106"/>
        <v>30</v>
      </c>
      <c r="M666" s="123">
        <f t="shared" si="106"/>
        <v>0</v>
      </c>
      <c r="N666" s="123">
        <f t="shared" si="106"/>
        <v>0</v>
      </c>
      <c r="O666" s="123">
        <f t="shared" si="106"/>
        <v>0</v>
      </c>
      <c r="P666" s="123">
        <f t="shared" si="106"/>
        <v>0</v>
      </c>
      <c r="Q666" s="123">
        <f t="shared" si="106"/>
        <v>0</v>
      </c>
      <c r="R666" s="123">
        <f t="shared" si="106"/>
        <v>0</v>
      </c>
      <c r="S666" s="123">
        <f t="shared" si="106"/>
        <v>15</v>
      </c>
      <c r="T666" s="198">
        <f>SUM(H666,J666,L666,N666,P666,R666,S666)</f>
        <v>292</v>
      </c>
      <c r="U666" s="333">
        <f>($T666)/$D$629</f>
        <v>0.13487297921478061</v>
      </c>
      <c r="V666" s="40"/>
    </row>
  </sheetData>
  <mergeCells count="25">
    <mergeCell ref="A590:G590"/>
    <mergeCell ref="A591:F591"/>
    <mergeCell ref="A592:F592"/>
    <mergeCell ref="A593:F593"/>
    <mergeCell ref="A594:F594"/>
    <mergeCell ref="A508:G508"/>
    <mergeCell ref="A509:F509"/>
    <mergeCell ref="A510:F510"/>
    <mergeCell ref="A511:F511"/>
    <mergeCell ref="A512:F512"/>
    <mergeCell ref="A467:G467"/>
    <mergeCell ref="A468:F468"/>
    <mergeCell ref="A469:F469"/>
    <mergeCell ref="A470:F470"/>
    <mergeCell ref="A471:F471"/>
    <mergeCell ref="A549:G549"/>
    <mergeCell ref="A550:F550"/>
    <mergeCell ref="A551:F551"/>
    <mergeCell ref="A552:F552"/>
    <mergeCell ref="A553:F553"/>
    <mergeCell ref="A631:G631"/>
    <mergeCell ref="A632:F632"/>
    <mergeCell ref="A633:F633"/>
    <mergeCell ref="A634:F634"/>
    <mergeCell ref="A635:F635"/>
  </mergeCells>
  <conditionalFormatting sqref="U43:U44 U87:U88 U223:U248">
    <cfRule type="cellIs" dxfId="158" priority="3685" operator="greaterThan">
      <formula>0.2</formula>
    </cfRule>
  </conditionalFormatting>
  <conditionalFormatting sqref="U3:U31">
    <cfRule type="colorScale" priority="340">
      <colorScale>
        <cfvo type="min"/>
        <cfvo type="max"/>
        <color rgb="FFFCFCFF"/>
        <color rgb="FFF8696B"/>
      </colorScale>
    </cfRule>
  </conditionalFormatting>
  <conditionalFormatting sqref="U47:U75">
    <cfRule type="colorScale" priority="268">
      <colorScale>
        <cfvo type="min"/>
        <cfvo type="max"/>
        <color rgb="FFFCFCFF"/>
        <color rgb="FFF8696B"/>
      </colorScale>
    </cfRule>
  </conditionalFormatting>
  <conditionalFormatting sqref="U3:U31">
    <cfRule type="cellIs" dxfId="157" priority="194" operator="greaterThan">
      <formula>0.2</formula>
    </cfRule>
  </conditionalFormatting>
  <conditionalFormatting sqref="U1:U2">
    <cfRule type="cellIs" dxfId="156" priority="193" operator="greaterThan">
      <formula>0.2</formula>
    </cfRule>
  </conditionalFormatting>
  <conditionalFormatting sqref="U33:U42">
    <cfRule type="cellIs" dxfId="155" priority="191" operator="greaterThan">
      <formula>0.2</formula>
    </cfRule>
  </conditionalFormatting>
  <conditionalFormatting sqref="U33:U42">
    <cfRule type="colorScale" priority="192">
      <colorScale>
        <cfvo type="min"/>
        <cfvo type="max"/>
        <color rgb="FFFCFCFF"/>
        <color rgb="FFF8696B"/>
      </colorScale>
    </cfRule>
  </conditionalFormatting>
  <conditionalFormatting sqref="U47:U75">
    <cfRule type="cellIs" dxfId="154" priority="190" operator="greaterThan">
      <formula>0.2</formula>
    </cfRule>
  </conditionalFormatting>
  <conditionalFormatting sqref="U45:U46">
    <cfRule type="cellIs" dxfId="153" priority="189" operator="greaterThan">
      <formula>0.2</formula>
    </cfRule>
  </conditionalFormatting>
  <conditionalFormatting sqref="U77:U86">
    <cfRule type="cellIs" dxfId="152" priority="187" operator="greaterThan">
      <formula>0.2</formula>
    </cfRule>
  </conditionalFormatting>
  <conditionalFormatting sqref="U77:U86">
    <cfRule type="colorScale" priority="188">
      <colorScale>
        <cfvo type="min"/>
        <cfvo type="max"/>
        <color rgb="FFFCFCFF"/>
        <color rgb="FFF8696B"/>
      </colorScale>
    </cfRule>
  </conditionalFormatting>
  <conditionalFormatting sqref="U91:U119">
    <cfRule type="colorScale" priority="93">
      <colorScale>
        <cfvo type="min"/>
        <cfvo type="max"/>
        <color rgb="FFFCFCFF"/>
        <color rgb="FFF8696B"/>
      </colorScale>
    </cfRule>
  </conditionalFormatting>
  <conditionalFormatting sqref="U91:U119">
    <cfRule type="cellIs" dxfId="151" priority="92" operator="greaterThan">
      <formula>0.2</formula>
    </cfRule>
  </conditionalFormatting>
  <conditionalFormatting sqref="U89:U90">
    <cfRule type="cellIs" dxfId="150" priority="91" operator="greaterThan">
      <formula>0.2</formula>
    </cfRule>
  </conditionalFormatting>
  <conditionalFormatting sqref="U121:U130">
    <cfRule type="cellIs" dxfId="149" priority="89" operator="greaterThan">
      <formula>0.2</formula>
    </cfRule>
  </conditionalFormatting>
  <conditionalFormatting sqref="U121:U130">
    <cfRule type="colorScale" priority="90">
      <colorScale>
        <cfvo type="min"/>
        <cfvo type="max"/>
        <color rgb="FFFCFCFF"/>
        <color rgb="FFF8696B"/>
      </colorScale>
    </cfRule>
  </conditionalFormatting>
  <conditionalFormatting sqref="U135:U163">
    <cfRule type="colorScale" priority="88">
      <colorScale>
        <cfvo type="min"/>
        <cfvo type="max"/>
        <color rgb="FFFCFCFF"/>
        <color rgb="FFF8696B"/>
      </colorScale>
    </cfRule>
  </conditionalFormatting>
  <conditionalFormatting sqref="U135:U163">
    <cfRule type="cellIs" dxfId="148" priority="87" operator="greaterThan">
      <formula>0.2</formula>
    </cfRule>
  </conditionalFormatting>
  <conditionalFormatting sqref="U133:U134">
    <cfRule type="cellIs" dxfId="147" priority="86" operator="greaterThan">
      <formula>0.2</formula>
    </cfRule>
  </conditionalFormatting>
  <conditionalFormatting sqref="U165:U174">
    <cfRule type="cellIs" dxfId="146" priority="84" operator="greaterThan">
      <formula>0.2</formula>
    </cfRule>
  </conditionalFormatting>
  <conditionalFormatting sqref="U165:U174">
    <cfRule type="colorScale" priority="85">
      <colorScale>
        <cfvo type="min"/>
        <cfvo type="max"/>
        <color rgb="FFFCFCFF"/>
        <color rgb="FFF8696B"/>
      </colorScale>
    </cfRule>
  </conditionalFormatting>
  <conditionalFormatting sqref="U179:U207">
    <cfRule type="colorScale" priority="83">
      <colorScale>
        <cfvo type="min"/>
        <cfvo type="max"/>
        <color rgb="FFFCFCFF"/>
        <color rgb="FFF8696B"/>
      </colorScale>
    </cfRule>
  </conditionalFormatting>
  <conditionalFormatting sqref="U179:U207">
    <cfRule type="cellIs" dxfId="145" priority="82" operator="greaterThan">
      <formula>0.2</formula>
    </cfRule>
  </conditionalFormatting>
  <conditionalFormatting sqref="U177:U178">
    <cfRule type="cellIs" dxfId="144" priority="81" operator="greaterThan">
      <formula>0.2</formula>
    </cfRule>
  </conditionalFormatting>
  <conditionalFormatting sqref="U209:U218">
    <cfRule type="cellIs" dxfId="143" priority="79" operator="greaterThan">
      <formula>0.2</formula>
    </cfRule>
  </conditionalFormatting>
  <conditionalFormatting sqref="U209:U218">
    <cfRule type="colorScale" priority="80">
      <colorScale>
        <cfvo type="min"/>
        <cfvo type="max"/>
        <color rgb="FFFCFCFF"/>
        <color rgb="FFF8696B"/>
      </colorScale>
    </cfRule>
  </conditionalFormatting>
  <conditionalFormatting sqref="U221:U222">
    <cfRule type="cellIs" dxfId="142" priority="76" operator="greaterThan">
      <formula>0.2</formula>
    </cfRule>
  </conditionalFormatting>
  <conditionalFormatting sqref="U250:U259">
    <cfRule type="cellIs" dxfId="141" priority="74" operator="greaterThan">
      <formula>0.2</formula>
    </cfRule>
  </conditionalFormatting>
  <conditionalFormatting sqref="U250:U259">
    <cfRule type="colorScale" priority="75">
      <colorScale>
        <cfvo type="min"/>
        <cfvo type="max"/>
        <color rgb="FFFCFCFF"/>
        <color rgb="FFF8696B"/>
      </colorScale>
    </cfRule>
  </conditionalFormatting>
  <conditionalFormatting sqref="U223:U248">
    <cfRule type="colorScale" priority="3689">
      <colorScale>
        <cfvo type="min"/>
        <cfvo type="max"/>
        <color rgb="FFFCFCFF"/>
        <color rgb="FFF8696B"/>
      </colorScale>
    </cfRule>
  </conditionalFormatting>
  <conditionalFormatting sqref="U264:U288">
    <cfRule type="cellIs" dxfId="140" priority="72" operator="greaterThan">
      <formula>0.2</formula>
    </cfRule>
  </conditionalFormatting>
  <conditionalFormatting sqref="U262:U263">
    <cfRule type="cellIs" dxfId="139" priority="71" operator="greaterThan">
      <formula>0.2</formula>
    </cfRule>
  </conditionalFormatting>
  <conditionalFormatting sqref="U290:U299">
    <cfRule type="cellIs" dxfId="138" priority="69" operator="greaterThan">
      <formula>0.2</formula>
    </cfRule>
  </conditionalFormatting>
  <conditionalFormatting sqref="U290:U299">
    <cfRule type="colorScale" priority="70">
      <colorScale>
        <cfvo type="min"/>
        <cfvo type="max"/>
        <color rgb="FFFCFCFF"/>
        <color rgb="FFF8696B"/>
      </colorScale>
    </cfRule>
  </conditionalFormatting>
  <conditionalFormatting sqref="U264:U288">
    <cfRule type="colorScale" priority="73">
      <colorScale>
        <cfvo type="min"/>
        <cfvo type="max"/>
        <color rgb="FFFCFCFF"/>
        <color rgb="FFF8696B"/>
      </colorScale>
    </cfRule>
  </conditionalFormatting>
  <conditionalFormatting sqref="U304:U328">
    <cfRule type="cellIs" dxfId="137" priority="67" operator="greaterThan">
      <formula>0.2</formula>
    </cfRule>
  </conditionalFormatting>
  <conditionalFormatting sqref="U302:U303">
    <cfRule type="cellIs" dxfId="136" priority="66" operator="greaterThan">
      <formula>0.2</formula>
    </cfRule>
  </conditionalFormatting>
  <conditionalFormatting sqref="U330:U339">
    <cfRule type="cellIs" dxfId="135" priority="64" operator="greaterThan">
      <formula>0.2</formula>
    </cfRule>
  </conditionalFormatting>
  <conditionalFormatting sqref="U330:U339">
    <cfRule type="colorScale" priority="65">
      <colorScale>
        <cfvo type="min"/>
        <cfvo type="max"/>
        <color rgb="FFFCFCFF"/>
        <color rgb="FFF8696B"/>
      </colorScale>
    </cfRule>
  </conditionalFormatting>
  <conditionalFormatting sqref="U304:U328">
    <cfRule type="colorScale" priority="68">
      <colorScale>
        <cfvo type="min"/>
        <cfvo type="max"/>
        <color rgb="FFFCFCFF"/>
        <color rgb="FFF8696B"/>
      </colorScale>
    </cfRule>
  </conditionalFormatting>
  <conditionalFormatting sqref="U344:U368">
    <cfRule type="cellIs" dxfId="134" priority="57" operator="greaterThan">
      <formula>0.2</formula>
    </cfRule>
  </conditionalFormatting>
  <conditionalFormatting sqref="U342:U343">
    <cfRule type="cellIs" dxfId="133" priority="56" operator="greaterThan">
      <formula>0.2</formula>
    </cfRule>
  </conditionalFormatting>
  <conditionalFormatting sqref="U370:U379">
    <cfRule type="cellIs" dxfId="132" priority="54" operator="greaterThan">
      <formula>0.2</formula>
    </cfRule>
  </conditionalFormatting>
  <conditionalFormatting sqref="U370:U379">
    <cfRule type="colorScale" priority="55">
      <colorScale>
        <cfvo type="min"/>
        <cfvo type="max"/>
        <color rgb="FFFCFCFF"/>
        <color rgb="FFF8696B"/>
      </colorScale>
    </cfRule>
  </conditionalFormatting>
  <conditionalFormatting sqref="U344:U368">
    <cfRule type="colorScale" priority="58">
      <colorScale>
        <cfvo type="min"/>
        <cfvo type="max"/>
        <color rgb="FFFCFCFF"/>
        <color rgb="FFF8696B"/>
      </colorScale>
    </cfRule>
  </conditionalFormatting>
  <conditionalFormatting sqref="U384:U409">
    <cfRule type="cellIs" dxfId="131" priority="52" operator="greaterThan">
      <formula>0.2</formula>
    </cfRule>
  </conditionalFormatting>
  <conditionalFormatting sqref="U382:U383">
    <cfRule type="cellIs" dxfId="130" priority="51" operator="greaterThan">
      <formula>0.2</formula>
    </cfRule>
  </conditionalFormatting>
  <conditionalFormatting sqref="U411:U420">
    <cfRule type="cellIs" dxfId="129" priority="49" operator="greaterThan">
      <formula>0.2</formula>
    </cfRule>
  </conditionalFormatting>
  <conditionalFormatting sqref="U411:U420">
    <cfRule type="colorScale" priority="50">
      <colorScale>
        <cfvo type="min"/>
        <cfvo type="max"/>
        <color rgb="FFFCFCFF"/>
        <color rgb="FFF8696B"/>
      </colorScale>
    </cfRule>
  </conditionalFormatting>
  <conditionalFormatting sqref="U384:U409">
    <cfRule type="colorScale" priority="53">
      <colorScale>
        <cfvo type="min"/>
        <cfvo type="max"/>
        <color rgb="FFFCFCFF"/>
        <color rgb="FFF8696B"/>
      </colorScale>
    </cfRule>
  </conditionalFormatting>
  <conditionalFormatting sqref="U425:U450">
    <cfRule type="cellIs" dxfId="127" priority="41" operator="greaterThan">
      <formula>0.2</formula>
    </cfRule>
  </conditionalFormatting>
  <conditionalFormatting sqref="U423:U424">
    <cfRule type="cellIs" dxfId="126" priority="40" operator="greaterThan">
      <formula>0.2</formula>
    </cfRule>
  </conditionalFormatting>
  <conditionalFormatting sqref="U452:U461">
    <cfRule type="cellIs" dxfId="125" priority="38" operator="greaterThan">
      <formula>0.2</formula>
    </cfRule>
  </conditionalFormatting>
  <conditionalFormatting sqref="U452:U461">
    <cfRule type="colorScale" priority="39">
      <colorScale>
        <cfvo type="min"/>
        <cfvo type="max"/>
        <color rgb="FFFCFCFF"/>
        <color rgb="FFF8696B"/>
      </colorScale>
    </cfRule>
  </conditionalFormatting>
  <conditionalFormatting sqref="U425:U450">
    <cfRule type="colorScale" priority="42">
      <colorScale>
        <cfvo type="min"/>
        <cfvo type="max"/>
        <color rgb="FFFCFCFF"/>
        <color rgb="FFF8696B"/>
      </colorScale>
    </cfRule>
  </conditionalFormatting>
  <conditionalFormatting sqref="U466:U491">
    <cfRule type="cellIs" dxfId="123" priority="34" operator="greaterThan">
      <formula>0.2</formula>
    </cfRule>
  </conditionalFormatting>
  <conditionalFormatting sqref="U464:U465">
    <cfRule type="cellIs" dxfId="122" priority="33" operator="greaterThan">
      <formula>0.2</formula>
    </cfRule>
  </conditionalFormatting>
  <conditionalFormatting sqref="U493:U502">
    <cfRule type="cellIs" dxfId="121" priority="31" operator="greaterThan">
      <formula>0.2</formula>
    </cfRule>
  </conditionalFormatting>
  <conditionalFormatting sqref="U493:U502">
    <cfRule type="colorScale" priority="32">
      <colorScale>
        <cfvo type="min"/>
        <cfvo type="max"/>
        <color rgb="FFFCFCFF"/>
        <color rgb="FFF8696B"/>
      </colorScale>
    </cfRule>
  </conditionalFormatting>
  <conditionalFormatting sqref="U466:U491">
    <cfRule type="colorScale" priority="35">
      <colorScale>
        <cfvo type="min"/>
        <cfvo type="max"/>
        <color rgb="FFFCFCFF"/>
        <color rgb="FFF8696B"/>
      </colorScale>
    </cfRule>
  </conditionalFormatting>
  <conditionalFormatting sqref="U507:U532">
    <cfRule type="cellIs" dxfId="119" priority="27" operator="greaterThan">
      <formula>0.2</formula>
    </cfRule>
  </conditionalFormatting>
  <conditionalFormatting sqref="U505:U506">
    <cfRule type="cellIs" dxfId="118" priority="26" operator="greaterThan">
      <formula>0.2</formula>
    </cfRule>
  </conditionalFormatting>
  <conditionalFormatting sqref="U534:U543">
    <cfRule type="cellIs" dxfId="117" priority="24" operator="greaterThan">
      <formula>0.2</formula>
    </cfRule>
  </conditionalFormatting>
  <conditionalFormatting sqref="U534:U543">
    <cfRule type="colorScale" priority="25">
      <colorScale>
        <cfvo type="min"/>
        <cfvo type="max"/>
        <color rgb="FFFCFCFF"/>
        <color rgb="FFF8696B"/>
      </colorScale>
    </cfRule>
  </conditionalFormatting>
  <conditionalFormatting sqref="U507:U5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U548:U573">
    <cfRule type="cellIs" dxfId="115" priority="20" operator="greaterThan">
      <formula>0.2</formula>
    </cfRule>
  </conditionalFormatting>
  <conditionalFormatting sqref="U546:U547">
    <cfRule type="cellIs" dxfId="114" priority="19" operator="greaterThan">
      <formula>0.2</formula>
    </cfRule>
  </conditionalFormatting>
  <conditionalFormatting sqref="U575:U584">
    <cfRule type="cellIs" dxfId="113" priority="17" operator="greaterThan">
      <formula>0.2</formula>
    </cfRule>
  </conditionalFormatting>
  <conditionalFormatting sqref="U575:U584">
    <cfRule type="colorScale" priority="18">
      <colorScale>
        <cfvo type="min"/>
        <cfvo type="max"/>
        <color rgb="FFFCFCFF"/>
        <color rgb="FFF8696B"/>
      </colorScale>
    </cfRule>
  </conditionalFormatting>
  <conditionalFormatting sqref="U548:U573">
    <cfRule type="colorScale" priority="21">
      <colorScale>
        <cfvo type="min"/>
        <cfvo type="max"/>
        <color rgb="FFFCFCFF"/>
        <color rgb="FFF8696B"/>
      </colorScale>
    </cfRule>
  </conditionalFormatting>
  <conditionalFormatting sqref="U589:U614">
    <cfRule type="cellIs" dxfId="111" priority="13" operator="greaterThan">
      <formula>0.2</formula>
    </cfRule>
  </conditionalFormatting>
  <conditionalFormatting sqref="U587:U588">
    <cfRule type="cellIs" dxfId="110" priority="12" operator="greaterThan">
      <formula>0.2</formula>
    </cfRule>
  </conditionalFormatting>
  <conditionalFormatting sqref="U616:U625">
    <cfRule type="cellIs" dxfId="109" priority="10" operator="greaterThan">
      <formula>0.2</formula>
    </cfRule>
  </conditionalFormatting>
  <conditionalFormatting sqref="U616:U625">
    <cfRule type="colorScale" priority="11">
      <colorScale>
        <cfvo type="min"/>
        <cfvo type="max"/>
        <color rgb="FFFCFCFF"/>
        <color rgb="FFF8696B"/>
      </colorScale>
    </cfRule>
  </conditionalFormatting>
  <conditionalFormatting sqref="U589:U614">
    <cfRule type="colorScale" priority="14">
      <colorScale>
        <cfvo type="min"/>
        <cfvo type="max"/>
        <color rgb="FFFCFCFF"/>
        <color rgb="FFF8696B"/>
      </colorScale>
    </cfRule>
  </conditionalFormatting>
  <conditionalFormatting sqref="U630:U655">
    <cfRule type="cellIs" dxfId="107" priority="6" operator="greaterThan">
      <formula>0.2</formula>
    </cfRule>
  </conditionalFormatting>
  <conditionalFormatting sqref="U628:U629">
    <cfRule type="cellIs" dxfId="106" priority="5" operator="greaterThan">
      <formula>0.2</formula>
    </cfRule>
  </conditionalFormatting>
  <conditionalFormatting sqref="U657:U666">
    <cfRule type="cellIs" dxfId="105" priority="3" operator="greaterThan">
      <formula>0.2</formula>
    </cfRule>
  </conditionalFormatting>
  <conditionalFormatting sqref="U657:U666">
    <cfRule type="colorScale" priority="4">
      <colorScale>
        <cfvo type="min"/>
        <cfvo type="max"/>
        <color rgb="FFFCFCFF"/>
        <color rgb="FFF8696B"/>
      </colorScale>
    </cfRule>
  </conditionalFormatting>
  <conditionalFormatting sqref="U630:U655">
    <cfRule type="colorScale" priority="7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1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1">
    <pageSetUpPr fitToPage="1"/>
  </sheetPr>
  <dimension ref="A1:U38"/>
  <sheetViews>
    <sheetView showGridLines="0" topLeftCell="C6" zoomScaleNormal="100" workbookViewId="0">
      <selection activeCell="O5" sqref="O5:R29"/>
    </sheetView>
  </sheetViews>
  <sheetFormatPr defaultColWidth="9.140625" defaultRowHeight="15" x14ac:dyDescent="0.25"/>
  <cols>
    <col min="1" max="4" width="10.7109375" style="23" customWidth="1"/>
    <col min="5" max="5" width="10.7109375" style="25" customWidth="1"/>
    <col min="6" max="6" width="10.7109375" style="23" customWidth="1"/>
    <col min="7" max="7" width="17.7109375" style="23" customWidth="1"/>
    <col min="8" max="8" width="10.7109375" style="23" customWidth="1"/>
    <col min="9" max="9" width="13.5703125" style="23" bestFit="1" customWidth="1"/>
    <col min="10" max="11" width="10.7109375" style="23" customWidth="1"/>
    <col min="12" max="12" width="16.5703125" style="23" customWidth="1"/>
    <col min="13" max="14" width="10.7109375" style="23" customWidth="1"/>
    <col min="15" max="15" width="31" style="23" bestFit="1" customWidth="1"/>
    <col min="16" max="16" width="10.7109375" style="23" customWidth="1"/>
    <col min="17" max="17" width="10.85546875" style="23" customWidth="1"/>
    <col min="18" max="18" width="10.42578125" style="23" customWidth="1"/>
    <col min="19" max="16384" width="9.140625" style="23"/>
  </cols>
  <sheetData>
    <row r="1" spans="1:21" ht="54" customHeight="1" x14ac:dyDescent="0.25">
      <c r="A1" s="517" t="s">
        <v>98</v>
      </c>
      <c r="B1" s="517"/>
      <c r="C1" s="517"/>
      <c r="D1" s="517"/>
      <c r="E1" s="517"/>
      <c r="F1" s="517"/>
      <c r="G1" s="517"/>
      <c r="H1" s="517"/>
      <c r="I1" s="517"/>
      <c r="J1" s="517"/>
      <c r="K1" s="517"/>
      <c r="L1" s="517"/>
      <c r="M1" s="517"/>
      <c r="N1" s="517"/>
      <c r="O1" s="517"/>
      <c r="P1" s="517"/>
      <c r="Q1" s="517"/>
      <c r="R1" s="517"/>
    </row>
    <row r="3" spans="1:21" ht="26.25" customHeight="1" x14ac:dyDescent="0.25">
      <c r="O3" s="518" t="s">
        <v>50</v>
      </c>
      <c r="P3" s="519"/>
      <c r="Q3" s="519"/>
      <c r="R3" s="519"/>
    </row>
    <row r="4" spans="1:21" x14ac:dyDescent="0.25">
      <c r="O4" s="520" t="s">
        <v>20</v>
      </c>
      <c r="P4" s="521"/>
      <c r="Q4" s="522"/>
      <c r="R4" s="30" t="s">
        <v>24</v>
      </c>
    </row>
    <row r="5" spans="1:21" x14ac:dyDescent="0.25">
      <c r="O5" s="19" t="s">
        <v>14</v>
      </c>
      <c r="P5" s="20"/>
      <c r="Q5" s="21"/>
      <c r="R5" s="255">
        <f>SUMIF('EB215'!$V$548:$V$665,O5,'EB215'!$T$548:$T$665)</f>
        <v>290</v>
      </c>
    </row>
    <row r="6" spans="1:21" x14ac:dyDescent="0.25">
      <c r="O6" s="19" t="s">
        <v>13</v>
      </c>
      <c r="P6" s="20"/>
      <c r="Q6" s="21"/>
      <c r="R6" s="255">
        <f>SUMIF('EB215'!$V$548:$V$665,O6,'EB215'!$T$548:$T$665)</f>
        <v>56</v>
      </c>
    </row>
    <row r="7" spans="1:21" x14ac:dyDescent="0.25">
      <c r="O7" s="19" t="s">
        <v>30</v>
      </c>
      <c r="P7" s="20"/>
      <c r="Q7" s="21"/>
      <c r="R7" s="255">
        <f>SUMIF('EB215'!$V$548:$V$665,O7,'EB215'!$T$548:$T$665)</f>
        <v>29</v>
      </c>
    </row>
    <row r="8" spans="1:21" x14ac:dyDescent="0.25">
      <c r="O8" s="19" t="s">
        <v>15</v>
      </c>
      <c r="P8" s="20"/>
      <c r="Q8" s="21"/>
      <c r="R8" s="255">
        <f>SUMIF('EB215'!$V$548:$V$665,O8,'EB215'!$T$548:$T$665)</f>
        <v>28</v>
      </c>
    </row>
    <row r="9" spans="1:21" x14ac:dyDescent="0.25">
      <c r="O9" s="19" t="s">
        <v>11</v>
      </c>
      <c r="P9" s="20"/>
      <c r="Q9" s="21"/>
      <c r="R9" s="255">
        <f>SUMIF('EB215'!$V$548:$V$665,O9,'EB215'!$T$548:$T$665)</f>
        <v>18</v>
      </c>
    </row>
    <row r="10" spans="1:21" ht="15.75" x14ac:dyDescent="0.25">
      <c r="O10" s="19" t="s">
        <v>3</v>
      </c>
      <c r="P10" s="20"/>
      <c r="Q10" s="21"/>
      <c r="R10" s="255">
        <f>SUMIF('EB215'!$V$548:$V$665,O10,'EB215'!$T$548:$T$665)</f>
        <v>32</v>
      </c>
      <c r="U10" s="125"/>
    </row>
    <row r="11" spans="1:21" x14ac:dyDescent="0.25">
      <c r="O11" s="19" t="s">
        <v>8</v>
      </c>
      <c r="P11" s="20"/>
      <c r="Q11" s="21"/>
      <c r="R11" s="255">
        <f>SUMIF('EB215'!$V$548:$V$665,O11,'EB215'!$T$548:$T$665)</f>
        <v>17</v>
      </c>
    </row>
    <row r="12" spans="1:21" x14ac:dyDescent="0.25">
      <c r="O12" s="19" t="s">
        <v>5</v>
      </c>
      <c r="P12" s="20"/>
      <c r="Q12" s="21"/>
      <c r="R12" s="255">
        <f>SUMIF('EB215'!$V$548:$V$665,O12,'EB215'!$T$548:$T$665)</f>
        <v>9</v>
      </c>
    </row>
    <row r="13" spans="1:21" x14ac:dyDescent="0.25">
      <c r="O13" s="19" t="s">
        <v>33</v>
      </c>
      <c r="P13" s="20"/>
      <c r="Q13" s="21"/>
      <c r="R13" s="255">
        <f>SUMIF('EB215'!$V$548:$V$665,O13,'EB215'!$T$548:$T$665)</f>
        <v>9</v>
      </c>
    </row>
    <row r="14" spans="1:21" x14ac:dyDescent="0.25">
      <c r="O14" s="19" t="s">
        <v>43</v>
      </c>
      <c r="P14" s="20"/>
      <c r="Q14" s="21"/>
      <c r="R14" s="255">
        <f>SUMIF('EB215'!$V$548:$V$665,O14,'EB215'!$T$548:$T$665)</f>
        <v>7</v>
      </c>
    </row>
    <row r="15" spans="1:21" x14ac:dyDescent="0.25">
      <c r="O15" s="19" t="s">
        <v>0</v>
      </c>
      <c r="P15" s="20"/>
      <c r="Q15" s="21"/>
      <c r="R15" s="255">
        <f>SUMIF('EB215'!$V$548:$V$665,O15,'EB215'!$T$548:$T$665)</f>
        <v>4</v>
      </c>
    </row>
    <row r="16" spans="1:21" x14ac:dyDescent="0.25">
      <c r="O16" s="19" t="s">
        <v>12</v>
      </c>
      <c r="P16" s="20"/>
      <c r="Q16" s="21"/>
      <c r="R16" s="255">
        <f>SUMIF('EB215'!$V$548:$V$665,O16,'EB215'!$T$548:$T$665)</f>
        <v>2</v>
      </c>
    </row>
    <row r="17" spans="1:18" x14ac:dyDescent="0.25">
      <c r="O17" s="19" t="s">
        <v>19</v>
      </c>
      <c r="P17" s="20"/>
      <c r="Q17" s="21"/>
      <c r="R17" s="255">
        <f>SUMIF('EB215'!$V$548:$V$665,O17,'EB215'!$T$548:$T$665)</f>
        <v>0</v>
      </c>
    </row>
    <row r="18" spans="1:18" x14ac:dyDescent="0.25">
      <c r="O18" s="19" t="s">
        <v>7</v>
      </c>
      <c r="P18" s="20"/>
      <c r="Q18" s="21"/>
      <c r="R18" s="255">
        <f>SUMIF('EB215'!$V$548:$V$665,O18,'EB215'!$T$548:$T$665)</f>
        <v>0</v>
      </c>
    </row>
    <row r="19" spans="1:18" x14ac:dyDescent="0.25">
      <c r="O19" s="19" t="s">
        <v>35</v>
      </c>
      <c r="P19" s="20"/>
      <c r="Q19" s="21"/>
      <c r="R19" s="255">
        <f>SUMIF('EB215'!$V$548:$V$665,O19,'EB215'!$T$548:$T$665)</f>
        <v>0</v>
      </c>
    </row>
    <row r="20" spans="1:18" ht="15.75" customHeight="1" x14ac:dyDescent="0.25">
      <c r="O20" s="19" t="s">
        <v>10</v>
      </c>
      <c r="P20" s="20"/>
      <c r="Q20" s="21"/>
      <c r="R20" s="255">
        <f>SUMIF('EB215'!$V$548:$V$665,O20,'EB215'!$T$548:$T$665)</f>
        <v>0</v>
      </c>
    </row>
    <row r="21" spans="1:18" ht="23.25" x14ac:dyDescent="0.25">
      <c r="A21" s="526" t="s">
        <v>62</v>
      </c>
      <c r="B21" s="527"/>
      <c r="C21" s="527"/>
      <c r="D21" s="527"/>
      <c r="E21" s="528"/>
      <c r="O21" s="19" t="s">
        <v>45</v>
      </c>
      <c r="P21" s="20"/>
      <c r="Q21" s="21"/>
      <c r="R21" s="255">
        <f>SUMIF('EB215'!$V$548:$V$665,O21,'EB215'!$T$548:$T$665)</f>
        <v>0</v>
      </c>
    </row>
    <row r="22" spans="1:18" ht="19.5" customHeight="1" x14ac:dyDescent="0.25">
      <c r="A22" s="28" t="s">
        <v>22</v>
      </c>
      <c r="B22" s="28" t="s">
        <v>17</v>
      </c>
      <c r="C22" s="28" t="s">
        <v>16</v>
      </c>
      <c r="D22" s="28" t="s">
        <v>1</v>
      </c>
      <c r="E22" s="29" t="s">
        <v>23</v>
      </c>
      <c r="O22" s="19" t="s">
        <v>31</v>
      </c>
      <c r="P22" s="20"/>
      <c r="Q22" s="21"/>
      <c r="R22" s="255">
        <f>SUMIF('EB215'!$V$548:$V$665,O22,'EB215'!$T$548:$T$665)</f>
        <v>0</v>
      </c>
    </row>
    <row r="23" spans="1:18" x14ac:dyDescent="0.25">
      <c r="A23" s="301">
        <v>1519739</v>
      </c>
      <c r="B23" s="130">
        <f>VLOOKUP(Table1411[[#This Row],[Shop Order]],'EB215'!A:Y,4,FALSE)</f>
        <v>2027</v>
      </c>
      <c r="C23" s="130">
        <f>VLOOKUP(Table1411[[#This Row],[Shop Order]],'EB215'!A:Y,5,FALSE)</f>
        <v>1872</v>
      </c>
      <c r="D23" s="131">
        <f>VLOOKUP(Table1411[[#This Row],[Shop Order]],'EB215'!A:Y,6,FALSE)</f>
        <v>0.92353231376418354</v>
      </c>
      <c r="E23" s="132">
        <f>VLOOKUP(Table1411[[#This Row],[Shop Order]],'EB215'!A:Y,7,FALSE)</f>
        <v>45414</v>
      </c>
      <c r="O23" s="19" t="s">
        <v>28</v>
      </c>
      <c r="P23" s="20"/>
      <c r="Q23" s="21"/>
      <c r="R23" s="255">
        <f>SUMIF('EB215'!$V$548:$V$665,O23,'EB215'!$T$548:$T$665)</f>
        <v>0</v>
      </c>
    </row>
    <row r="24" spans="1:18" x14ac:dyDescent="0.25">
      <c r="A24" s="301">
        <v>1522868</v>
      </c>
      <c r="B24" s="130">
        <f>VLOOKUP(Table1411[[#This Row],[Shop Order]],'EB215'!A:Y,4,FALSE)</f>
        <v>2012</v>
      </c>
      <c r="C24" s="130">
        <f>VLOOKUP(Table1411[[#This Row],[Shop Order]],'EB215'!A:Y,5,FALSE)</f>
        <v>1872</v>
      </c>
      <c r="D24" s="131">
        <f>VLOOKUP(Table1411[[#This Row],[Shop Order]],'EB215'!A:Y,6,FALSE)</f>
        <v>0.93041749502982107</v>
      </c>
      <c r="E24" s="132">
        <f>VLOOKUP(Table1411[[#This Row],[Shop Order]],'EB215'!A:Y,7,FALSE)</f>
        <v>45414</v>
      </c>
      <c r="G24" s="24"/>
      <c r="O24" s="19" t="s">
        <v>44</v>
      </c>
      <c r="P24" s="20"/>
      <c r="Q24" s="21"/>
      <c r="R24" s="255">
        <f>SUMIF('EB215'!$V$548:$V$665,O24,'EB215'!$T$548:$T$665)</f>
        <v>0</v>
      </c>
    </row>
    <row r="25" spans="1:18" x14ac:dyDescent="0.25">
      <c r="A25" s="301">
        <v>1522813</v>
      </c>
      <c r="B25" s="130">
        <f>VLOOKUP(Table1411[[#This Row],[Shop Order]],'EB215'!A:Y,4,FALSE)</f>
        <v>2203</v>
      </c>
      <c r="C25" s="130">
        <f>VLOOKUP(Table1411[[#This Row],[Shop Order]],'EB215'!A:Y,5,FALSE)</f>
        <v>1884</v>
      </c>
      <c r="D25" s="131">
        <f>VLOOKUP(Table1411[[#This Row],[Shop Order]],'EB215'!A:Y,6,FALSE)</f>
        <v>0.85519745801180214</v>
      </c>
      <c r="E25" s="132">
        <f>VLOOKUP(Table1411[[#This Row],[Shop Order]],'EB215'!A:Y,7,FALSE)</f>
        <v>45420</v>
      </c>
      <c r="O25" s="19" t="s">
        <v>111</v>
      </c>
      <c r="P25" s="20"/>
      <c r="Q25" s="21"/>
      <c r="R25" s="255">
        <f>SUMIF('EB215'!$V$548:$V$665,O25,'EB215'!$T$548:$T$665)</f>
        <v>0</v>
      </c>
    </row>
    <row r="26" spans="1:18" x14ac:dyDescent="0.25">
      <c r="A26" s="301">
        <v>1522557</v>
      </c>
      <c r="B26" s="130">
        <f>VLOOKUP(Table1411[[#This Row],[Shop Order]],'EB215'!A:Y,4,FALSE)</f>
        <v>451</v>
      </c>
      <c r="C26" s="130">
        <f>VLOOKUP(Table1411[[#This Row],[Shop Order]],'EB215'!A:Y,5,FALSE)</f>
        <v>395</v>
      </c>
      <c r="D26" s="131">
        <f>VLOOKUP(Table1411[[#This Row],[Shop Order]],'EB215'!A:Y,6,FALSE)</f>
        <v>0.87583148558758317</v>
      </c>
      <c r="E26" s="239">
        <f>VLOOKUP(Table1411[[#This Row],[Shop Order]],'EB215'!A:Y,7,FALSE)</f>
        <v>45420</v>
      </c>
      <c r="O26" s="19" t="s">
        <v>32</v>
      </c>
      <c r="P26" s="20"/>
      <c r="Q26" s="21"/>
      <c r="R26" s="255">
        <f>SUMIF('EB215'!$V$548:$V$665,O26,'EB215'!$T$548:$T$665)</f>
        <v>0</v>
      </c>
    </row>
    <row r="27" spans="1:18" x14ac:dyDescent="0.25">
      <c r="A27" s="301">
        <v>1522860</v>
      </c>
      <c r="B27" s="130">
        <f>VLOOKUP(Table1411[[#This Row],[Shop Order]],'EB215'!A:Y,4,FALSE)</f>
        <v>2105</v>
      </c>
      <c r="C27" s="130">
        <f>VLOOKUP(Table1411[[#This Row],[Shop Order]],'EB215'!A:Y,5,FALSE)</f>
        <v>1900</v>
      </c>
      <c r="D27" s="131">
        <f>VLOOKUP(Table1411[[#This Row],[Shop Order]],'EB215'!A:Y,6,FALSE)</f>
        <v>0.90261282660332542</v>
      </c>
      <c r="E27" s="132">
        <f>VLOOKUP(Table1411[[#This Row],[Shop Order]],'EB215'!A:Y,7,FALSE)</f>
        <v>45425</v>
      </c>
      <c r="O27" s="19" t="s">
        <v>101</v>
      </c>
      <c r="P27" s="20"/>
      <c r="Q27" s="21"/>
      <c r="R27" s="255">
        <f>SUMIF('EB215'!$V$548:$V$665,O27,'EB215'!$T$548:$T$665)</f>
        <v>0</v>
      </c>
    </row>
    <row r="28" spans="1:18" x14ac:dyDescent="0.25">
      <c r="A28" s="301">
        <v>1522861</v>
      </c>
      <c r="B28" s="130">
        <f>VLOOKUP(Table1411[[#This Row],[Shop Order]],'EB215'!A:Y,4,FALSE)</f>
        <v>2043</v>
      </c>
      <c r="C28" s="130">
        <f>VLOOKUP(Table1411[[#This Row],[Shop Order]],'EB215'!A:Y,5,FALSE)</f>
        <v>1886</v>
      </c>
      <c r="D28" s="131">
        <f>VLOOKUP(Table1411[[#This Row],[Shop Order]],'EB215'!A:Y,6,FALSE)</f>
        <v>0.92315222711698486</v>
      </c>
      <c r="E28" s="132">
        <f>VLOOKUP(Table1411[[#This Row],[Shop Order]],'EB215'!A:Y,7,FALSE)</f>
        <v>45432</v>
      </c>
      <c r="O28" s="19" t="s">
        <v>42</v>
      </c>
      <c r="P28" s="20"/>
      <c r="Q28" s="21"/>
      <c r="R28" s="255">
        <f>SUMIF('EB215'!$V$548:$V$665,O28,'EB215'!$T$548:$T$665)</f>
        <v>0</v>
      </c>
    </row>
    <row r="29" spans="1:18" x14ac:dyDescent="0.25">
      <c r="A29" s="427">
        <v>1523561</v>
      </c>
      <c r="B29" s="424">
        <f>VLOOKUP(Table1411[[#This Row],[Shop Order]],'EB215'!A:Y,4,FALSE)</f>
        <v>2075</v>
      </c>
      <c r="C29" s="424">
        <f>VLOOKUP(Table1411[[#This Row],[Shop Order]],'EB215'!A:Y,5,FALSE)</f>
        <v>1892</v>
      </c>
      <c r="D29" s="425">
        <f>VLOOKUP(Table1411[[#This Row],[Shop Order]],'EB215'!A:Y,6,FALSE)</f>
        <v>0.91180722891566268</v>
      </c>
      <c r="E29" s="426">
        <f>VLOOKUP(Table1411[[#This Row],[Shop Order]],'EB215'!A:Y,7,FALSE)</f>
        <v>45435</v>
      </c>
      <c r="O29" s="19" t="s">
        <v>36</v>
      </c>
      <c r="P29" s="20"/>
      <c r="Q29" s="21"/>
      <c r="R29" s="255">
        <f>SUMIF('EB215'!$V$548:$V$665,O29,'EB215'!$T$548:$T$665)</f>
        <v>0</v>
      </c>
    </row>
    <row r="30" spans="1:18" x14ac:dyDescent="0.25">
      <c r="A30" s="481">
        <v>1524590</v>
      </c>
      <c r="B30" s="482">
        <f>VLOOKUP(Table1411[[#This Row],[Shop Order]],'EB215'!A:Y,4,FALSE)</f>
        <v>2040</v>
      </c>
      <c r="C30" s="482">
        <f>VLOOKUP(Table1411[[#This Row],[Shop Order]],'EB215'!A:Y,5,FALSE)</f>
        <v>1899</v>
      </c>
      <c r="D30" s="483">
        <f>VLOOKUP(Table1411[[#This Row],[Shop Order]],'EB215'!A:Y,6,FALSE)</f>
        <v>0.93088235294117649</v>
      </c>
      <c r="E30" s="484">
        <f>VLOOKUP(Table1411[[#This Row],[Shop Order]],'EB215'!A:Y,7,FALSE)</f>
        <v>45455</v>
      </c>
      <c r="O30" s="31"/>
      <c r="P30" s="31"/>
      <c r="Q30" s="31"/>
      <c r="R30" s="480"/>
    </row>
    <row r="31" spans="1:18" x14ac:dyDescent="0.25">
      <c r="A31" s="481">
        <v>1526543</v>
      </c>
      <c r="B31" s="482">
        <f>VLOOKUP(Table1411[[#This Row],[Shop Order]],'EB215'!A:Y,4,FALSE)</f>
        <v>1235</v>
      </c>
      <c r="C31" s="482">
        <f>VLOOKUP(Table1411[[#This Row],[Shop Order]],'EB215'!A:Y,5,FALSE)</f>
        <v>1120</v>
      </c>
      <c r="D31" s="483">
        <f>VLOOKUP(Table1411[[#This Row],[Shop Order]],'EB215'!A:Y,6,FALSE)</f>
        <v>0.90688259109311742</v>
      </c>
      <c r="E31" s="484">
        <f>VLOOKUP(Table1411[[#This Row],[Shop Order]],'EB215'!A:Y,7,FALSE)</f>
        <v>45456</v>
      </c>
      <c r="O31" s="31"/>
      <c r="P31" s="31"/>
      <c r="Q31" s="31"/>
      <c r="R31" s="480"/>
    </row>
    <row r="32" spans="1:18" ht="15.75" thickBot="1" x14ac:dyDescent="0.3">
      <c r="A32" s="489">
        <v>1525034</v>
      </c>
      <c r="B32" s="424">
        <f>VLOOKUP(Table1411[[#This Row],[Shop Order]],'EB215'!A:Y,4,FALSE)</f>
        <v>2165</v>
      </c>
      <c r="C32" s="424">
        <f>VLOOKUP(Table1411[[#This Row],[Shop Order]],'EB215'!A:Y,5,FALSE)</f>
        <v>1875</v>
      </c>
      <c r="D32" s="425">
        <f>VLOOKUP(Table1411[[#This Row],[Shop Order]],'EB215'!A:Y,6,FALSE)</f>
        <v>0.86605080831408776</v>
      </c>
      <c r="E32" s="426">
        <f>VLOOKUP(Table1411[[#This Row],[Shop Order]],'EB215'!A:Y,7,FALSE)</f>
        <v>45469</v>
      </c>
    </row>
    <row r="33" spans="1:5" ht="15.75" thickBot="1" x14ac:dyDescent="0.3">
      <c r="A33" s="534" t="s">
        <v>49</v>
      </c>
      <c r="B33" s="524"/>
      <c r="C33" s="525"/>
      <c r="D33" s="75">
        <f>AVERAGE(D23:D32)</f>
        <v>0.90263667873777442</v>
      </c>
      <c r="E33" s="26"/>
    </row>
    <row r="36" spans="1:5" x14ac:dyDescent="0.25">
      <c r="E36" s="23"/>
    </row>
    <row r="37" spans="1:5" ht="39.75" customHeight="1" x14ac:dyDescent="0.25">
      <c r="E37" s="23"/>
    </row>
    <row r="38" spans="1:5" ht="58.5" customHeight="1" x14ac:dyDescent="0.25">
      <c r="E38" s="23"/>
    </row>
  </sheetData>
  <autoFilter ref="O4:R4" xr:uid="{00000000-0009-0000-0000-00000B000000}">
    <filterColumn colId="0" showButton="0"/>
    <filterColumn colId="1" showButton="0"/>
    <sortState xmlns:xlrd2="http://schemas.microsoft.com/office/spreadsheetml/2017/richdata2" ref="O5:R29">
      <sortCondition descending="1" ref="R4"/>
    </sortState>
  </autoFilter>
  <sortState xmlns:xlrd2="http://schemas.microsoft.com/office/spreadsheetml/2017/richdata2" ref="O5:R29">
    <sortCondition descending="1" ref="R5:R29"/>
  </sortState>
  <dataConsolidate/>
  <mergeCells count="5">
    <mergeCell ref="A1:R1"/>
    <mergeCell ref="A21:E21"/>
    <mergeCell ref="A33:C33"/>
    <mergeCell ref="O4:Q4"/>
    <mergeCell ref="O3:R3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9">
    <pageSetUpPr fitToPage="1"/>
  </sheetPr>
  <dimension ref="A1:AC130"/>
  <sheetViews>
    <sheetView topLeftCell="A115" zoomScale="70" zoomScaleNormal="70" zoomScaleSheetLayoutView="90" workbookViewId="0">
      <selection activeCell="U128" sqref="U128"/>
    </sheetView>
  </sheetViews>
  <sheetFormatPr defaultColWidth="9.140625" defaultRowHeight="15" x14ac:dyDescent="0.25"/>
  <cols>
    <col min="1" max="1" width="14.5703125" style="41" bestFit="1" customWidth="1"/>
    <col min="2" max="2" width="12.7109375" style="41" customWidth="1"/>
    <col min="3" max="3" width="7" style="41" customWidth="1"/>
    <col min="4" max="4" width="8.85546875" style="41" customWidth="1"/>
    <col min="5" max="5" width="8.140625" style="41" customWidth="1"/>
    <col min="6" max="6" width="10.5703125" style="41" bestFit="1" customWidth="1"/>
    <col min="7" max="7" width="12.7109375" style="13" bestFit="1" customWidth="1"/>
    <col min="8" max="19" width="16.28515625" style="7" customWidth="1"/>
    <col min="20" max="20" width="7.42578125" style="8" customWidth="1"/>
    <col min="21" max="21" width="9.5703125" style="9" customWidth="1"/>
    <col min="22" max="22" width="40.7109375" style="41" customWidth="1"/>
    <col min="23" max="23" width="50.7109375" style="10" customWidth="1"/>
    <col min="24" max="29" width="9.140625" style="12"/>
    <col min="30" max="16384" width="9.140625" style="41"/>
  </cols>
  <sheetData>
    <row r="1" spans="1:23" ht="75.75" thickBot="1" x14ac:dyDescent="0.3">
      <c r="A1" s="43" t="s">
        <v>22</v>
      </c>
      <c r="B1" s="43" t="s">
        <v>47</v>
      </c>
      <c r="C1" s="43" t="s">
        <v>52</v>
      </c>
      <c r="D1" s="43" t="s">
        <v>17</v>
      </c>
      <c r="E1" s="42" t="s">
        <v>16</v>
      </c>
      <c r="F1" s="44" t="s">
        <v>1</v>
      </c>
      <c r="G1" s="45" t="s">
        <v>23</v>
      </c>
      <c r="H1" s="46" t="s">
        <v>72</v>
      </c>
      <c r="I1" s="46" t="s">
        <v>73</v>
      </c>
      <c r="J1" s="46" t="s">
        <v>53</v>
      </c>
      <c r="K1" s="46" t="s">
        <v>58</v>
      </c>
      <c r="L1" s="46" t="s">
        <v>54</v>
      </c>
      <c r="M1" s="46" t="s">
        <v>59</v>
      </c>
      <c r="N1" s="46" t="s">
        <v>55</v>
      </c>
      <c r="O1" s="46" t="s">
        <v>60</v>
      </c>
      <c r="P1" s="46" t="s">
        <v>56</v>
      </c>
      <c r="Q1" s="46" t="s">
        <v>74</v>
      </c>
      <c r="R1" s="46" t="s">
        <v>114</v>
      </c>
      <c r="S1" s="43" t="s">
        <v>41</v>
      </c>
      <c r="T1" s="43" t="s">
        <v>4</v>
      </c>
      <c r="U1" s="42" t="s">
        <v>2</v>
      </c>
      <c r="V1" s="80" t="s">
        <v>20</v>
      </c>
      <c r="W1" s="81" t="s">
        <v>6</v>
      </c>
    </row>
    <row r="2" spans="1:23" ht="15.75" thickBot="1" x14ac:dyDescent="0.3">
      <c r="A2" s="319">
        <v>1518279</v>
      </c>
      <c r="B2" s="73" t="s">
        <v>257</v>
      </c>
      <c r="C2" s="317">
        <v>384</v>
      </c>
      <c r="D2" s="317">
        <v>398</v>
      </c>
      <c r="E2" s="320">
        <v>366</v>
      </c>
      <c r="F2" s="318">
        <f>E2/D2</f>
        <v>0.91959798994974873</v>
      </c>
      <c r="G2" s="48">
        <v>45376</v>
      </c>
      <c r="H2" s="82"/>
      <c r="I2" s="83"/>
      <c r="J2" s="83"/>
      <c r="K2" s="83"/>
      <c r="L2" s="83"/>
      <c r="M2" s="83"/>
      <c r="N2" s="83"/>
      <c r="O2" s="83"/>
      <c r="P2" s="83"/>
      <c r="Q2" s="83"/>
      <c r="R2" s="83"/>
      <c r="S2" s="84"/>
      <c r="T2" s="296"/>
      <c r="U2" s="115"/>
      <c r="V2" s="86" t="s">
        <v>75</v>
      </c>
      <c r="W2" s="353" t="s">
        <v>70</v>
      </c>
    </row>
    <row r="3" spans="1:23" x14ac:dyDescent="0.25">
      <c r="A3" s="87"/>
      <c r="B3" s="88"/>
      <c r="C3" s="88"/>
      <c r="D3" s="88"/>
      <c r="E3" s="88"/>
      <c r="F3" s="88"/>
      <c r="G3" s="89"/>
      <c r="H3" s="90"/>
      <c r="I3" s="91"/>
      <c r="J3" s="91"/>
      <c r="K3" s="91"/>
      <c r="L3" s="91"/>
      <c r="M3" s="91"/>
      <c r="N3" s="91"/>
      <c r="O3" s="91"/>
      <c r="P3" s="91"/>
      <c r="Q3" s="91"/>
      <c r="R3" s="91"/>
      <c r="S3" s="92"/>
      <c r="T3" s="249">
        <f>SUM(H3,J3,L3,N3,P3,R3,S3)</f>
        <v>0</v>
      </c>
      <c r="U3" s="183">
        <f>($T3)/$D$2</f>
        <v>0</v>
      </c>
      <c r="V3" s="94" t="s">
        <v>15</v>
      </c>
      <c r="W3" s="210"/>
    </row>
    <row r="4" spans="1:23" x14ac:dyDescent="0.25">
      <c r="A4" s="96"/>
      <c r="B4" s="97"/>
      <c r="C4" s="97"/>
      <c r="D4" s="97"/>
      <c r="E4" s="97"/>
      <c r="F4" s="97"/>
      <c r="G4" s="98"/>
      <c r="H4" s="348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2"/>
      <c r="T4" s="249">
        <f>SUM(H4,J4,L4,N4,P4,R4,S4)</f>
        <v>0</v>
      </c>
      <c r="U4" s="183">
        <f>($T4)/$D$2</f>
        <v>0</v>
      </c>
      <c r="V4" s="113" t="s">
        <v>43</v>
      </c>
      <c r="W4" s="210"/>
    </row>
    <row r="5" spans="1:23" x14ac:dyDescent="0.25">
      <c r="A5" s="96"/>
      <c r="B5" s="97"/>
      <c r="C5" s="97"/>
      <c r="D5" s="97"/>
      <c r="E5" s="97"/>
      <c r="F5" s="97"/>
      <c r="G5" s="98"/>
      <c r="H5" s="99">
        <v>2</v>
      </c>
      <c r="I5" s="63"/>
      <c r="J5" s="63"/>
      <c r="K5" s="63"/>
      <c r="L5" s="63"/>
      <c r="M5" s="63"/>
      <c r="N5" s="63"/>
      <c r="O5" s="63"/>
      <c r="P5" s="63"/>
      <c r="Q5" s="63"/>
      <c r="R5" s="63"/>
      <c r="S5" s="101"/>
      <c r="T5" s="247">
        <f>SUM(H5,J5,L5,N5,P5,R5,S5)</f>
        <v>2</v>
      </c>
      <c r="U5" s="183">
        <f t="shared" ref="U5:U32" si="0">($T5)/$D$2</f>
        <v>5.0251256281407036E-3</v>
      </c>
      <c r="V5" s="102" t="s">
        <v>5</v>
      </c>
      <c r="W5" s="210"/>
    </row>
    <row r="6" spans="1:23" x14ac:dyDescent="0.25">
      <c r="A6" s="96"/>
      <c r="B6" s="97"/>
      <c r="C6" s="97"/>
      <c r="D6" s="97"/>
      <c r="E6" s="104"/>
      <c r="F6" s="104"/>
      <c r="G6" s="98"/>
      <c r="H6" s="99">
        <v>3</v>
      </c>
      <c r="I6" s="63"/>
      <c r="J6" s="63"/>
      <c r="K6" s="63"/>
      <c r="L6" s="63"/>
      <c r="M6" s="63"/>
      <c r="N6" s="63"/>
      <c r="O6" s="63"/>
      <c r="P6" s="63"/>
      <c r="Q6" s="63"/>
      <c r="R6" s="63"/>
      <c r="S6" s="101"/>
      <c r="T6" s="247">
        <f>SUM(H6,J6,L6,N6,P6,R6,S6)</f>
        <v>3</v>
      </c>
      <c r="U6" s="183">
        <f t="shared" si="0"/>
        <v>7.537688442211055E-3</v>
      </c>
      <c r="V6" s="102" t="s">
        <v>13</v>
      </c>
      <c r="W6" s="311"/>
    </row>
    <row r="7" spans="1:23" x14ac:dyDescent="0.25">
      <c r="A7" s="96"/>
      <c r="B7" s="97"/>
      <c r="C7" s="97"/>
      <c r="D7" s="97"/>
      <c r="E7" s="104"/>
      <c r="F7" s="104"/>
      <c r="G7" s="98"/>
      <c r="H7" s="99"/>
      <c r="I7" s="63"/>
      <c r="J7" s="63"/>
      <c r="K7" s="63"/>
      <c r="L7" s="63"/>
      <c r="M7" s="63"/>
      <c r="N7" s="63"/>
      <c r="O7" s="63"/>
      <c r="P7" s="63"/>
      <c r="Q7" s="63"/>
      <c r="R7" s="63"/>
      <c r="S7" s="101"/>
      <c r="T7" s="247">
        <f t="shared" ref="T7:T32" si="1">SUM(H7,J7,L7,N7,P7,R7,S7)</f>
        <v>0</v>
      </c>
      <c r="U7" s="183">
        <f t="shared" si="0"/>
        <v>0</v>
      </c>
      <c r="V7" s="102" t="s">
        <v>14</v>
      </c>
      <c r="W7" s="311"/>
    </row>
    <row r="8" spans="1:23" x14ac:dyDescent="0.25">
      <c r="A8" s="96"/>
      <c r="B8" s="97"/>
      <c r="C8" s="97"/>
      <c r="D8" s="97"/>
      <c r="E8" s="104"/>
      <c r="F8" s="104"/>
      <c r="G8" s="98"/>
      <c r="H8" s="99">
        <v>1</v>
      </c>
      <c r="I8" s="63"/>
      <c r="J8" s="63"/>
      <c r="K8" s="63"/>
      <c r="L8" s="63"/>
      <c r="M8" s="63"/>
      <c r="N8" s="63"/>
      <c r="O8" s="63"/>
      <c r="P8" s="63"/>
      <c r="Q8" s="63"/>
      <c r="R8" s="63"/>
      <c r="S8" s="101">
        <v>1</v>
      </c>
      <c r="T8" s="247">
        <f t="shared" si="1"/>
        <v>2</v>
      </c>
      <c r="U8" s="183">
        <f t="shared" si="0"/>
        <v>5.0251256281407036E-3</v>
      </c>
      <c r="V8" s="102" t="s">
        <v>30</v>
      </c>
      <c r="W8" s="105"/>
    </row>
    <row r="9" spans="1:23" x14ac:dyDescent="0.25">
      <c r="A9" s="96"/>
      <c r="B9" s="97"/>
      <c r="C9" s="97"/>
      <c r="D9" s="97"/>
      <c r="E9" s="104"/>
      <c r="F9" s="104"/>
      <c r="G9" s="98"/>
      <c r="H9" s="99">
        <v>1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101"/>
      <c r="T9" s="247">
        <f t="shared" si="1"/>
        <v>1</v>
      </c>
      <c r="U9" s="183">
        <f t="shared" si="0"/>
        <v>2.5125628140703518E-3</v>
      </c>
      <c r="V9" s="102" t="s">
        <v>31</v>
      </c>
      <c r="W9" s="105"/>
    </row>
    <row r="10" spans="1:23" ht="15.75" x14ac:dyDescent="0.25">
      <c r="A10" s="96"/>
      <c r="B10" s="97"/>
      <c r="C10" s="97"/>
      <c r="D10" s="97"/>
      <c r="E10" s="104"/>
      <c r="F10" s="104"/>
      <c r="G10" s="98"/>
      <c r="H10" s="99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101"/>
      <c r="T10" s="247">
        <f t="shared" si="1"/>
        <v>0</v>
      </c>
      <c r="U10" s="183">
        <f t="shared" si="0"/>
        <v>0</v>
      </c>
      <c r="V10" s="203" t="s">
        <v>163</v>
      </c>
      <c r="W10" s="354"/>
    </row>
    <row r="11" spans="1:23" x14ac:dyDescent="0.25">
      <c r="A11" s="96"/>
      <c r="B11" s="97"/>
      <c r="C11" s="97"/>
      <c r="D11" s="97"/>
      <c r="E11" s="104"/>
      <c r="F11" s="104"/>
      <c r="G11" s="98"/>
      <c r="H11" s="99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101"/>
      <c r="T11" s="247">
        <f t="shared" si="1"/>
        <v>0</v>
      </c>
      <c r="U11" s="183">
        <f t="shared" si="0"/>
        <v>0</v>
      </c>
      <c r="V11" s="269" t="s">
        <v>29</v>
      </c>
      <c r="W11" s="105"/>
    </row>
    <row r="12" spans="1:23" x14ac:dyDescent="0.25">
      <c r="A12" s="96"/>
      <c r="B12" s="97"/>
      <c r="C12" s="97"/>
      <c r="D12" s="97"/>
      <c r="E12" s="104"/>
      <c r="F12" s="104"/>
      <c r="G12" s="98"/>
      <c r="H12" s="99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101"/>
      <c r="T12" s="247">
        <f t="shared" si="1"/>
        <v>0</v>
      </c>
      <c r="U12" s="183">
        <f t="shared" si="0"/>
        <v>0</v>
      </c>
      <c r="V12" s="102" t="s">
        <v>0</v>
      </c>
      <c r="W12" s="106"/>
    </row>
    <row r="13" spans="1:23" x14ac:dyDescent="0.25">
      <c r="A13" s="96"/>
      <c r="B13" s="97"/>
      <c r="C13" s="97"/>
      <c r="D13" s="97"/>
      <c r="E13" s="104"/>
      <c r="F13" s="104"/>
      <c r="G13" s="98"/>
      <c r="H13" s="99">
        <v>4</v>
      </c>
      <c r="I13" s="63"/>
      <c r="J13" s="63">
        <v>2</v>
      </c>
      <c r="K13" s="63"/>
      <c r="L13" s="63"/>
      <c r="M13" s="63"/>
      <c r="N13" s="63"/>
      <c r="O13" s="63"/>
      <c r="P13" s="63"/>
      <c r="Q13" s="63"/>
      <c r="R13" s="63"/>
      <c r="S13" s="101"/>
      <c r="T13" s="247">
        <f t="shared" si="1"/>
        <v>6</v>
      </c>
      <c r="U13" s="183">
        <f t="shared" si="0"/>
        <v>1.507537688442211E-2</v>
      </c>
      <c r="V13" s="102" t="s">
        <v>11</v>
      </c>
      <c r="W13" s="106"/>
    </row>
    <row r="14" spans="1:23" x14ac:dyDescent="0.25">
      <c r="A14" s="96"/>
      <c r="B14" s="97"/>
      <c r="C14" s="97"/>
      <c r="D14" s="97"/>
      <c r="E14" s="104"/>
      <c r="F14" s="104"/>
      <c r="G14" s="98"/>
      <c r="H14" s="99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101">
        <v>1</v>
      </c>
      <c r="T14" s="247">
        <f t="shared" si="1"/>
        <v>1</v>
      </c>
      <c r="U14" s="183">
        <f t="shared" si="0"/>
        <v>2.5125628140703518E-3</v>
      </c>
      <c r="V14" s="102" t="s">
        <v>33</v>
      </c>
      <c r="W14" s="106"/>
    </row>
    <row r="15" spans="1:23" x14ac:dyDescent="0.25">
      <c r="A15" s="96"/>
      <c r="B15" s="97"/>
      <c r="C15" s="97"/>
      <c r="D15" s="97"/>
      <c r="E15" s="104"/>
      <c r="F15" s="104"/>
      <c r="G15" s="98"/>
      <c r="H15" s="99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101"/>
      <c r="T15" s="247">
        <f t="shared" si="1"/>
        <v>0</v>
      </c>
      <c r="U15" s="183">
        <f t="shared" si="0"/>
        <v>0</v>
      </c>
      <c r="V15" s="102" t="s">
        <v>159</v>
      </c>
      <c r="W15" s="103"/>
    </row>
    <row r="16" spans="1:23" x14ac:dyDescent="0.25">
      <c r="A16" s="96"/>
      <c r="B16" s="97"/>
      <c r="C16" s="97"/>
      <c r="D16" s="97"/>
      <c r="E16" s="104"/>
      <c r="F16" s="104"/>
      <c r="G16" s="98"/>
      <c r="H16" s="99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101"/>
      <c r="T16" s="247">
        <f t="shared" si="1"/>
        <v>0</v>
      </c>
      <c r="U16" s="183">
        <f t="shared" si="0"/>
        <v>0</v>
      </c>
      <c r="V16" s="188" t="s">
        <v>148</v>
      </c>
      <c r="W16" s="106"/>
    </row>
    <row r="17" spans="1:23" x14ac:dyDescent="0.25">
      <c r="A17" s="96"/>
      <c r="B17" s="97"/>
      <c r="C17" s="97"/>
      <c r="D17" s="97"/>
      <c r="E17" s="104"/>
      <c r="F17" s="104"/>
      <c r="G17" s="109"/>
      <c r="H17" s="110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101"/>
      <c r="T17" s="247">
        <f t="shared" si="1"/>
        <v>0</v>
      </c>
      <c r="U17" s="183">
        <f t="shared" si="0"/>
        <v>0</v>
      </c>
      <c r="V17" s="63" t="s">
        <v>110</v>
      </c>
      <c r="W17" s="106"/>
    </row>
    <row r="18" spans="1:23" x14ac:dyDescent="0.25">
      <c r="A18" s="96"/>
      <c r="B18" s="97"/>
      <c r="C18" s="97"/>
      <c r="D18" s="97"/>
      <c r="E18" s="104"/>
      <c r="F18" s="104"/>
      <c r="G18" s="109"/>
      <c r="H18" s="110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101"/>
      <c r="T18" s="247">
        <f t="shared" si="1"/>
        <v>0</v>
      </c>
      <c r="U18" s="183">
        <f t="shared" si="0"/>
        <v>0</v>
      </c>
      <c r="V18" s="148" t="s">
        <v>152</v>
      </c>
      <c r="W18" s="106"/>
    </row>
    <row r="19" spans="1:23" ht="15.75" thickBot="1" x14ac:dyDescent="0.3">
      <c r="A19" s="96"/>
      <c r="B19" s="97"/>
      <c r="C19" s="97"/>
      <c r="D19" s="97"/>
      <c r="E19" s="104"/>
      <c r="F19" s="104"/>
      <c r="G19" s="109"/>
      <c r="H19" s="186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  <c r="T19" s="248">
        <f t="shared" si="1"/>
        <v>0</v>
      </c>
      <c r="U19" s="245">
        <f t="shared" si="0"/>
        <v>0</v>
      </c>
      <c r="V19" s="187" t="s">
        <v>76</v>
      </c>
      <c r="W19" s="103"/>
    </row>
    <row r="20" spans="1:23" x14ac:dyDescent="0.25">
      <c r="A20" s="96"/>
      <c r="B20" s="97"/>
      <c r="C20" s="97"/>
      <c r="D20" s="97"/>
      <c r="E20" s="104"/>
      <c r="F20" s="104"/>
      <c r="G20" s="98"/>
      <c r="H20" s="184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2"/>
      <c r="T20" s="249">
        <f t="shared" si="1"/>
        <v>0</v>
      </c>
      <c r="U20" s="183">
        <f t="shared" si="0"/>
        <v>0</v>
      </c>
      <c r="V20" s="113" t="s">
        <v>10</v>
      </c>
      <c r="W20" s="106"/>
    </row>
    <row r="21" spans="1:23" x14ac:dyDescent="0.25">
      <c r="A21" s="96"/>
      <c r="B21" s="97"/>
      <c r="C21" s="97"/>
      <c r="D21" s="97"/>
      <c r="E21" s="104"/>
      <c r="F21" s="104"/>
      <c r="G21" s="98"/>
      <c r="H21" s="185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101"/>
      <c r="T21" s="247">
        <f t="shared" si="1"/>
        <v>0</v>
      </c>
      <c r="U21" s="183">
        <f t="shared" si="0"/>
        <v>0</v>
      </c>
      <c r="V21" s="102" t="s">
        <v>28</v>
      </c>
      <c r="W21" s="106"/>
    </row>
    <row r="22" spans="1:23" x14ac:dyDescent="0.25">
      <c r="A22" s="96"/>
      <c r="B22" s="97"/>
      <c r="C22" s="97"/>
      <c r="D22" s="97"/>
      <c r="E22" s="104"/>
      <c r="F22" s="104"/>
      <c r="G22" s="98"/>
      <c r="H22" s="185"/>
      <c r="I22" s="63">
        <v>2</v>
      </c>
      <c r="J22" s="63">
        <v>1</v>
      </c>
      <c r="K22" s="63"/>
      <c r="L22" s="63"/>
      <c r="M22" s="63"/>
      <c r="N22" s="63"/>
      <c r="O22" s="63"/>
      <c r="P22" s="63"/>
      <c r="Q22" s="63"/>
      <c r="R22" s="63"/>
      <c r="S22" s="101">
        <v>3</v>
      </c>
      <c r="T22" s="247">
        <f t="shared" si="1"/>
        <v>4</v>
      </c>
      <c r="U22" s="183">
        <f t="shared" si="0"/>
        <v>1.0050251256281407E-2</v>
      </c>
      <c r="V22" s="102" t="s">
        <v>3</v>
      </c>
      <c r="W22" s="105"/>
    </row>
    <row r="23" spans="1:23" x14ac:dyDescent="0.25">
      <c r="A23" s="96"/>
      <c r="B23" s="97"/>
      <c r="C23" s="97"/>
      <c r="D23" s="97"/>
      <c r="E23" s="104"/>
      <c r="F23" s="104"/>
      <c r="G23" s="98"/>
      <c r="H23" s="185"/>
      <c r="I23" s="63">
        <v>10</v>
      </c>
      <c r="J23" s="63">
        <v>4</v>
      </c>
      <c r="K23" s="63"/>
      <c r="L23" s="63"/>
      <c r="M23" s="63"/>
      <c r="N23" s="63"/>
      <c r="O23" s="63"/>
      <c r="P23" s="63"/>
      <c r="Q23" s="63"/>
      <c r="R23" s="63"/>
      <c r="S23" s="101">
        <v>4</v>
      </c>
      <c r="T23" s="247">
        <f t="shared" si="1"/>
        <v>8</v>
      </c>
      <c r="U23" s="183">
        <f t="shared" si="0"/>
        <v>2.0100502512562814E-2</v>
      </c>
      <c r="V23" s="102" t="s">
        <v>7</v>
      </c>
      <c r="W23" s="106"/>
    </row>
    <row r="24" spans="1:23" x14ac:dyDescent="0.25">
      <c r="A24" s="96"/>
      <c r="B24" s="97"/>
      <c r="C24" s="97"/>
      <c r="D24" s="97"/>
      <c r="E24" s="104"/>
      <c r="F24" s="104"/>
      <c r="G24" s="98"/>
      <c r="H24" s="185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101"/>
      <c r="T24" s="247">
        <f t="shared" si="1"/>
        <v>0</v>
      </c>
      <c r="U24" s="183">
        <f t="shared" si="0"/>
        <v>0</v>
      </c>
      <c r="V24" s="102" t="s">
        <v>8</v>
      </c>
      <c r="W24" s="106"/>
    </row>
    <row r="25" spans="1:23" x14ac:dyDescent="0.25">
      <c r="A25" s="96"/>
      <c r="B25" s="97"/>
      <c r="C25" s="97"/>
      <c r="D25" s="97"/>
      <c r="E25" s="104"/>
      <c r="F25" s="104"/>
      <c r="G25" s="98"/>
      <c r="H25" s="185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101"/>
      <c r="T25" s="247">
        <f t="shared" si="1"/>
        <v>0</v>
      </c>
      <c r="U25" s="183">
        <f t="shared" si="0"/>
        <v>0</v>
      </c>
      <c r="V25" s="102" t="s">
        <v>77</v>
      </c>
      <c r="W25" s="354" t="s">
        <v>207</v>
      </c>
    </row>
    <row r="26" spans="1:23" x14ac:dyDescent="0.25">
      <c r="A26" s="96"/>
      <c r="B26" s="97"/>
      <c r="C26" s="97"/>
      <c r="D26" s="97"/>
      <c r="E26" s="104"/>
      <c r="F26" s="104"/>
      <c r="G26" s="98"/>
      <c r="H26" s="185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101">
        <v>1</v>
      </c>
      <c r="T26" s="247">
        <f t="shared" si="1"/>
        <v>1</v>
      </c>
      <c r="U26" s="183">
        <f t="shared" si="0"/>
        <v>2.5125628140703518E-3</v>
      </c>
      <c r="V26" s="102" t="s">
        <v>19</v>
      </c>
      <c r="W26" s="106"/>
    </row>
    <row r="27" spans="1:23" x14ac:dyDescent="0.25">
      <c r="A27" s="96"/>
      <c r="B27" s="97"/>
      <c r="C27" s="97"/>
      <c r="D27" s="97"/>
      <c r="E27" s="104"/>
      <c r="F27" s="104"/>
      <c r="G27" s="98"/>
      <c r="H27" s="185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101"/>
      <c r="T27" s="247">
        <f t="shared" si="1"/>
        <v>0</v>
      </c>
      <c r="U27" s="183">
        <f t="shared" si="0"/>
        <v>0</v>
      </c>
      <c r="V27" s="102" t="s">
        <v>78</v>
      </c>
      <c r="W27" s="106"/>
    </row>
    <row r="28" spans="1:23" x14ac:dyDescent="0.25">
      <c r="A28" s="96"/>
      <c r="B28" s="97"/>
      <c r="C28" s="97"/>
      <c r="D28" s="97"/>
      <c r="E28" s="104"/>
      <c r="F28" s="104"/>
      <c r="G28" s="98"/>
      <c r="H28" s="185"/>
      <c r="I28" s="63">
        <v>1</v>
      </c>
      <c r="J28" s="63"/>
      <c r="K28" s="63"/>
      <c r="L28" s="63"/>
      <c r="M28" s="63"/>
      <c r="N28" s="63"/>
      <c r="O28" s="63"/>
      <c r="P28" s="63"/>
      <c r="Q28" s="63"/>
      <c r="R28" s="63"/>
      <c r="S28" s="101"/>
      <c r="T28" s="247">
        <f t="shared" si="1"/>
        <v>0</v>
      </c>
      <c r="U28" s="183">
        <f t="shared" si="0"/>
        <v>0</v>
      </c>
      <c r="V28" s="102" t="s">
        <v>92</v>
      </c>
      <c r="W28" s="354"/>
    </row>
    <row r="29" spans="1:23" x14ac:dyDescent="0.25">
      <c r="A29" s="96"/>
      <c r="B29" s="97"/>
      <c r="C29" s="97"/>
      <c r="D29" s="97"/>
      <c r="E29" s="104"/>
      <c r="F29" s="104"/>
      <c r="G29" s="98"/>
      <c r="H29" s="185"/>
      <c r="I29" s="63">
        <v>4</v>
      </c>
      <c r="J29" s="63"/>
      <c r="K29" s="63"/>
      <c r="L29" s="63"/>
      <c r="M29" s="63"/>
      <c r="N29" s="63"/>
      <c r="O29" s="63"/>
      <c r="P29" s="63"/>
      <c r="Q29" s="63"/>
      <c r="R29" s="63"/>
      <c r="S29" s="101"/>
      <c r="T29" s="247">
        <f t="shared" si="1"/>
        <v>0</v>
      </c>
      <c r="U29" s="183">
        <f t="shared" si="0"/>
        <v>0</v>
      </c>
      <c r="V29" s="102" t="s">
        <v>12</v>
      </c>
      <c r="W29" s="354"/>
    </row>
    <row r="30" spans="1:23" x14ac:dyDescent="0.25">
      <c r="A30" s="96"/>
      <c r="B30" s="97"/>
      <c r="C30" s="97"/>
      <c r="D30" s="97"/>
      <c r="E30" s="104"/>
      <c r="F30" s="104"/>
      <c r="G30" s="98"/>
      <c r="H30" s="99"/>
      <c r="I30" s="63">
        <v>4</v>
      </c>
      <c r="J30" s="63"/>
      <c r="K30" s="63"/>
      <c r="L30" s="63"/>
      <c r="M30" s="63"/>
      <c r="N30" s="63"/>
      <c r="O30" s="63"/>
      <c r="P30" s="63"/>
      <c r="Q30" s="63"/>
      <c r="R30" s="63"/>
      <c r="S30" s="101"/>
      <c r="T30" s="247">
        <f t="shared" si="1"/>
        <v>0</v>
      </c>
      <c r="U30" s="183">
        <f t="shared" si="0"/>
        <v>0</v>
      </c>
      <c r="V30" s="102" t="s">
        <v>80</v>
      </c>
      <c r="W30" s="354"/>
    </row>
    <row r="31" spans="1:23" x14ac:dyDescent="0.25">
      <c r="A31" s="96"/>
      <c r="B31" s="97"/>
      <c r="C31" s="97"/>
      <c r="D31" s="97"/>
      <c r="E31" s="104"/>
      <c r="F31" s="104"/>
      <c r="G31" s="98"/>
      <c r="H31" s="99"/>
      <c r="I31" s="63">
        <v>1</v>
      </c>
      <c r="J31" s="63"/>
      <c r="K31" s="63"/>
      <c r="L31" s="63"/>
      <c r="M31" s="63"/>
      <c r="N31" s="63"/>
      <c r="O31" s="63"/>
      <c r="P31" s="63"/>
      <c r="Q31" s="63"/>
      <c r="R31" s="63"/>
      <c r="S31" s="101"/>
      <c r="T31" s="247">
        <f t="shared" si="1"/>
        <v>0</v>
      </c>
      <c r="U31" s="183">
        <f t="shared" si="0"/>
        <v>0</v>
      </c>
      <c r="V31" s="102" t="s">
        <v>9</v>
      </c>
      <c r="W31" s="326"/>
    </row>
    <row r="32" spans="1:23" ht="15.75" thickBot="1" x14ac:dyDescent="0.3">
      <c r="A32" s="96"/>
      <c r="B32" s="97"/>
      <c r="C32" s="97"/>
      <c r="D32" s="97"/>
      <c r="E32" s="104"/>
      <c r="F32" s="104"/>
      <c r="G32" s="98"/>
      <c r="H32" s="107"/>
      <c r="I32" s="100">
        <v>2</v>
      </c>
      <c r="J32" s="100"/>
      <c r="K32" s="100"/>
      <c r="L32" s="100"/>
      <c r="M32" s="100"/>
      <c r="N32" s="100"/>
      <c r="O32" s="100"/>
      <c r="P32" s="100"/>
      <c r="Q32" s="100"/>
      <c r="R32" s="100"/>
      <c r="S32" s="108"/>
      <c r="T32" s="247">
        <f t="shared" si="1"/>
        <v>0</v>
      </c>
      <c r="U32" s="183">
        <f t="shared" si="0"/>
        <v>0</v>
      </c>
      <c r="V32" s="102" t="s">
        <v>94</v>
      </c>
      <c r="W32" s="354"/>
    </row>
    <row r="33" spans="1:23" ht="15.75" thickBot="1" x14ac:dyDescent="0.3">
      <c r="A33" s="96"/>
      <c r="B33" s="97"/>
      <c r="C33" s="97"/>
      <c r="D33" s="97"/>
      <c r="E33" s="104"/>
      <c r="F33" s="104"/>
      <c r="G33" s="98"/>
      <c r="H33" s="82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4"/>
      <c r="T33" s="246"/>
      <c r="U33" s="246"/>
      <c r="V33" s="116" t="s">
        <v>81</v>
      </c>
      <c r="W33" s="126"/>
    </row>
    <row r="34" spans="1:23" x14ac:dyDescent="0.25">
      <c r="A34" s="96"/>
      <c r="B34" s="97"/>
      <c r="C34" s="97"/>
      <c r="D34" s="97"/>
      <c r="E34" s="104"/>
      <c r="F34" s="104"/>
      <c r="G34" s="109"/>
      <c r="H34" s="90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2"/>
      <c r="T34" s="249">
        <f t="shared" ref="T34:T41" si="2">SUM(H34,J34,L34,N34,P34,R34,S34)</f>
        <v>0</v>
      </c>
      <c r="U34" s="183">
        <f>($T34)/$D$2</f>
        <v>0</v>
      </c>
      <c r="V34" s="94" t="s">
        <v>83</v>
      </c>
      <c r="W34" s="326" t="s">
        <v>186</v>
      </c>
    </row>
    <row r="35" spans="1:23" x14ac:dyDescent="0.25">
      <c r="A35" s="96"/>
      <c r="B35" s="97"/>
      <c r="C35" s="97"/>
      <c r="D35" s="97"/>
      <c r="E35" s="104"/>
      <c r="F35" s="104"/>
      <c r="G35" s="109"/>
      <c r="H35" s="99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101"/>
      <c r="T35" s="247">
        <f t="shared" si="2"/>
        <v>0</v>
      </c>
      <c r="U35" s="183">
        <f t="shared" ref="U35:U41" si="3">($T35)/$D$2</f>
        <v>0</v>
      </c>
      <c r="V35" s="63" t="s">
        <v>154</v>
      </c>
      <c r="W35" s="354" t="s">
        <v>205</v>
      </c>
    </row>
    <row r="36" spans="1:23" x14ac:dyDescent="0.25">
      <c r="A36" s="96"/>
      <c r="B36" s="97"/>
      <c r="C36" s="97"/>
      <c r="D36" s="97"/>
      <c r="E36" s="104"/>
      <c r="F36" s="104"/>
      <c r="G36" s="109"/>
      <c r="H36" s="99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101"/>
      <c r="T36" s="247">
        <f t="shared" si="2"/>
        <v>0</v>
      </c>
      <c r="U36" s="183">
        <f t="shared" si="3"/>
        <v>0</v>
      </c>
      <c r="V36" s="113" t="s">
        <v>71</v>
      </c>
      <c r="W36" s="326" t="s">
        <v>206</v>
      </c>
    </row>
    <row r="37" spans="1:23" x14ac:dyDescent="0.25">
      <c r="A37" s="96"/>
      <c r="B37" s="97"/>
      <c r="C37" s="97"/>
      <c r="D37" s="97"/>
      <c r="E37" s="104"/>
      <c r="F37" s="104"/>
      <c r="G37" s="109"/>
      <c r="H37" s="99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101"/>
      <c r="T37" s="247">
        <f t="shared" si="2"/>
        <v>0</v>
      </c>
      <c r="U37" s="183">
        <f t="shared" si="3"/>
        <v>0</v>
      </c>
      <c r="V37" s="102" t="s">
        <v>168</v>
      </c>
      <c r="W37" s="354"/>
    </row>
    <row r="38" spans="1:23" x14ac:dyDescent="0.25">
      <c r="A38" s="96"/>
      <c r="B38" s="97"/>
      <c r="C38" s="97"/>
      <c r="D38" s="97"/>
      <c r="E38" s="104"/>
      <c r="F38" s="104"/>
      <c r="G38" s="109"/>
      <c r="H38" s="99">
        <v>1</v>
      </c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101"/>
      <c r="T38" s="247">
        <f t="shared" si="2"/>
        <v>1</v>
      </c>
      <c r="U38" s="183">
        <f t="shared" si="3"/>
        <v>2.5125628140703518E-3</v>
      </c>
      <c r="V38" s="102" t="s">
        <v>12</v>
      </c>
      <c r="W38" s="354"/>
    </row>
    <row r="39" spans="1:23" x14ac:dyDescent="0.25">
      <c r="A39" s="96"/>
      <c r="B39" s="97"/>
      <c r="C39" s="97"/>
      <c r="D39" s="97"/>
      <c r="E39" s="104"/>
      <c r="F39" s="104"/>
      <c r="G39" s="109"/>
      <c r="H39" s="99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101"/>
      <c r="T39" s="247">
        <f t="shared" si="2"/>
        <v>0</v>
      </c>
      <c r="U39" s="183">
        <f t="shared" si="3"/>
        <v>0</v>
      </c>
      <c r="V39" s="102" t="s">
        <v>166</v>
      </c>
      <c r="W39" s="354"/>
    </row>
    <row r="40" spans="1:23" x14ac:dyDescent="0.25">
      <c r="A40" s="96"/>
      <c r="B40" s="97"/>
      <c r="C40" s="97"/>
      <c r="D40" s="97"/>
      <c r="E40" s="104"/>
      <c r="F40" s="104"/>
      <c r="G40" s="109"/>
      <c r="H40" s="107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8"/>
      <c r="T40" s="247">
        <f t="shared" si="2"/>
        <v>0</v>
      </c>
      <c r="U40" s="183">
        <f t="shared" si="3"/>
        <v>0</v>
      </c>
      <c r="V40" s="114" t="s">
        <v>15</v>
      </c>
      <c r="W40" s="354"/>
    </row>
    <row r="41" spans="1:23" ht="15.75" thickBot="1" x14ac:dyDescent="0.3">
      <c r="A41" s="117"/>
      <c r="B41" s="118"/>
      <c r="C41" s="118"/>
      <c r="D41" s="118"/>
      <c r="E41" s="119"/>
      <c r="F41" s="119"/>
      <c r="G41" s="120"/>
      <c r="H41" s="107">
        <v>2</v>
      </c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8"/>
      <c r="T41" s="247">
        <f t="shared" si="2"/>
        <v>2</v>
      </c>
      <c r="U41" s="299">
        <f t="shared" si="3"/>
        <v>5.0251256281407036E-3</v>
      </c>
      <c r="V41" s="121" t="s">
        <v>146</v>
      </c>
      <c r="W41" s="215"/>
    </row>
    <row r="42" spans="1:23" ht="15.75" thickBot="1" x14ac:dyDescent="0.3">
      <c r="A42" s="122"/>
      <c r="B42" s="122"/>
      <c r="C42" s="122"/>
      <c r="D42" s="122"/>
      <c r="E42" s="122"/>
      <c r="F42" s="122"/>
      <c r="G42" s="47" t="s">
        <v>4</v>
      </c>
      <c r="H42" s="123">
        <f>SUM(H3:H41)</f>
        <v>14</v>
      </c>
      <c r="I42" s="123">
        <f t="shared" ref="I42:R42" si="4">SUM(I3:I41)</f>
        <v>24</v>
      </c>
      <c r="J42" s="123">
        <f t="shared" si="4"/>
        <v>7</v>
      </c>
      <c r="K42" s="123">
        <f t="shared" si="4"/>
        <v>0</v>
      </c>
      <c r="L42" s="123">
        <f t="shared" si="4"/>
        <v>0</v>
      </c>
      <c r="M42" s="123">
        <f t="shared" si="4"/>
        <v>0</v>
      </c>
      <c r="N42" s="123">
        <f t="shared" si="4"/>
        <v>0</v>
      </c>
      <c r="O42" s="123">
        <f t="shared" si="4"/>
        <v>0</v>
      </c>
      <c r="P42" s="123">
        <f t="shared" si="4"/>
        <v>0</v>
      </c>
      <c r="Q42" s="123">
        <f t="shared" si="4"/>
        <v>0</v>
      </c>
      <c r="R42" s="123">
        <f t="shared" si="4"/>
        <v>0</v>
      </c>
      <c r="S42" s="123">
        <f>SUM(S3:S41)</f>
        <v>10</v>
      </c>
      <c r="T42" s="198">
        <f>SUM(H42,J42,L42,N42,P42,R42,S42)</f>
        <v>31</v>
      </c>
      <c r="U42" s="333">
        <f>($T42)/$D$2</f>
        <v>7.7889447236180909E-2</v>
      </c>
      <c r="V42" s="40"/>
    </row>
    <row r="44" spans="1:23" ht="15.75" thickBot="1" x14ac:dyDescent="0.3"/>
    <row r="45" spans="1:23" ht="75.75" thickBot="1" x14ac:dyDescent="0.3">
      <c r="A45" s="43" t="s">
        <v>22</v>
      </c>
      <c r="B45" s="43" t="s">
        <v>47</v>
      </c>
      <c r="C45" s="43" t="s">
        <v>52</v>
      </c>
      <c r="D45" s="43" t="s">
        <v>17</v>
      </c>
      <c r="E45" s="42" t="s">
        <v>16</v>
      </c>
      <c r="F45" s="44" t="s">
        <v>1</v>
      </c>
      <c r="G45" s="45" t="s">
        <v>23</v>
      </c>
      <c r="H45" s="46" t="s">
        <v>72</v>
      </c>
      <c r="I45" s="46" t="s">
        <v>73</v>
      </c>
      <c r="J45" s="46" t="s">
        <v>53</v>
      </c>
      <c r="K45" s="46" t="s">
        <v>58</v>
      </c>
      <c r="L45" s="46" t="s">
        <v>54</v>
      </c>
      <c r="M45" s="46" t="s">
        <v>59</v>
      </c>
      <c r="N45" s="46" t="s">
        <v>55</v>
      </c>
      <c r="O45" s="46" t="s">
        <v>60</v>
      </c>
      <c r="P45" s="46" t="s">
        <v>56</v>
      </c>
      <c r="Q45" s="46" t="s">
        <v>74</v>
      </c>
      <c r="R45" s="46" t="s">
        <v>114</v>
      </c>
      <c r="S45" s="43" t="s">
        <v>41</v>
      </c>
      <c r="T45" s="43" t="s">
        <v>4</v>
      </c>
      <c r="U45" s="42" t="s">
        <v>2</v>
      </c>
      <c r="V45" s="80" t="s">
        <v>20</v>
      </c>
      <c r="W45" s="81" t="s">
        <v>6</v>
      </c>
    </row>
    <row r="46" spans="1:23" ht="15.75" thickBot="1" x14ac:dyDescent="0.3">
      <c r="A46" s="319">
        <v>1519748</v>
      </c>
      <c r="B46" s="73" t="s">
        <v>257</v>
      </c>
      <c r="C46" s="317">
        <v>384</v>
      </c>
      <c r="D46" s="317">
        <v>395</v>
      </c>
      <c r="E46" s="320">
        <v>383</v>
      </c>
      <c r="F46" s="318">
        <f>E46/D46</f>
        <v>0.96962025316455691</v>
      </c>
      <c r="G46" s="48">
        <v>45408</v>
      </c>
      <c r="H46" s="82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4"/>
      <c r="T46" s="296"/>
      <c r="U46" s="115"/>
      <c r="V46" s="86" t="s">
        <v>75</v>
      </c>
      <c r="W46" s="353" t="s">
        <v>70</v>
      </c>
    </row>
    <row r="47" spans="1:23" ht="15.75" thickBot="1" x14ac:dyDescent="0.3">
      <c r="A47" s="87"/>
      <c r="B47" s="88"/>
      <c r="C47" s="88"/>
      <c r="D47" s="88"/>
      <c r="E47" s="88"/>
      <c r="F47" s="88"/>
      <c r="G47" s="89"/>
      <c r="H47" s="90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2">
        <v>1</v>
      </c>
      <c r="T47" s="249">
        <f>SUM(H47,J47,L47,N47,P47,R47,S47)</f>
        <v>1</v>
      </c>
      <c r="U47" s="183">
        <f>($T47)/$D$46</f>
        <v>2.5316455696202532E-3</v>
      </c>
      <c r="V47" s="94" t="s">
        <v>15</v>
      </c>
      <c r="W47" s="210"/>
    </row>
    <row r="48" spans="1:23" x14ac:dyDescent="0.25">
      <c r="A48" s="535" t="s">
        <v>428</v>
      </c>
      <c r="B48" s="536"/>
      <c r="C48" s="536"/>
      <c r="D48" s="536"/>
      <c r="E48" s="536"/>
      <c r="F48" s="536"/>
      <c r="G48" s="537"/>
      <c r="H48" s="497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2"/>
      <c r="T48" s="249">
        <f>SUM(H48,J48,L48,N48,P48,R48,S48)</f>
        <v>0</v>
      </c>
      <c r="U48" s="183">
        <f>($T48)/$D$46</f>
        <v>0</v>
      </c>
      <c r="V48" s="113" t="s">
        <v>43</v>
      </c>
      <c r="W48" s="210"/>
    </row>
    <row r="49" spans="1:23" x14ac:dyDescent="0.25">
      <c r="A49" s="538" t="s">
        <v>429</v>
      </c>
      <c r="B49" s="533"/>
      <c r="C49" s="533"/>
      <c r="D49" s="533"/>
      <c r="E49" s="533"/>
      <c r="F49" s="533"/>
      <c r="G49" s="498"/>
      <c r="H49" s="110">
        <v>1</v>
      </c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101"/>
      <c r="T49" s="247">
        <f>SUM(H49,J49,L49,N49,P49,R49,S49)</f>
        <v>1</v>
      </c>
      <c r="U49" s="183">
        <f t="shared" ref="U49:U62" si="5">($T49)/$D$46</f>
        <v>2.5316455696202532E-3</v>
      </c>
      <c r="V49" s="102" t="s">
        <v>5</v>
      </c>
      <c r="W49" s="210"/>
    </row>
    <row r="50" spans="1:23" x14ac:dyDescent="0.25">
      <c r="A50" s="538" t="s">
        <v>430</v>
      </c>
      <c r="B50" s="533"/>
      <c r="C50" s="533"/>
      <c r="D50" s="533"/>
      <c r="E50" s="533"/>
      <c r="F50" s="533"/>
      <c r="G50" s="498"/>
      <c r="H50" s="110"/>
      <c r="I50" s="63"/>
      <c r="J50" s="63">
        <v>1</v>
      </c>
      <c r="K50" s="63"/>
      <c r="L50" s="63"/>
      <c r="M50" s="63"/>
      <c r="N50" s="63"/>
      <c r="O50" s="63"/>
      <c r="P50" s="63"/>
      <c r="Q50" s="63"/>
      <c r="R50" s="63"/>
      <c r="S50" s="101"/>
      <c r="T50" s="247">
        <f>SUM(H50,J50,L50,N50,P50,R50,S50)</f>
        <v>1</v>
      </c>
      <c r="U50" s="183">
        <f t="shared" si="5"/>
        <v>2.5316455696202532E-3</v>
      </c>
      <c r="V50" s="102" t="s">
        <v>13</v>
      </c>
      <c r="W50" s="311"/>
    </row>
    <row r="51" spans="1:23" x14ac:dyDescent="0.25">
      <c r="A51" s="538" t="s">
        <v>431</v>
      </c>
      <c r="B51" s="533"/>
      <c r="C51" s="533"/>
      <c r="D51" s="533"/>
      <c r="E51" s="533"/>
      <c r="F51" s="533"/>
      <c r="G51" s="499">
        <f>G49-G50</f>
        <v>0</v>
      </c>
      <c r="H51" s="110"/>
      <c r="I51" s="63"/>
      <c r="J51" s="63">
        <v>1</v>
      </c>
      <c r="K51" s="63"/>
      <c r="L51" s="63"/>
      <c r="M51" s="63"/>
      <c r="N51" s="63"/>
      <c r="O51" s="63" t="s">
        <v>99</v>
      </c>
      <c r="P51" s="63"/>
      <c r="Q51" s="63"/>
      <c r="R51" s="63"/>
      <c r="S51" s="101"/>
      <c r="T51" s="247">
        <f t="shared" ref="T51:T76" si="6">SUM(H51,J51,L51,N51,P51,R51,S51)</f>
        <v>1</v>
      </c>
      <c r="U51" s="183">
        <f t="shared" si="5"/>
        <v>2.5316455696202532E-3</v>
      </c>
      <c r="V51" s="102" t="s">
        <v>14</v>
      </c>
      <c r="W51" s="311"/>
    </row>
    <row r="52" spans="1:23" ht="15.75" thickBot="1" x14ac:dyDescent="0.3">
      <c r="A52" s="539" t="s">
        <v>432</v>
      </c>
      <c r="B52" s="540"/>
      <c r="C52" s="540"/>
      <c r="D52" s="540"/>
      <c r="E52" s="540"/>
      <c r="F52" s="540"/>
      <c r="G52" s="500" t="e">
        <f>G51/G49</f>
        <v>#DIV/0!</v>
      </c>
      <c r="H52" s="110">
        <v>1</v>
      </c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101"/>
      <c r="T52" s="247">
        <f t="shared" si="6"/>
        <v>1</v>
      </c>
      <c r="U52" s="183">
        <f t="shared" si="5"/>
        <v>2.5316455696202532E-3</v>
      </c>
      <c r="V52" s="102" t="s">
        <v>30</v>
      </c>
      <c r="W52" s="105"/>
    </row>
    <row r="53" spans="1:23" x14ac:dyDescent="0.25">
      <c r="A53" s="96"/>
      <c r="B53" s="97"/>
      <c r="C53" s="97"/>
      <c r="D53" s="97"/>
      <c r="E53" s="104"/>
      <c r="F53" s="104"/>
      <c r="G53" s="98"/>
      <c r="H53" s="99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101"/>
      <c r="T53" s="247">
        <f t="shared" si="6"/>
        <v>0</v>
      </c>
      <c r="U53" s="183">
        <f t="shared" si="5"/>
        <v>0</v>
      </c>
      <c r="V53" s="102" t="s">
        <v>31</v>
      </c>
      <c r="W53" s="105"/>
    </row>
    <row r="54" spans="1:23" ht="15.75" x14ac:dyDescent="0.25">
      <c r="A54" s="96"/>
      <c r="B54" s="97"/>
      <c r="C54" s="97"/>
      <c r="D54" s="97"/>
      <c r="E54" s="104"/>
      <c r="F54" s="104"/>
      <c r="G54" s="98"/>
      <c r="H54" s="99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101"/>
      <c r="T54" s="247">
        <f t="shared" si="6"/>
        <v>0</v>
      </c>
      <c r="U54" s="183">
        <f t="shared" si="5"/>
        <v>0</v>
      </c>
      <c r="V54" s="203" t="s">
        <v>163</v>
      </c>
      <c r="W54" s="354"/>
    </row>
    <row r="55" spans="1:23" x14ac:dyDescent="0.25">
      <c r="A55" s="96"/>
      <c r="B55" s="97"/>
      <c r="C55" s="97"/>
      <c r="D55" s="97"/>
      <c r="E55" s="104"/>
      <c r="F55" s="104"/>
      <c r="G55" s="98"/>
      <c r="H55" s="99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101"/>
      <c r="T55" s="247">
        <f t="shared" si="6"/>
        <v>0</v>
      </c>
      <c r="U55" s="183">
        <f t="shared" si="5"/>
        <v>0</v>
      </c>
      <c r="V55" s="269" t="s">
        <v>29</v>
      </c>
      <c r="W55" s="354" t="s">
        <v>342</v>
      </c>
    </row>
    <row r="56" spans="1:23" x14ac:dyDescent="0.25">
      <c r="A56" s="96"/>
      <c r="B56" s="97"/>
      <c r="C56" s="97"/>
      <c r="D56" s="97"/>
      <c r="E56" s="104"/>
      <c r="F56" s="104"/>
      <c r="G56" s="98"/>
      <c r="H56" s="99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101"/>
      <c r="T56" s="247">
        <f t="shared" si="6"/>
        <v>0</v>
      </c>
      <c r="U56" s="183">
        <f t="shared" si="5"/>
        <v>0</v>
      </c>
      <c r="V56" s="102" t="s">
        <v>0</v>
      </c>
      <c r="W56" s="106"/>
    </row>
    <row r="57" spans="1:23" x14ac:dyDescent="0.25">
      <c r="A57" s="96"/>
      <c r="B57" s="97"/>
      <c r="C57" s="97"/>
      <c r="D57" s="97"/>
      <c r="E57" s="104"/>
      <c r="F57" s="104"/>
      <c r="G57" s="98"/>
      <c r="H57" s="99">
        <v>3</v>
      </c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101"/>
      <c r="T57" s="247">
        <f t="shared" si="6"/>
        <v>3</v>
      </c>
      <c r="U57" s="183">
        <f t="shared" si="5"/>
        <v>7.5949367088607592E-3</v>
      </c>
      <c r="V57" s="102" t="s">
        <v>11</v>
      </c>
      <c r="W57" s="106"/>
    </row>
    <row r="58" spans="1:23" x14ac:dyDescent="0.25">
      <c r="A58" s="96"/>
      <c r="B58" s="97"/>
      <c r="C58" s="97"/>
      <c r="D58" s="97"/>
      <c r="E58" s="104"/>
      <c r="F58" s="104"/>
      <c r="G58" s="98"/>
      <c r="H58" s="99">
        <v>1</v>
      </c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101"/>
      <c r="T58" s="247">
        <f t="shared" si="6"/>
        <v>1</v>
      </c>
      <c r="U58" s="183">
        <f t="shared" si="5"/>
        <v>2.5316455696202532E-3</v>
      </c>
      <c r="V58" s="102" t="s">
        <v>33</v>
      </c>
      <c r="W58" s="106"/>
    </row>
    <row r="59" spans="1:23" x14ac:dyDescent="0.25">
      <c r="A59" s="96"/>
      <c r="B59" s="97"/>
      <c r="C59" s="97"/>
      <c r="D59" s="97"/>
      <c r="E59" s="104"/>
      <c r="F59" s="104"/>
      <c r="G59" s="98"/>
      <c r="H59" s="99">
        <v>1</v>
      </c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101"/>
      <c r="T59" s="247">
        <f t="shared" si="6"/>
        <v>1</v>
      </c>
      <c r="U59" s="183">
        <f t="shared" si="5"/>
        <v>2.5316455696202532E-3</v>
      </c>
      <c r="V59" s="102" t="s">
        <v>166</v>
      </c>
      <c r="W59" s="103"/>
    </row>
    <row r="60" spans="1:23" x14ac:dyDescent="0.25">
      <c r="A60" s="96"/>
      <c r="B60" s="97"/>
      <c r="C60" s="97"/>
      <c r="D60" s="97"/>
      <c r="E60" s="104"/>
      <c r="F60" s="104"/>
      <c r="G60" s="98"/>
      <c r="H60" s="99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101"/>
      <c r="T60" s="247">
        <f t="shared" si="6"/>
        <v>0</v>
      </c>
      <c r="U60" s="183">
        <f t="shared" si="5"/>
        <v>0</v>
      </c>
      <c r="V60" s="188" t="s">
        <v>148</v>
      </c>
      <c r="W60" s="106"/>
    </row>
    <row r="61" spans="1:23" x14ac:dyDescent="0.25">
      <c r="A61" s="96"/>
      <c r="B61" s="97"/>
      <c r="C61" s="97"/>
      <c r="D61" s="97"/>
      <c r="E61" s="104"/>
      <c r="F61" s="104"/>
      <c r="G61" s="109"/>
      <c r="H61" s="110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101"/>
      <c r="T61" s="247">
        <f t="shared" si="6"/>
        <v>0</v>
      </c>
      <c r="U61" s="183">
        <f t="shared" si="5"/>
        <v>0</v>
      </c>
      <c r="V61" s="63" t="s">
        <v>110</v>
      </c>
      <c r="W61" s="106"/>
    </row>
    <row r="62" spans="1:23" x14ac:dyDescent="0.25">
      <c r="A62" s="96"/>
      <c r="B62" s="97"/>
      <c r="C62" s="97"/>
      <c r="D62" s="97"/>
      <c r="E62" s="104"/>
      <c r="F62" s="104"/>
      <c r="G62" s="109"/>
      <c r="H62" s="110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101"/>
      <c r="T62" s="247">
        <f t="shared" si="6"/>
        <v>0</v>
      </c>
      <c r="U62" s="183">
        <f t="shared" si="5"/>
        <v>0</v>
      </c>
      <c r="V62" s="148" t="s">
        <v>152</v>
      </c>
      <c r="W62" s="106"/>
    </row>
    <row r="63" spans="1:23" ht="15.75" thickBot="1" x14ac:dyDescent="0.3">
      <c r="A63" s="96"/>
      <c r="B63" s="97"/>
      <c r="C63" s="97"/>
      <c r="D63" s="97"/>
      <c r="E63" s="104"/>
      <c r="F63" s="104"/>
      <c r="G63" s="109"/>
      <c r="H63" s="186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9"/>
      <c r="T63" s="248">
        <f t="shared" si="6"/>
        <v>0</v>
      </c>
      <c r="U63" s="245">
        <f>($T63)/$D$46</f>
        <v>0</v>
      </c>
      <c r="V63" s="187" t="s">
        <v>76</v>
      </c>
      <c r="W63" s="103"/>
    </row>
    <row r="64" spans="1:23" x14ac:dyDescent="0.25">
      <c r="A64" s="96"/>
      <c r="B64" s="97"/>
      <c r="C64" s="97"/>
      <c r="D64" s="97"/>
      <c r="E64" s="104"/>
      <c r="F64" s="104"/>
      <c r="G64" s="98"/>
      <c r="H64" s="184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2"/>
      <c r="T64" s="249">
        <f t="shared" si="6"/>
        <v>0</v>
      </c>
      <c r="U64" s="183">
        <f>($T64)/$D$46</f>
        <v>0</v>
      </c>
      <c r="V64" s="113" t="s">
        <v>10</v>
      </c>
      <c r="W64" s="106"/>
    </row>
    <row r="65" spans="1:23" x14ac:dyDescent="0.25">
      <c r="A65" s="96"/>
      <c r="B65" s="97"/>
      <c r="C65" s="97"/>
      <c r="D65" s="97"/>
      <c r="E65" s="104"/>
      <c r="F65" s="104"/>
      <c r="G65" s="98"/>
      <c r="H65" s="185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101"/>
      <c r="T65" s="247">
        <f t="shared" si="6"/>
        <v>0</v>
      </c>
      <c r="U65" s="183">
        <f>($T65)/$D$46</f>
        <v>0</v>
      </c>
      <c r="V65" s="102" t="s">
        <v>28</v>
      </c>
      <c r="W65" s="106"/>
    </row>
    <row r="66" spans="1:23" x14ac:dyDescent="0.25">
      <c r="A66" s="96"/>
      <c r="B66" s="97"/>
      <c r="C66" s="97"/>
      <c r="D66" s="97"/>
      <c r="E66" s="104"/>
      <c r="F66" s="104"/>
      <c r="G66" s="98"/>
      <c r="H66" s="185"/>
      <c r="I66" s="63"/>
      <c r="J66" s="63">
        <v>1</v>
      </c>
      <c r="K66" s="63"/>
      <c r="L66" s="63"/>
      <c r="M66" s="63"/>
      <c r="N66" s="63"/>
      <c r="O66" s="63"/>
      <c r="P66" s="63"/>
      <c r="Q66" s="63"/>
      <c r="R66" s="63"/>
      <c r="S66" s="101"/>
      <c r="T66" s="247">
        <f t="shared" si="6"/>
        <v>1</v>
      </c>
      <c r="U66" s="183">
        <f t="shared" ref="U66:U75" si="7">($T66)/$D$46</f>
        <v>2.5316455696202532E-3</v>
      </c>
      <c r="V66" s="102" t="s">
        <v>3</v>
      </c>
      <c r="W66" s="105"/>
    </row>
    <row r="67" spans="1:23" x14ac:dyDescent="0.25">
      <c r="A67" s="96"/>
      <c r="B67" s="97"/>
      <c r="C67" s="97"/>
      <c r="D67" s="97"/>
      <c r="E67" s="104"/>
      <c r="F67" s="104"/>
      <c r="G67" s="98"/>
      <c r="H67" s="185"/>
      <c r="I67" s="63">
        <v>3</v>
      </c>
      <c r="J67" s="63"/>
      <c r="K67" s="63"/>
      <c r="L67" s="63"/>
      <c r="M67" s="63"/>
      <c r="N67" s="63"/>
      <c r="O67" s="63"/>
      <c r="P67" s="63"/>
      <c r="Q67" s="63"/>
      <c r="R67" s="63"/>
      <c r="S67" s="101"/>
      <c r="T67" s="247">
        <f t="shared" si="6"/>
        <v>0</v>
      </c>
      <c r="U67" s="183">
        <f t="shared" si="7"/>
        <v>0</v>
      </c>
      <c r="V67" s="102" t="s">
        <v>7</v>
      </c>
      <c r="W67" s="106"/>
    </row>
    <row r="68" spans="1:23" x14ac:dyDescent="0.25">
      <c r="A68" s="96"/>
      <c r="B68" s="97"/>
      <c r="C68" s="97"/>
      <c r="D68" s="97"/>
      <c r="E68" s="104"/>
      <c r="F68" s="104"/>
      <c r="G68" s="98"/>
      <c r="H68" s="185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101"/>
      <c r="T68" s="247">
        <f t="shared" si="6"/>
        <v>0</v>
      </c>
      <c r="U68" s="183">
        <f t="shared" si="7"/>
        <v>0</v>
      </c>
      <c r="V68" s="102" t="s">
        <v>8</v>
      </c>
      <c r="W68" s="106"/>
    </row>
    <row r="69" spans="1:23" x14ac:dyDescent="0.25">
      <c r="A69" s="96"/>
      <c r="B69" s="97"/>
      <c r="C69" s="97"/>
      <c r="D69" s="97"/>
      <c r="E69" s="104"/>
      <c r="F69" s="104"/>
      <c r="G69" s="98"/>
      <c r="H69" s="185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101"/>
      <c r="T69" s="247">
        <f t="shared" si="6"/>
        <v>0</v>
      </c>
      <c r="U69" s="183">
        <f t="shared" si="7"/>
        <v>0</v>
      </c>
      <c r="V69" s="102" t="s">
        <v>77</v>
      </c>
      <c r="W69" s="354"/>
    </row>
    <row r="70" spans="1:23" x14ac:dyDescent="0.25">
      <c r="A70" s="96"/>
      <c r="B70" s="97"/>
      <c r="C70" s="97"/>
      <c r="D70" s="97"/>
      <c r="E70" s="104"/>
      <c r="F70" s="104"/>
      <c r="G70" s="98"/>
      <c r="H70" s="185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101"/>
      <c r="T70" s="247">
        <f t="shared" si="6"/>
        <v>0</v>
      </c>
      <c r="U70" s="183">
        <f t="shared" si="7"/>
        <v>0</v>
      </c>
      <c r="V70" s="102" t="s">
        <v>19</v>
      </c>
      <c r="W70" s="264"/>
    </row>
    <row r="71" spans="1:23" x14ac:dyDescent="0.25">
      <c r="A71" s="96"/>
      <c r="B71" s="97"/>
      <c r="C71" s="97"/>
      <c r="D71" s="97"/>
      <c r="E71" s="104"/>
      <c r="F71" s="104"/>
      <c r="G71" s="98"/>
      <c r="H71" s="185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101"/>
      <c r="T71" s="247">
        <f t="shared" si="6"/>
        <v>0</v>
      </c>
      <c r="U71" s="183">
        <f t="shared" si="7"/>
        <v>0</v>
      </c>
      <c r="V71" s="102" t="s">
        <v>78</v>
      </c>
      <c r="W71" s="106"/>
    </row>
    <row r="72" spans="1:23" x14ac:dyDescent="0.25">
      <c r="A72" s="96"/>
      <c r="B72" s="97"/>
      <c r="C72" s="97"/>
      <c r="D72" s="97"/>
      <c r="E72" s="104"/>
      <c r="F72" s="104"/>
      <c r="G72" s="98"/>
      <c r="H72" s="185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101"/>
      <c r="T72" s="247">
        <f t="shared" si="6"/>
        <v>0</v>
      </c>
      <c r="U72" s="183">
        <f t="shared" si="7"/>
        <v>0</v>
      </c>
      <c r="V72" s="102" t="s">
        <v>92</v>
      </c>
      <c r="W72" s="354"/>
    </row>
    <row r="73" spans="1:23" ht="15" customHeight="1" x14ac:dyDescent="0.25">
      <c r="A73" s="96"/>
      <c r="B73" s="97"/>
      <c r="C73" s="97"/>
      <c r="D73" s="97"/>
      <c r="E73" s="104"/>
      <c r="F73" s="104"/>
      <c r="G73" s="98"/>
      <c r="H73" s="185"/>
      <c r="I73" s="63">
        <v>1</v>
      </c>
      <c r="J73" s="63">
        <v>1</v>
      </c>
      <c r="K73" s="63"/>
      <c r="L73" s="63"/>
      <c r="M73" s="63"/>
      <c r="N73" s="63"/>
      <c r="O73" s="63"/>
      <c r="P73" s="63"/>
      <c r="Q73" s="63"/>
      <c r="R73" s="63"/>
      <c r="S73" s="101"/>
      <c r="T73" s="247">
        <f t="shared" si="6"/>
        <v>1</v>
      </c>
      <c r="U73" s="183">
        <f t="shared" si="7"/>
        <v>2.5316455696202532E-3</v>
      </c>
      <c r="V73" s="102" t="s">
        <v>12</v>
      </c>
      <c r="W73" s="354" t="s">
        <v>341</v>
      </c>
    </row>
    <row r="74" spans="1:23" x14ac:dyDescent="0.25">
      <c r="A74" s="96"/>
      <c r="B74" s="97"/>
      <c r="C74" s="97"/>
      <c r="D74" s="97"/>
      <c r="E74" s="104"/>
      <c r="F74" s="104"/>
      <c r="G74" s="98"/>
      <c r="H74" s="99"/>
      <c r="I74" s="63">
        <v>7</v>
      </c>
      <c r="J74" s="63"/>
      <c r="K74" s="63"/>
      <c r="L74" s="63"/>
      <c r="M74" s="63"/>
      <c r="N74" s="63"/>
      <c r="O74" s="63"/>
      <c r="P74" s="63"/>
      <c r="Q74" s="63"/>
      <c r="R74" s="63"/>
      <c r="S74" s="101"/>
      <c r="T74" s="247">
        <f t="shared" si="6"/>
        <v>0</v>
      </c>
      <c r="U74" s="183">
        <f t="shared" si="7"/>
        <v>0</v>
      </c>
      <c r="V74" s="102" t="s">
        <v>80</v>
      </c>
      <c r="W74" s="354"/>
    </row>
    <row r="75" spans="1:23" x14ac:dyDescent="0.25">
      <c r="A75" s="96"/>
      <c r="B75" s="97"/>
      <c r="C75" s="97"/>
      <c r="D75" s="97"/>
      <c r="E75" s="104"/>
      <c r="F75" s="104"/>
      <c r="G75" s="98"/>
      <c r="H75" s="99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101"/>
      <c r="T75" s="247">
        <f t="shared" si="6"/>
        <v>0</v>
      </c>
      <c r="U75" s="183">
        <f t="shared" si="7"/>
        <v>0</v>
      </c>
      <c r="V75" s="102" t="s">
        <v>9</v>
      </c>
      <c r="W75" s="326"/>
    </row>
    <row r="76" spans="1:23" ht="15.75" thickBot="1" x14ac:dyDescent="0.3">
      <c r="A76" s="96"/>
      <c r="B76" s="97"/>
      <c r="C76" s="97"/>
      <c r="D76" s="97"/>
      <c r="E76" s="104"/>
      <c r="F76" s="104"/>
      <c r="G76" s="98"/>
      <c r="H76" s="107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8"/>
      <c r="T76" s="247">
        <f t="shared" si="6"/>
        <v>0</v>
      </c>
      <c r="U76" s="183">
        <f>($T76)/$D$46</f>
        <v>0</v>
      </c>
      <c r="V76" s="102" t="s">
        <v>94</v>
      </c>
      <c r="W76" s="326"/>
    </row>
    <row r="77" spans="1:23" ht="15.75" thickBot="1" x14ac:dyDescent="0.3">
      <c r="A77" s="96"/>
      <c r="B77" s="97"/>
      <c r="C77" s="97"/>
      <c r="D77" s="97"/>
      <c r="E77" s="104"/>
      <c r="F77" s="104"/>
      <c r="G77" s="98"/>
      <c r="H77" s="82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4"/>
      <c r="T77" s="246"/>
      <c r="U77" s="246"/>
      <c r="V77" s="116" t="s">
        <v>81</v>
      </c>
      <c r="W77" s="326"/>
    </row>
    <row r="78" spans="1:23" x14ac:dyDescent="0.25">
      <c r="A78" s="96"/>
      <c r="B78" s="97"/>
      <c r="C78" s="97"/>
      <c r="D78" s="97"/>
      <c r="E78" s="104"/>
      <c r="F78" s="104"/>
      <c r="G78" s="109"/>
      <c r="H78" s="90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2"/>
      <c r="T78" s="249">
        <f t="shared" ref="T78:T85" si="8">SUM(H78,J78,L78,N78,P78,R78,S78)</f>
        <v>0</v>
      </c>
      <c r="U78" s="183">
        <f>($T78)/$D$46</f>
        <v>0</v>
      </c>
      <c r="V78" s="94" t="s">
        <v>83</v>
      </c>
      <c r="W78" s="326"/>
    </row>
    <row r="79" spans="1:23" x14ac:dyDescent="0.25">
      <c r="A79" s="96"/>
      <c r="B79" s="97"/>
      <c r="C79" s="97"/>
      <c r="D79" s="97"/>
      <c r="E79" s="104"/>
      <c r="F79" s="104"/>
      <c r="G79" s="109"/>
      <c r="H79" s="99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101"/>
      <c r="T79" s="247">
        <f t="shared" si="8"/>
        <v>0</v>
      </c>
      <c r="U79" s="183">
        <f>($T79)/$D$46</f>
        <v>0</v>
      </c>
      <c r="V79" s="63" t="s">
        <v>154</v>
      </c>
      <c r="W79" s="326" t="s">
        <v>275</v>
      </c>
    </row>
    <row r="80" spans="1:23" x14ac:dyDescent="0.25">
      <c r="A80" s="96"/>
      <c r="B80" s="97"/>
      <c r="C80" s="97"/>
      <c r="D80" s="97"/>
      <c r="E80" s="104"/>
      <c r="F80" s="104"/>
      <c r="G80" s="109"/>
      <c r="H80" s="99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101"/>
      <c r="T80" s="247">
        <f t="shared" si="8"/>
        <v>0</v>
      </c>
      <c r="U80" s="183">
        <f t="shared" ref="U80:U84" si="9">($T80)/$D$46</f>
        <v>0</v>
      </c>
      <c r="V80" s="113" t="s">
        <v>71</v>
      </c>
      <c r="W80" s="326" t="s">
        <v>343</v>
      </c>
    </row>
    <row r="81" spans="1:23" x14ac:dyDescent="0.25">
      <c r="A81" s="96"/>
      <c r="B81" s="97"/>
      <c r="C81" s="97"/>
      <c r="D81" s="97"/>
      <c r="E81" s="104"/>
      <c r="F81" s="104"/>
      <c r="G81" s="109"/>
      <c r="H81" s="99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101"/>
      <c r="T81" s="247">
        <f t="shared" si="8"/>
        <v>0</v>
      </c>
      <c r="U81" s="183">
        <f t="shared" si="9"/>
        <v>0</v>
      </c>
      <c r="V81" s="102" t="s">
        <v>168</v>
      </c>
      <c r="W81" s="326" t="s">
        <v>344</v>
      </c>
    </row>
    <row r="82" spans="1:23" x14ac:dyDescent="0.25">
      <c r="A82" s="96"/>
      <c r="B82" s="97"/>
      <c r="C82" s="97"/>
      <c r="D82" s="97"/>
      <c r="E82" s="104"/>
      <c r="F82" s="104"/>
      <c r="G82" s="109"/>
      <c r="H82" s="99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101"/>
      <c r="T82" s="247">
        <f t="shared" si="8"/>
        <v>0</v>
      </c>
      <c r="U82" s="183">
        <f t="shared" si="9"/>
        <v>0</v>
      </c>
      <c r="V82" s="102" t="s">
        <v>12</v>
      </c>
      <c r="W82" s="326" t="s">
        <v>345</v>
      </c>
    </row>
    <row r="83" spans="1:23" x14ac:dyDescent="0.25">
      <c r="A83" s="96"/>
      <c r="B83" s="97"/>
      <c r="C83" s="97"/>
      <c r="D83" s="97"/>
      <c r="E83" s="104"/>
      <c r="F83" s="104"/>
      <c r="G83" s="109"/>
      <c r="H83" s="99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101"/>
      <c r="T83" s="247">
        <f t="shared" si="8"/>
        <v>0</v>
      </c>
      <c r="U83" s="183">
        <f t="shared" si="9"/>
        <v>0</v>
      </c>
      <c r="V83" s="102" t="s">
        <v>166</v>
      </c>
      <c r="W83" s="354"/>
    </row>
    <row r="84" spans="1:23" x14ac:dyDescent="0.25">
      <c r="A84" s="96"/>
      <c r="B84" s="97"/>
      <c r="C84" s="97"/>
      <c r="D84" s="97"/>
      <c r="E84" s="104"/>
      <c r="F84" s="104"/>
      <c r="G84" s="109"/>
      <c r="H84" s="107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8"/>
      <c r="T84" s="247">
        <f t="shared" si="8"/>
        <v>0</v>
      </c>
      <c r="U84" s="183">
        <f t="shared" si="9"/>
        <v>0</v>
      </c>
      <c r="V84" s="114" t="s">
        <v>15</v>
      </c>
      <c r="W84" s="354"/>
    </row>
    <row r="85" spans="1:23" ht="15.75" thickBot="1" x14ac:dyDescent="0.3">
      <c r="A85" s="117"/>
      <c r="B85" s="118"/>
      <c r="C85" s="118"/>
      <c r="D85" s="118"/>
      <c r="E85" s="119"/>
      <c r="F85" s="119"/>
      <c r="G85" s="120"/>
      <c r="H85" s="107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8"/>
      <c r="T85" s="247">
        <f t="shared" si="8"/>
        <v>0</v>
      </c>
      <c r="U85" s="299">
        <f>($T85)/$D$46</f>
        <v>0</v>
      </c>
      <c r="V85" s="121" t="s">
        <v>146</v>
      </c>
      <c r="W85" s="215"/>
    </row>
    <row r="86" spans="1:23" ht="15.75" thickBot="1" x14ac:dyDescent="0.3">
      <c r="A86" s="122"/>
      <c r="B86" s="122"/>
      <c r="C86" s="122"/>
      <c r="D86" s="122"/>
      <c r="E86" s="122"/>
      <c r="F86" s="122"/>
      <c r="G86" s="47" t="s">
        <v>4</v>
      </c>
      <c r="H86" s="123">
        <f>SUM(H47:H85)</f>
        <v>7</v>
      </c>
      <c r="I86" s="123">
        <f t="shared" ref="I86:R86" si="10">SUM(I47:I85)</f>
        <v>11</v>
      </c>
      <c r="J86" s="123">
        <f t="shared" si="10"/>
        <v>4</v>
      </c>
      <c r="K86" s="123">
        <f t="shared" si="10"/>
        <v>0</v>
      </c>
      <c r="L86" s="123">
        <f t="shared" si="10"/>
        <v>0</v>
      </c>
      <c r="M86" s="123">
        <f t="shared" si="10"/>
        <v>0</v>
      </c>
      <c r="N86" s="123">
        <f t="shared" si="10"/>
        <v>0</v>
      </c>
      <c r="O86" s="123">
        <f t="shared" si="10"/>
        <v>0</v>
      </c>
      <c r="P86" s="123">
        <f t="shared" si="10"/>
        <v>0</v>
      </c>
      <c r="Q86" s="123">
        <f t="shared" si="10"/>
        <v>0</v>
      </c>
      <c r="R86" s="123">
        <f t="shared" si="10"/>
        <v>0</v>
      </c>
      <c r="S86" s="123">
        <f>SUM(S47:S85)</f>
        <v>1</v>
      </c>
      <c r="T86" s="198">
        <f>SUM(H86,J86,L86,N86,P86,R86,S86)</f>
        <v>12</v>
      </c>
      <c r="U86" s="333">
        <f>($T86)/$D$46</f>
        <v>3.0379746835443037E-2</v>
      </c>
      <c r="V86" s="40"/>
    </row>
    <row r="88" spans="1:23" ht="15.75" thickBot="1" x14ac:dyDescent="0.3"/>
    <row r="89" spans="1:23" ht="75.75" thickBot="1" x14ac:dyDescent="0.3">
      <c r="A89" s="43" t="s">
        <v>22</v>
      </c>
      <c r="B89" s="43" t="s">
        <v>47</v>
      </c>
      <c r="C89" s="43" t="s">
        <v>52</v>
      </c>
      <c r="D89" s="43" t="s">
        <v>17</v>
      </c>
      <c r="E89" s="42" t="s">
        <v>16</v>
      </c>
      <c r="F89" s="44" t="s">
        <v>1</v>
      </c>
      <c r="G89" s="45" t="s">
        <v>23</v>
      </c>
      <c r="H89" s="46" t="s">
        <v>72</v>
      </c>
      <c r="I89" s="46" t="s">
        <v>73</v>
      </c>
      <c r="J89" s="46" t="s">
        <v>53</v>
      </c>
      <c r="K89" s="46" t="s">
        <v>58</v>
      </c>
      <c r="L89" s="46" t="s">
        <v>54</v>
      </c>
      <c r="M89" s="46" t="s">
        <v>59</v>
      </c>
      <c r="N89" s="46" t="s">
        <v>55</v>
      </c>
      <c r="O89" s="46" t="s">
        <v>60</v>
      </c>
      <c r="P89" s="46" t="s">
        <v>56</v>
      </c>
      <c r="Q89" s="46" t="s">
        <v>74</v>
      </c>
      <c r="R89" s="46" t="s">
        <v>114</v>
      </c>
      <c r="S89" s="43" t="s">
        <v>41</v>
      </c>
      <c r="T89" s="43" t="s">
        <v>4</v>
      </c>
      <c r="U89" s="42" t="s">
        <v>2</v>
      </c>
      <c r="V89" s="80" t="s">
        <v>20</v>
      </c>
      <c r="W89" s="81" t="s">
        <v>6</v>
      </c>
    </row>
    <row r="90" spans="1:23" ht="15.75" thickBot="1" x14ac:dyDescent="0.3">
      <c r="A90" s="319">
        <v>1524592</v>
      </c>
      <c r="B90" s="73" t="s">
        <v>257</v>
      </c>
      <c r="C90" s="317">
        <v>60</v>
      </c>
      <c r="D90" s="317">
        <v>63</v>
      </c>
      <c r="E90" s="320">
        <v>56</v>
      </c>
      <c r="F90" s="318">
        <f>E90/D90</f>
        <v>0.88888888888888884</v>
      </c>
      <c r="G90" s="48">
        <v>45416</v>
      </c>
      <c r="H90" s="82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4"/>
      <c r="T90" s="296"/>
      <c r="U90" s="115"/>
      <c r="V90" s="86" t="s">
        <v>75</v>
      </c>
      <c r="W90" s="353" t="s">
        <v>70</v>
      </c>
    </row>
    <row r="91" spans="1:23" ht="15.75" thickBot="1" x14ac:dyDescent="0.3">
      <c r="A91" s="87"/>
      <c r="B91" s="88"/>
      <c r="C91" s="88"/>
      <c r="D91" s="88"/>
      <c r="E91" s="88"/>
      <c r="F91" s="88"/>
      <c r="G91" s="89"/>
      <c r="H91" s="90">
        <v>1</v>
      </c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2"/>
      <c r="T91" s="249">
        <f>SUM(H91,J91,L91,N91,P91,R91,S91)</f>
        <v>1</v>
      </c>
      <c r="U91" s="183">
        <f>($T91)/$D$90</f>
        <v>1.5873015873015872E-2</v>
      </c>
      <c r="V91" s="94" t="s">
        <v>15</v>
      </c>
      <c r="W91" s="210"/>
    </row>
    <row r="92" spans="1:23" x14ac:dyDescent="0.25">
      <c r="A92" s="535" t="s">
        <v>428</v>
      </c>
      <c r="B92" s="536"/>
      <c r="C92" s="536"/>
      <c r="D92" s="536"/>
      <c r="E92" s="536"/>
      <c r="F92" s="536"/>
      <c r="G92" s="537"/>
      <c r="H92" s="497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2"/>
      <c r="T92" s="249">
        <f>SUM(H92,J92,L92,N92,P92,R92,S92)</f>
        <v>0</v>
      </c>
      <c r="U92" s="183">
        <f>($T92)/$D$90</f>
        <v>0</v>
      </c>
      <c r="V92" s="113" t="s">
        <v>43</v>
      </c>
      <c r="W92" s="210"/>
    </row>
    <row r="93" spans="1:23" x14ac:dyDescent="0.25">
      <c r="A93" s="538" t="s">
        <v>429</v>
      </c>
      <c r="B93" s="533"/>
      <c r="C93" s="533"/>
      <c r="D93" s="533"/>
      <c r="E93" s="533"/>
      <c r="F93" s="533"/>
      <c r="G93" s="498"/>
      <c r="H93" s="110">
        <v>1</v>
      </c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101"/>
      <c r="T93" s="247">
        <f>SUM(H93,J93,L93,N93,P93,R93,S93)</f>
        <v>1</v>
      </c>
      <c r="U93" s="183">
        <f t="shared" ref="U93:U106" si="11">($T93)/$D$90</f>
        <v>1.5873015873015872E-2</v>
      </c>
      <c r="V93" s="102" t="s">
        <v>5</v>
      </c>
      <c r="W93" s="210"/>
    </row>
    <row r="94" spans="1:23" x14ac:dyDescent="0.25">
      <c r="A94" s="538" t="s">
        <v>430</v>
      </c>
      <c r="B94" s="533"/>
      <c r="C94" s="533"/>
      <c r="D94" s="533"/>
      <c r="E94" s="533"/>
      <c r="F94" s="533"/>
      <c r="G94" s="498"/>
      <c r="H94" s="110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101"/>
      <c r="T94" s="247">
        <f>SUM(H94,J94,L94,N94,P94,R94,S94)</f>
        <v>0</v>
      </c>
      <c r="U94" s="183">
        <f t="shared" si="11"/>
        <v>0</v>
      </c>
      <c r="V94" s="102" t="s">
        <v>13</v>
      </c>
      <c r="W94" s="311"/>
    </row>
    <row r="95" spans="1:23" x14ac:dyDescent="0.25">
      <c r="A95" s="538" t="s">
        <v>431</v>
      </c>
      <c r="B95" s="533"/>
      <c r="C95" s="533"/>
      <c r="D95" s="533"/>
      <c r="E95" s="533"/>
      <c r="F95" s="533"/>
      <c r="G95" s="499">
        <f>G93-G94</f>
        <v>0</v>
      </c>
      <c r="H95" s="110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101"/>
      <c r="T95" s="247">
        <f t="shared" ref="T95:T120" si="12">SUM(H95,J95,L95,N95,P95,R95,S95)</f>
        <v>0</v>
      </c>
      <c r="U95" s="183">
        <f t="shared" si="11"/>
        <v>0</v>
      </c>
      <c r="V95" s="102" t="s">
        <v>14</v>
      </c>
      <c r="W95" s="311"/>
    </row>
    <row r="96" spans="1:23" ht="15.75" thickBot="1" x14ac:dyDescent="0.3">
      <c r="A96" s="539" t="s">
        <v>432</v>
      </c>
      <c r="B96" s="540"/>
      <c r="C96" s="540"/>
      <c r="D96" s="540"/>
      <c r="E96" s="540"/>
      <c r="F96" s="540"/>
      <c r="G96" s="500" t="e">
        <f>G95/G93</f>
        <v>#DIV/0!</v>
      </c>
      <c r="H96" s="110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101"/>
      <c r="T96" s="247">
        <f t="shared" si="12"/>
        <v>0</v>
      </c>
      <c r="U96" s="183">
        <f t="shared" si="11"/>
        <v>0</v>
      </c>
      <c r="V96" s="102" t="s">
        <v>30</v>
      </c>
      <c r="W96" s="105"/>
    </row>
    <row r="97" spans="1:23" x14ac:dyDescent="0.25">
      <c r="A97" s="96"/>
      <c r="B97" s="97"/>
      <c r="C97" s="97"/>
      <c r="D97" s="97"/>
      <c r="E97" s="104"/>
      <c r="F97" s="104"/>
      <c r="G97" s="98"/>
      <c r="H97" s="99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101"/>
      <c r="T97" s="247">
        <f t="shared" si="12"/>
        <v>0</v>
      </c>
      <c r="U97" s="183">
        <f t="shared" si="11"/>
        <v>0</v>
      </c>
      <c r="V97" s="102" t="s">
        <v>31</v>
      </c>
      <c r="W97" s="105"/>
    </row>
    <row r="98" spans="1:23" ht="15.75" x14ac:dyDescent="0.25">
      <c r="A98" s="96"/>
      <c r="B98" s="97"/>
      <c r="C98" s="97"/>
      <c r="D98" s="97"/>
      <c r="E98" s="104"/>
      <c r="F98" s="104"/>
      <c r="G98" s="98"/>
      <c r="H98" s="99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101"/>
      <c r="T98" s="247">
        <f t="shared" si="12"/>
        <v>0</v>
      </c>
      <c r="U98" s="183">
        <f t="shared" si="11"/>
        <v>0</v>
      </c>
      <c r="V98" s="203" t="s">
        <v>163</v>
      </c>
      <c r="W98" s="354"/>
    </row>
    <row r="99" spans="1:23" x14ac:dyDescent="0.25">
      <c r="A99" s="96"/>
      <c r="B99" s="97"/>
      <c r="C99" s="97"/>
      <c r="D99" s="97"/>
      <c r="E99" s="104"/>
      <c r="F99" s="104"/>
      <c r="G99" s="98"/>
      <c r="H99" s="99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101"/>
      <c r="T99" s="247">
        <f t="shared" si="12"/>
        <v>0</v>
      </c>
      <c r="U99" s="183">
        <f t="shared" si="11"/>
        <v>0</v>
      </c>
      <c r="V99" s="269" t="s">
        <v>29</v>
      </c>
      <c r="W99" s="354" t="s">
        <v>453</v>
      </c>
    </row>
    <row r="100" spans="1:23" x14ac:dyDescent="0.25">
      <c r="A100" s="96"/>
      <c r="B100" s="97"/>
      <c r="C100" s="97"/>
      <c r="D100" s="97"/>
      <c r="E100" s="104"/>
      <c r="F100" s="104"/>
      <c r="G100" s="98"/>
      <c r="H100" s="99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101"/>
      <c r="T100" s="247">
        <f t="shared" si="12"/>
        <v>0</v>
      </c>
      <c r="U100" s="183">
        <f t="shared" si="11"/>
        <v>0</v>
      </c>
      <c r="V100" s="102" t="s">
        <v>0</v>
      </c>
      <c r="W100" s="106"/>
    </row>
    <row r="101" spans="1:23" x14ac:dyDescent="0.25">
      <c r="A101" s="96"/>
      <c r="B101" s="97"/>
      <c r="C101" s="97"/>
      <c r="D101" s="97"/>
      <c r="E101" s="104"/>
      <c r="F101" s="104"/>
      <c r="G101" s="98"/>
      <c r="H101" s="99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101">
        <v>2</v>
      </c>
      <c r="T101" s="247">
        <f t="shared" si="12"/>
        <v>2</v>
      </c>
      <c r="U101" s="183">
        <f t="shared" si="11"/>
        <v>3.1746031746031744E-2</v>
      </c>
      <c r="V101" s="102" t="s">
        <v>11</v>
      </c>
      <c r="W101" s="106"/>
    </row>
    <row r="102" spans="1:23" x14ac:dyDescent="0.25">
      <c r="A102" s="96"/>
      <c r="B102" s="97"/>
      <c r="C102" s="97"/>
      <c r="D102" s="97"/>
      <c r="E102" s="104"/>
      <c r="F102" s="104"/>
      <c r="G102" s="98"/>
      <c r="H102" s="99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101">
        <v>2</v>
      </c>
      <c r="T102" s="247">
        <f t="shared" si="12"/>
        <v>2</v>
      </c>
      <c r="U102" s="183">
        <f t="shared" si="11"/>
        <v>3.1746031746031744E-2</v>
      </c>
      <c r="V102" s="102" t="s">
        <v>33</v>
      </c>
      <c r="W102" s="106"/>
    </row>
    <row r="103" spans="1:23" x14ac:dyDescent="0.25">
      <c r="A103" s="96"/>
      <c r="B103" s="97"/>
      <c r="C103" s="97"/>
      <c r="D103" s="97"/>
      <c r="E103" s="104"/>
      <c r="F103" s="104"/>
      <c r="G103" s="98"/>
      <c r="H103" s="99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101"/>
      <c r="T103" s="247">
        <f t="shared" si="12"/>
        <v>0</v>
      </c>
      <c r="U103" s="183">
        <f t="shared" si="11"/>
        <v>0</v>
      </c>
      <c r="V103" s="102" t="s">
        <v>166</v>
      </c>
      <c r="W103" s="103"/>
    </row>
    <row r="104" spans="1:23" x14ac:dyDescent="0.25">
      <c r="A104" s="96"/>
      <c r="B104" s="97"/>
      <c r="C104" s="97"/>
      <c r="D104" s="97"/>
      <c r="E104" s="104"/>
      <c r="F104" s="104"/>
      <c r="G104" s="98"/>
      <c r="H104" s="99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101"/>
      <c r="T104" s="247">
        <f t="shared" si="12"/>
        <v>0</v>
      </c>
      <c r="U104" s="183">
        <f t="shared" si="11"/>
        <v>0</v>
      </c>
      <c r="V104" s="188" t="s">
        <v>148</v>
      </c>
      <c r="W104" s="106"/>
    </row>
    <row r="105" spans="1:23" x14ac:dyDescent="0.25">
      <c r="A105" s="96"/>
      <c r="B105" s="97"/>
      <c r="C105" s="97"/>
      <c r="D105" s="97"/>
      <c r="E105" s="104"/>
      <c r="F105" s="104"/>
      <c r="G105" s="109"/>
      <c r="H105" s="110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101"/>
      <c r="T105" s="247">
        <f t="shared" si="12"/>
        <v>0</v>
      </c>
      <c r="U105" s="183">
        <f t="shared" si="11"/>
        <v>0</v>
      </c>
      <c r="V105" s="63" t="s">
        <v>110</v>
      </c>
      <c r="W105" s="106"/>
    </row>
    <row r="106" spans="1:23" x14ac:dyDescent="0.25">
      <c r="A106" s="96"/>
      <c r="B106" s="97"/>
      <c r="C106" s="97"/>
      <c r="D106" s="97"/>
      <c r="E106" s="104"/>
      <c r="F106" s="104"/>
      <c r="G106" s="109"/>
      <c r="H106" s="110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101"/>
      <c r="T106" s="247">
        <f t="shared" si="12"/>
        <v>0</v>
      </c>
      <c r="U106" s="183">
        <f t="shared" si="11"/>
        <v>0</v>
      </c>
      <c r="V106" s="148" t="s">
        <v>152</v>
      </c>
      <c r="W106" s="106"/>
    </row>
    <row r="107" spans="1:23" ht="15.75" thickBot="1" x14ac:dyDescent="0.3">
      <c r="A107" s="96"/>
      <c r="B107" s="97"/>
      <c r="C107" s="97"/>
      <c r="D107" s="97"/>
      <c r="E107" s="104"/>
      <c r="F107" s="104"/>
      <c r="G107" s="109"/>
      <c r="H107" s="186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9"/>
      <c r="T107" s="248">
        <f t="shared" si="12"/>
        <v>0</v>
      </c>
      <c r="U107" s="245">
        <f>($T107)/$D$90</f>
        <v>0</v>
      </c>
      <c r="V107" s="187" t="s">
        <v>76</v>
      </c>
      <c r="W107" s="103"/>
    </row>
    <row r="108" spans="1:23" x14ac:dyDescent="0.25">
      <c r="A108" s="96"/>
      <c r="B108" s="97"/>
      <c r="C108" s="97"/>
      <c r="D108" s="97"/>
      <c r="E108" s="104"/>
      <c r="F108" s="104"/>
      <c r="G108" s="98"/>
      <c r="H108" s="184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2"/>
      <c r="T108" s="249">
        <f t="shared" si="12"/>
        <v>0</v>
      </c>
      <c r="U108" s="183">
        <f>($T108)/$D$90</f>
        <v>0</v>
      </c>
      <c r="V108" s="113" t="s">
        <v>10</v>
      </c>
      <c r="W108" s="106"/>
    </row>
    <row r="109" spans="1:23" x14ac:dyDescent="0.25">
      <c r="A109" s="96"/>
      <c r="B109" s="97"/>
      <c r="C109" s="97"/>
      <c r="D109" s="97"/>
      <c r="E109" s="104"/>
      <c r="F109" s="104"/>
      <c r="G109" s="98"/>
      <c r="H109" s="185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101"/>
      <c r="T109" s="247">
        <f t="shared" si="12"/>
        <v>0</v>
      </c>
      <c r="U109" s="183">
        <f>($T109)/$D$90</f>
        <v>0</v>
      </c>
      <c r="V109" s="102" t="s">
        <v>28</v>
      </c>
      <c r="W109" s="106"/>
    </row>
    <row r="110" spans="1:23" x14ac:dyDescent="0.25">
      <c r="A110" s="96"/>
      <c r="B110" s="97"/>
      <c r="C110" s="97"/>
      <c r="D110" s="97"/>
      <c r="E110" s="104"/>
      <c r="F110" s="104"/>
      <c r="G110" s="98"/>
      <c r="H110" s="185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101"/>
      <c r="T110" s="247">
        <f t="shared" si="12"/>
        <v>0</v>
      </c>
      <c r="U110" s="183">
        <f t="shared" ref="U110:U119" si="13">($T110)/$D$90</f>
        <v>0</v>
      </c>
      <c r="V110" s="102" t="s">
        <v>3</v>
      </c>
      <c r="W110" s="105"/>
    </row>
    <row r="111" spans="1:23" x14ac:dyDescent="0.25">
      <c r="A111" s="96"/>
      <c r="B111" s="97"/>
      <c r="C111" s="97"/>
      <c r="D111" s="97"/>
      <c r="E111" s="104"/>
      <c r="F111" s="104"/>
      <c r="G111" s="98"/>
      <c r="H111" s="185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101"/>
      <c r="T111" s="247">
        <f t="shared" si="12"/>
        <v>0</v>
      </c>
      <c r="U111" s="183">
        <f t="shared" si="13"/>
        <v>0</v>
      </c>
      <c r="V111" s="102" t="s">
        <v>7</v>
      </c>
      <c r="W111" s="106"/>
    </row>
    <row r="112" spans="1:23" x14ac:dyDescent="0.25">
      <c r="A112" s="96"/>
      <c r="B112" s="97"/>
      <c r="C112" s="97"/>
      <c r="D112" s="97"/>
      <c r="E112" s="104"/>
      <c r="F112" s="104"/>
      <c r="G112" s="98"/>
      <c r="H112" s="185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101"/>
      <c r="T112" s="247">
        <f t="shared" si="12"/>
        <v>0</v>
      </c>
      <c r="U112" s="183">
        <f t="shared" si="13"/>
        <v>0</v>
      </c>
      <c r="V112" s="102" t="s">
        <v>8</v>
      </c>
      <c r="W112" s="106"/>
    </row>
    <row r="113" spans="1:23" x14ac:dyDescent="0.25">
      <c r="A113" s="96"/>
      <c r="B113" s="97"/>
      <c r="C113" s="97"/>
      <c r="D113" s="97"/>
      <c r="E113" s="104"/>
      <c r="F113" s="104"/>
      <c r="G113" s="98"/>
      <c r="H113" s="185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101"/>
      <c r="T113" s="247">
        <f t="shared" si="12"/>
        <v>0</v>
      </c>
      <c r="U113" s="183">
        <f t="shared" si="13"/>
        <v>0</v>
      </c>
      <c r="V113" s="102" t="s">
        <v>77</v>
      </c>
      <c r="W113" s="354"/>
    </row>
    <row r="114" spans="1:23" x14ac:dyDescent="0.25">
      <c r="A114" s="96"/>
      <c r="B114" s="97"/>
      <c r="C114" s="97"/>
      <c r="D114" s="97"/>
      <c r="E114" s="104"/>
      <c r="F114" s="104"/>
      <c r="G114" s="98"/>
      <c r="H114" s="185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101"/>
      <c r="T114" s="247">
        <f t="shared" si="12"/>
        <v>0</v>
      </c>
      <c r="U114" s="183">
        <f t="shared" si="13"/>
        <v>0</v>
      </c>
      <c r="V114" s="102" t="s">
        <v>19</v>
      </c>
      <c r="W114" s="264"/>
    </row>
    <row r="115" spans="1:23" x14ac:dyDescent="0.25">
      <c r="A115" s="96"/>
      <c r="B115" s="97"/>
      <c r="C115" s="97"/>
      <c r="D115" s="97"/>
      <c r="E115" s="104"/>
      <c r="F115" s="104"/>
      <c r="G115" s="98"/>
      <c r="H115" s="185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101"/>
      <c r="T115" s="247">
        <f t="shared" si="12"/>
        <v>0</v>
      </c>
      <c r="U115" s="183">
        <f t="shared" si="13"/>
        <v>0</v>
      </c>
      <c r="V115" s="102" t="s">
        <v>78</v>
      </c>
      <c r="W115" s="106"/>
    </row>
    <row r="116" spans="1:23" x14ac:dyDescent="0.25">
      <c r="A116" s="96"/>
      <c r="B116" s="97"/>
      <c r="C116" s="97"/>
      <c r="D116" s="97"/>
      <c r="E116" s="104"/>
      <c r="F116" s="104"/>
      <c r="G116" s="98"/>
      <c r="H116" s="185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101"/>
      <c r="T116" s="247">
        <f t="shared" si="12"/>
        <v>0</v>
      </c>
      <c r="U116" s="183">
        <f t="shared" si="13"/>
        <v>0</v>
      </c>
      <c r="V116" s="102" t="s">
        <v>92</v>
      </c>
      <c r="W116" s="354"/>
    </row>
    <row r="117" spans="1:23" ht="15" customHeight="1" x14ac:dyDescent="0.25">
      <c r="A117" s="96"/>
      <c r="B117" s="97"/>
      <c r="C117" s="97"/>
      <c r="D117" s="97"/>
      <c r="E117" s="104"/>
      <c r="F117" s="104"/>
      <c r="G117" s="98"/>
      <c r="H117" s="185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101"/>
      <c r="T117" s="247">
        <f t="shared" si="12"/>
        <v>0</v>
      </c>
      <c r="U117" s="183">
        <f t="shared" si="13"/>
        <v>0</v>
      </c>
      <c r="V117" s="102" t="s">
        <v>12</v>
      </c>
      <c r="W117" s="354" t="s">
        <v>341</v>
      </c>
    </row>
    <row r="118" spans="1:23" x14ac:dyDescent="0.25">
      <c r="A118" s="96"/>
      <c r="B118" s="97"/>
      <c r="C118" s="97"/>
      <c r="D118" s="97"/>
      <c r="E118" s="104"/>
      <c r="F118" s="104"/>
      <c r="G118" s="98"/>
      <c r="H118" s="99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101"/>
      <c r="T118" s="247">
        <f t="shared" si="12"/>
        <v>0</v>
      </c>
      <c r="U118" s="183">
        <f t="shared" si="13"/>
        <v>0</v>
      </c>
      <c r="V118" s="102" t="s">
        <v>80</v>
      </c>
      <c r="W118" s="354"/>
    </row>
    <row r="119" spans="1:23" x14ac:dyDescent="0.25">
      <c r="A119" s="96"/>
      <c r="B119" s="97"/>
      <c r="C119" s="97"/>
      <c r="D119" s="97"/>
      <c r="E119" s="104"/>
      <c r="F119" s="104"/>
      <c r="G119" s="98"/>
      <c r="H119" s="99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101"/>
      <c r="T119" s="247">
        <f t="shared" si="12"/>
        <v>0</v>
      </c>
      <c r="U119" s="183">
        <f t="shared" si="13"/>
        <v>0</v>
      </c>
      <c r="V119" s="102" t="s">
        <v>9</v>
      </c>
      <c r="W119" s="326"/>
    </row>
    <row r="120" spans="1:23" ht="15.75" thickBot="1" x14ac:dyDescent="0.3">
      <c r="A120" s="96"/>
      <c r="B120" s="97"/>
      <c r="C120" s="97"/>
      <c r="D120" s="97"/>
      <c r="E120" s="104"/>
      <c r="F120" s="104"/>
      <c r="G120" s="98"/>
      <c r="H120" s="107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8"/>
      <c r="T120" s="247">
        <f t="shared" si="12"/>
        <v>0</v>
      </c>
      <c r="U120" s="183">
        <f>($T120)/$D$90</f>
        <v>0</v>
      </c>
      <c r="V120" s="102" t="s">
        <v>94</v>
      </c>
      <c r="W120" s="326"/>
    </row>
    <row r="121" spans="1:23" ht="15.75" thickBot="1" x14ac:dyDescent="0.3">
      <c r="A121" s="96"/>
      <c r="B121" s="97"/>
      <c r="C121" s="97"/>
      <c r="D121" s="97"/>
      <c r="E121" s="104"/>
      <c r="F121" s="104"/>
      <c r="G121" s="98"/>
      <c r="H121" s="82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4"/>
      <c r="T121" s="246"/>
      <c r="U121" s="246"/>
      <c r="V121" s="116" t="s">
        <v>81</v>
      </c>
      <c r="W121" s="326"/>
    </row>
    <row r="122" spans="1:23" x14ac:dyDescent="0.25">
      <c r="A122" s="96"/>
      <c r="B122" s="97"/>
      <c r="C122" s="97"/>
      <c r="D122" s="97"/>
      <c r="E122" s="104"/>
      <c r="F122" s="104"/>
      <c r="G122" s="109"/>
      <c r="H122" s="90">
        <v>1</v>
      </c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2"/>
      <c r="T122" s="249">
        <f t="shared" ref="T122:T129" si="14">SUM(H122,J122,L122,N122,P122,R122,S122)</f>
        <v>1</v>
      </c>
      <c r="U122" s="183">
        <f>($T122)/$D$90</f>
        <v>1.5873015873015872E-2</v>
      </c>
      <c r="V122" s="94" t="s">
        <v>83</v>
      </c>
      <c r="W122" s="326"/>
    </row>
    <row r="123" spans="1:23" x14ac:dyDescent="0.25">
      <c r="A123" s="96"/>
      <c r="B123" s="97"/>
      <c r="C123" s="97"/>
      <c r="D123" s="97"/>
      <c r="E123" s="104"/>
      <c r="F123" s="104"/>
      <c r="G123" s="109"/>
      <c r="H123" s="99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101"/>
      <c r="T123" s="247">
        <f t="shared" si="14"/>
        <v>0</v>
      </c>
      <c r="U123" s="183">
        <f>($T123)/$D$90</f>
        <v>0</v>
      </c>
      <c r="V123" s="63" t="s">
        <v>154</v>
      </c>
      <c r="W123" s="326"/>
    </row>
    <row r="124" spans="1:23" x14ac:dyDescent="0.25">
      <c r="A124" s="96"/>
      <c r="B124" s="97"/>
      <c r="C124" s="97"/>
      <c r="D124" s="97"/>
      <c r="E124" s="104"/>
      <c r="F124" s="104"/>
      <c r="G124" s="109"/>
      <c r="H124" s="99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101"/>
      <c r="T124" s="247">
        <f t="shared" si="14"/>
        <v>0</v>
      </c>
      <c r="U124" s="183">
        <f t="shared" ref="U124:U128" si="15">($T124)/$D$90</f>
        <v>0</v>
      </c>
      <c r="V124" s="113" t="s">
        <v>71</v>
      </c>
      <c r="W124" s="326"/>
    </row>
    <row r="125" spans="1:23" x14ac:dyDescent="0.25">
      <c r="A125" s="96"/>
      <c r="B125" s="97"/>
      <c r="C125" s="97"/>
      <c r="D125" s="97"/>
      <c r="E125" s="104"/>
      <c r="F125" s="104"/>
      <c r="G125" s="109"/>
      <c r="H125" s="99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101"/>
      <c r="T125" s="247">
        <f t="shared" si="14"/>
        <v>0</v>
      </c>
      <c r="U125" s="183">
        <f t="shared" si="15"/>
        <v>0</v>
      </c>
      <c r="V125" s="102" t="s">
        <v>168</v>
      </c>
      <c r="W125" s="326"/>
    </row>
    <row r="126" spans="1:23" x14ac:dyDescent="0.25">
      <c r="A126" s="96"/>
      <c r="B126" s="97"/>
      <c r="C126" s="97"/>
      <c r="D126" s="97"/>
      <c r="E126" s="104"/>
      <c r="F126" s="104"/>
      <c r="G126" s="109"/>
      <c r="H126" s="99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101"/>
      <c r="T126" s="247">
        <f t="shared" si="14"/>
        <v>0</v>
      </c>
      <c r="U126" s="183">
        <f t="shared" si="15"/>
        <v>0</v>
      </c>
      <c r="V126" s="102" t="s">
        <v>12</v>
      </c>
      <c r="W126" s="326"/>
    </row>
    <row r="127" spans="1:23" x14ac:dyDescent="0.25">
      <c r="A127" s="96"/>
      <c r="B127" s="97"/>
      <c r="C127" s="97"/>
      <c r="D127" s="97"/>
      <c r="E127" s="104"/>
      <c r="F127" s="104"/>
      <c r="G127" s="109"/>
      <c r="H127" s="99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101"/>
      <c r="T127" s="247">
        <f t="shared" si="14"/>
        <v>0</v>
      </c>
      <c r="U127" s="183">
        <f t="shared" si="15"/>
        <v>0</v>
      </c>
      <c r="V127" s="102" t="s">
        <v>166</v>
      </c>
      <c r="W127" s="354"/>
    </row>
    <row r="128" spans="1:23" x14ac:dyDescent="0.25">
      <c r="A128" s="96"/>
      <c r="B128" s="97"/>
      <c r="C128" s="97"/>
      <c r="D128" s="97"/>
      <c r="E128" s="104"/>
      <c r="F128" s="104"/>
      <c r="G128" s="109"/>
      <c r="H128" s="107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8"/>
      <c r="T128" s="247">
        <f t="shared" si="14"/>
        <v>0</v>
      </c>
      <c r="U128" s="183">
        <f t="shared" si="15"/>
        <v>0</v>
      </c>
      <c r="V128" s="114" t="s">
        <v>15</v>
      </c>
      <c r="W128" s="354"/>
    </row>
    <row r="129" spans="1:23" ht="15.75" thickBot="1" x14ac:dyDescent="0.3">
      <c r="A129" s="117"/>
      <c r="B129" s="118"/>
      <c r="C129" s="118"/>
      <c r="D129" s="118"/>
      <c r="E129" s="119"/>
      <c r="F129" s="119"/>
      <c r="G129" s="120"/>
      <c r="H129" s="107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8"/>
      <c r="T129" s="247">
        <f t="shared" si="14"/>
        <v>0</v>
      </c>
      <c r="U129" s="299">
        <f>($T129)/$D$90</f>
        <v>0</v>
      </c>
      <c r="V129" s="121" t="s">
        <v>146</v>
      </c>
      <c r="W129" s="215"/>
    </row>
    <row r="130" spans="1:23" ht="15.75" thickBot="1" x14ac:dyDescent="0.3">
      <c r="A130" s="122"/>
      <c r="B130" s="122"/>
      <c r="C130" s="122"/>
      <c r="D130" s="122"/>
      <c r="E130" s="122"/>
      <c r="F130" s="122"/>
      <c r="G130" s="47" t="s">
        <v>4</v>
      </c>
      <c r="H130" s="123">
        <f>SUM(H91:H129)</f>
        <v>3</v>
      </c>
      <c r="I130" s="123">
        <f t="shared" ref="I130:R130" si="16">SUM(I91:I129)</f>
        <v>0</v>
      </c>
      <c r="J130" s="123">
        <f t="shared" si="16"/>
        <v>0</v>
      </c>
      <c r="K130" s="123">
        <f t="shared" si="16"/>
        <v>0</v>
      </c>
      <c r="L130" s="123">
        <f t="shared" si="16"/>
        <v>0</v>
      </c>
      <c r="M130" s="123">
        <f t="shared" si="16"/>
        <v>0</v>
      </c>
      <c r="N130" s="123">
        <f t="shared" si="16"/>
        <v>0</v>
      </c>
      <c r="O130" s="123">
        <f t="shared" si="16"/>
        <v>0</v>
      </c>
      <c r="P130" s="123">
        <f t="shared" si="16"/>
        <v>0</v>
      </c>
      <c r="Q130" s="123">
        <f t="shared" si="16"/>
        <v>0</v>
      </c>
      <c r="R130" s="123">
        <f t="shared" si="16"/>
        <v>0</v>
      </c>
      <c r="S130" s="123">
        <f>SUM(S91:S129)</f>
        <v>4</v>
      </c>
      <c r="T130" s="198">
        <f>SUM(H130,J130,L130,N130,P130,R130,S130)</f>
        <v>7</v>
      </c>
      <c r="U130" s="333">
        <f>($T130)/$D$90</f>
        <v>0.1111111111111111</v>
      </c>
      <c r="V130" s="40"/>
    </row>
  </sheetData>
  <mergeCells count="10">
    <mergeCell ref="A92:G92"/>
    <mergeCell ref="A93:F93"/>
    <mergeCell ref="A94:F94"/>
    <mergeCell ref="A95:F95"/>
    <mergeCell ref="A96:F96"/>
    <mergeCell ref="A48:G48"/>
    <mergeCell ref="A49:F49"/>
    <mergeCell ref="A50:F50"/>
    <mergeCell ref="A51:F51"/>
    <mergeCell ref="A52:F52"/>
  </mergeCells>
  <conditionalFormatting sqref="U87:U88 U43:U44 U131:U1048576">
    <cfRule type="cellIs" dxfId="95" priority="623" operator="greaterThan">
      <formula>0.2</formula>
    </cfRule>
  </conditionalFormatting>
  <conditionalFormatting sqref="U3:U32">
    <cfRule type="cellIs" dxfId="94" priority="16" operator="greaterThan">
      <formula>0.2</formula>
    </cfRule>
  </conditionalFormatting>
  <conditionalFormatting sqref="U34:U42">
    <cfRule type="cellIs" dxfId="93" priority="15" operator="greaterThan">
      <formula>0.2</formula>
    </cfRule>
  </conditionalFormatting>
  <conditionalFormatting sqref="U1:U2">
    <cfRule type="cellIs" dxfId="92" priority="14" operator="greaterThan">
      <formula>0.2</formula>
    </cfRule>
  </conditionalFormatting>
  <conditionalFormatting sqref="U34:U42 U3:U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U47:U76">
    <cfRule type="cellIs" dxfId="91" priority="8" operator="greaterThan">
      <formula>0.2</formula>
    </cfRule>
  </conditionalFormatting>
  <conditionalFormatting sqref="U78:U86">
    <cfRule type="cellIs" dxfId="90" priority="7" operator="greaterThan">
      <formula>0.2</formula>
    </cfRule>
  </conditionalFormatting>
  <conditionalFormatting sqref="U45:U46">
    <cfRule type="cellIs" dxfId="89" priority="6" operator="greaterThan">
      <formula>0.2</formula>
    </cfRule>
  </conditionalFormatting>
  <conditionalFormatting sqref="U47:U76 U78:U86">
    <cfRule type="colorScale" priority="5">
      <colorScale>
        <cfvo type="min"/>
        <cfvo type="max"/>
        <color rgb="FFFCFCFF"/>
        <color rgb="FFF8696B"/>
      </colorScale>
    </cfRule>
  </conditionalFormatting>
  <conditionalFormatting sqref="U91:U120">
    <cfRule type="cellIs" dxfId="88" priority="4" operator="greaterThan">
      <formula>0.2</formula>
    </cfRule>
  </conditionalFormatting>
  <conditionalFormatting sqref="U122:U130">
    <cfRule type="cellIs" dxfId="87" priority="3" operator="greaterThan">
      <formula>0.2</formula>
    </cfRule>
  </conditionalFormatting>
  <conditionalFormatting sqref="U89:U90">
    <cfRule type="cellIs" dxfId="86" priority="2" operator="greaterThan">
      <formula>0.2</formula>
    </cfRule>
  </conditionalFormatting>
  <conditionalFormatting sqref="U91:U120 U122:U130">
    <cfRule type="colorScale" priority="1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24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2">
    <pageSetUpPr fitToPage="1"/>
  </sheetPr>
  <dimension ref="A1:U29"/>
  <sheetViews>
    <sheetView showGridLines="0" topLeftCell="A12" zoomScaleNormal="100" workbookViewId="0">
      <selection activeCell="O26" sqref="O26"/>
    </sheetView>
  </sheetViews>
  <sheetFormatPr defaultColWidth="9.140625" defaultRowHeight="15" x14ac:dyDescent="0.25"/>
  <cols>
    <col min="1" max="4" width="10.7109375" style="23" customWidth="1"/>
    <col min="5" max="5" width="10.7109375" style="25" customWidth="1"/>
    <col min="6" max="6" width="10.7109375" style="23" customWidth="1"/>
    <col min="7" max="7" width="17.7109375" style="23" customWidth="1"/>
    <col min="8" max="8" width="10.7109375" style="23" customWidth="1"/>
    <col min="9" max="9" width="13.5703125" style="23" bestFit="1" customWidth="1"/>
    <col min="10" max="11" width="10.7109375" style="23" customWidth="1"/>
    <col min="12" max="12" width="16.5703125" style="23" customWidth="1"/>
    <col min="13" max="14" width="10.7109375" style="23" customWidth="1"/>
    <col min="15" max="15" width="31" style="11" bestFit="1" customWidth="1"/>
    <col min="16" max="17" width="10.7109375" style="23" customWidth="1"/>
    <col min="18" max="18" width="10.42578125" style="23" customWidth="1"/>
    <col min="19" max="16384" width="9.140625" style="23"/>
  </cols>
  <sheetData>
    <row r="1" spans="1:21" ht="54" customHeight="1" x14ac:dyDescent="0.25">
      <c r="A1" s="517" t="s">
        <v>97</v>
      </c>
      <c r="B1" s="517"/>
      <c r="C1" s="517"/>
      <c r="D1" s="517"/>
      <c r="E1" s="517"/>
      <c r="F1" s="517"/>
      <c r="G1" s="517"/>
      <c r="H1" s="517"/>
      <c r="I1" s="517"/>
      <c r="J1" s="517"/>
      <c r="K1" s="517"/>
      <c r="L1" s="517"/>
      <c r="M1" s="517"/>
      <c r="N1" s="517"/>
      <c r="O1" s="517"/>
      <c r="P1" s="517"/>
      <c r="Q1" s="517"/>
      <c r="R1" s="517"/>
    </row>
    <row r="3" spans="1:21" ht="26.25" customHeight="1" x14ac:dyDescent="0.25">
      <c r="O3" s="518" t="s">
        <v>50</v>
      </c>
      <c r="P3" s="519"/>
      <c r="Q3" s="519"/>
      <c r="R3" s="519"/>
    </row>
    <row r="4" spans="1:21" x14ac:dyDescent="0.25">
      <c r="O4" s="520" t="s">
        <v>20</v>
      </c>
      <c r="P4" s="521"/>
      <c r="Q4" s="522"/>
      <c r="R4" s="30" t="s">
        <v>24</v>
      </c>
    </row>
    <row r="5" spans="1:21" x14ac:dyDescent="0.25">
      <c r="O5" s="306" t="s">
        <v>11</v>
      </c>
      <c r="P5" s="307"/>
      <c r="Q5" s="308"/>
      <c r="R5" s="255">
        <f>SUMIF('EB216'!$V$3:$V$129,O5,'EB216'!$T$3:$T$129)</f>
        <v>11</v>
      </c>
    </row>
    <row r="6" spans="1:21" x14ac:dyDescent="0.25">
      <c r="O6" s="306" t="s">
        <v>7</v>
      </c>
      <c r="P6" s="307"/>
      <c r="Q6" s="308"/>
      <c r="R6" s="255">
        <f>SUMIF('EB216'!$V$3:$V$129,O6,'EB216'!$T$3:$T$129)</f>
        <v>8</v>
      </c>
    </row>
    <row r="7" spans="1:21" x14ac:dyDescent="0.25">
      <c r="O7" s="306" t="s">
        <v>3</v>
      </c>
      <c r="P7" s="307"/>
      <c r="Q7" s="308"/>
      <c r="R7" s="255">
        <f>SUMIF('EB216'!$V$3:$V$129,O7,'EB216'!$T$3:$T$129)</f>
        <v>5</v>
      </c>
    </row>
    <row r="8" spans="1:21" x14ac:dyDescent="0.25">
      <c r="O8" s="306" t="s">
        <v>13</v>
      </c>
      <c r="P8" s="307"/>
      <c r="Q8" s="308"/>
      <c r="R8" s="255">
        <f>SUMIF('EB216'!$V$3:$V$129,O8,'EB216'!$T$3:$T$129)</f>
        <v>4</v>
      </c>
    </row>
    <row r="9" spans="1:21" x14ac:dyDescent="0.25">
      <c r="O9" s="306" t="s">
        <v>5</v>
      </c>
      <c r="P9" s="307"/>
      <c r="Q9" s="308"/>
      <c r="R9" s="255">
        <f>SUMIF('EB216'!$V$3:$V$129,O9,'EB216'!$T$3:$T$129)</f>
        <v>4</v>
      </c>
    </row>
    <row r="10" spans="1:21" ht="15.75" x14ac:dyDescent="0.25">
      <c r="O10" s="306" t="s">
        <v>30</v>
      </c>
      <c r="P10" s="307"/>
      <c r="Q10" s="308"/>
      <c r="R10" s="255">
        <f>SUMIF('EB216'!$V$3:$V$129,O10,'EB216'!$T$3:$T$129)</f>
        <v>3</v>
      </c>
      <c r="U10" s="125"/>
    </row>
    <row r="11" spans="1:21" x14ac:dyDescent="0.25">
      <c r="O11" s="306" t="s">
        <v>33</v>
      </c>
      <c r="P11" s="307"/>
      <c r="Q11" s="308"/>
      <c r="R11" s="255">
        <f>SUMIF('EB216'!$V$3:$V$129,O11,'EB216'!$T$3:$T$129)</f>
        <v>4</v>
      </c>
    </row>
    <row r="12" spans="1:21" x14ac:dyDescent="0.25">
      <c r="O12" s="306" t="s">
        <v>12</v>
      </c>
      <c r="P12" s="307"/>
      <c r="Q12" s="308"/>
      <c r="R12" s="255">
        <f>SUMIF('EB216'!$V$3:$V$129,O12,'EB216'!$T$3:$T$129)</f>
        <v>2</v>
      </c>
    </row>
    <row r="13" spans="1:21" x14ac:dyDescent="0.25">
      <c r="O13" s="306" t="s">
        <v>15</v>
      </c>
      <c r="P13" s="307"/>
      <c r="Q13" s="308"/>
      <c r="R13" s="255">
        <f>SUMIF('EB216'!$V$3:$V$129,O13,'EB216'!$T$3:$T$129)</f>
        <v>2</v>
      </c>
    </row>
    <row r="14" spans="1:21" x14ac:dyDescent="0.25">
      <c r="O14" s="306" t="s">
        <v>14</v>
      </c>
      <c r="P14" s="307"/>
      <c r="Q14" s="308"/>
      <c r="R14" s="255">
        <f>SUMIF('EB216'!$V$3:$V$129,O14,'EB216'!$T$3:$T$129)</f>
        <v>1</v>
      </c>
    </row>
    <row r="15" spans="1:21" x14ac:dyDescent="0.25">
      <c r="O15" s="306" t="s">
        <v>19</v>
      </c>
      <c r="P15" s="307"/>
      <c r="Q15" s="308"/>
      <c r="R15" s="255">
        <f>SUMIF('EB216'!$V$3:$V$129,O15,'EB216'!$T$3:$T$129)</f>
        <v>1</v>
      </c>
    </row>
    <row r="16" spans="1:21" x14ac:dyDescent="0.25">
      <c r="O16" s="306" t="s">
        <v>31</v>
      </c>
      <c r="P16" s="307"/>
      <c r="Q16" s="308"/>
      <c r="R16" s="255">
        <f>SUMIF('EB216'!$V$3:$V$129,O16,'EB216'!$T$3:$T$129)</f>
        <v>1</v>
      </c>
    </row>
    <row r="17" spans="1:18" x14ac:dyDescent="0.25">
      <c r="O17" s="306" t="s">
        <v>28</v>
      </c>
      <c r="P17" s="307"/>
      <c r="Q17" s="308"/>
      <c r="R17" s="255">
        <f>SUMIF('EB216'!$V$3:$V$129,O17,'EB216'!$T$3:$T$129)</f>
        <v>0</v>
      </c>
    </row>
    <row r="18" spans="1:18" x14ac:dyDescent="0.25">
      <c r="O18" s="306" t="s">
        <v>10</v>
      </c>
      <c r="P18" s="307"/>
      <c r="Q18" s="308"/>
      <c r="R18" s="255">
        <f>SUMIF('EB216'!$V$3:$V$129,O18,'EB216'!$T$3:$T$129)</f>
        <v>0</v>
      </c>
    </row>
    <row r="19" spans="1:18" x14ac:dyDescent="0.25">
      <c r="O19" s="306" t="s">
        <v>43</v>
      </c>
      <c r="P19" s="307"/>
      <c r="Q19" s="308"/>
      <c r="R19" s="255">
        <f>SUMIF('EB216'!$V$3:$V$129,O19,'EB216'!$T$3:$T$129)</f>
        <v>0</v>
      </c>
    </row>
    <row r="20" spans="1:18" ht="15.75" customHeight="1" x14ac:dyDescent="0.25">
      <c r="O20" s="306" t="s">
        <v>0</v>
      </c>
      <c r="P20" s="307"/>
      <c r="Q20" s="308"/>
      <c r="R20" s="255">
        <f>SUMIF('EB216'!$V$3:$V$129,O20,'EB216'!$T$3:$T$129)</f>
        <v>0</v>
      </c>
    </row>
    <row r="21" spans="1:18" ht="27.75" customHeight="1" x14ac:dyDescent="0.25">
      <c r="A21" s="526" t="s">
        <v>62</v>
      </c>
      <c r="B21" s="527"/>
      <c r="C21" s="527"/>
      <c r="D21" s="527"/>
      <c r="E21" s="528"/>
      <c r="O21" s="306" t="s">
        <v>8</v>
      </c>
      <c r="P21" s="307"/>
      <c r="Q21" s="308"/>
      <c r="R21" s="255">
        <f>SUMIF('EB216'!$V$3:$V$129,O21,'EB216'!$T$3:$T$129)</f>
        <v>0</v>
      </c>
    </row>
    <row r="22" spans="1:18" ht="19.5" customHeight="1" x14ac:dyDescent="0.25">
      <c r="A22" s="28" t="s">
        <v>22</v>
      </c>
      <c r="B22" s="28" t="s">
        <v>17</v>
      </c>
      <c r="C22" s="28" t="s">
        <v>16</v>
      </c>
      <c r="D22" s="28" t="s">
        <v>1</v>
      </c>
      <c r="E22" s="29" t="s">
        <v>23</v>
      </c>
      <c r="O22" s="306" t="s">
        <v>35</v>
      </c>
      <c r="P22" s="307"/>
      <c r="Q22" s="308"/>
      <c r="R22" s="255">
        <f>SUMIF('EB216'!$V$3:$V$129,O22,'EB216'!$T$3:$T$129)</f>
        <v>0</v>
      </c>
    </row>
    <row r="23" spans="1:18" x14ac:dyDescent="0.25">
      <c r="A23" s="301">
        <v>1518279</v>
      </c>
      <c r="B23" s="130">
        <f>VLOOKUP(Table14312[[#This Row],[Shop Order]],'EB216'!A:Y,4,FALSE)</f>
        <v>398</v>
      </c>
      <c r="C23" s="130">
        <f>VLOOKUP(Table14312[[#This Row],[Shop Order]],'EB216'!A:Y,5,FALSE)</f>
        <v>366</v>
      </c>
      <c r="D23" s="131">
        <f>VLOOKUP(Table14312[[#This Row],[Shop Order]],'EB216'!A:Y,6,FALSE)</f>
        <v>0.91959798994974873</v>
      </c>
      <c r="E23" s="327">
        <f>VLOOKUP(Table14312[[#This Row],[Shop Order]],'EB216'!A:Y,7,FALSE)</f>
        <v>45376</v>
      </c>
      <c r="O23" s="306" t="s">
        <v>44</v>
      </c>
      <c r="P23" s="307"/>
      <c r="Q23" s="308"/>
      <c r="R23" s="255">
        <f>SUMIF('EB216'!$V$3:$V$129,O23,'EB216'!$T$3:$T$129)</f>
        <v>0</v>
      </c>
    </row>
    <row r="24" spans="1:18" x14ac:dyDescent="0.25">
      <c r="A24" s="301">
        <v>1519748</v>
      </c>
      <c r="B24" s="130">
        <f>VLOOKUP(Table14312[[#This Row],[Shop Order]],'EB216'!A:Y,4,FALSE)</f>
        <v>395</v>
      </c>
      <c r="C24" s="130">
        <f>VLOOKUP(Table14312[[#This Row],[Shop Order]],'EB216'!A:Y,5,FALSE)</f>
        <v>383</v>
      </c>
      <c r="D24" s="131">
        <f>VLOOKUP(Table14312[[#This Row],[Shop Order]],'EB216'!A:Y,6,FALSE)</f>
        <v>0.96962025316455691</v>
      </c>
      <c r="E24" s="327">
        <f>VLOOKUP(Table14312[[#This Row],[Shop Order]],'EB216'!A:Y,7,FALSE)</f>
        <v>45408</v>
      </c>
      <c r="G24" s="24"/>
      <c r="O24" s="306" t="s">
        <v>45</v>
      </c>
      <c r="P24" s="307"/>
      <c r="Q24" s="308"/>
      <c r="R24" s="255">
        <f>SUMIF('EB216'!$V$3:$V$129,O24,'EB216'!$T$3:$T$129)</f>
        <v>0</v>
      </c>
    </row>
    <row r="25" spans="1:18" x14ac:dyDescent="0.25">
      <c r="A25" s="301">
        <v>1524592</v>
      </c>
      <c r="B25" s="130">
        <f>VLOOKUP(Table14312[[#This Row],[Shop Order]],'EB216'!A:Y,4,FALSE)</f>
        <v>63</v>
      </c>
      <c r="C25" s="130">
        <f>VLOOKUP(Table14312[[#This Row],[Shop Order]],'EB216'!A:Y,5,FALSE)</f>
        <v>56</v>
      </c>
      <c r="D25" s="131">
        <f>VLOOKUP(Table14312[[#This Row],[Shop Order]],'EB216'!A:Y,6,FALSE)</f>
        <v>0.88888888888888884</v>
      </c>
      <c r="E25" s="327">
        <f>VLOOKUP(Table14312[[#This Row],[Shop Order]],'EB216'!A:Y,7,FALSE)</f>
        <v>45416</v>
      </c>
      <c r="O25" s="306" t="s">
        <v>112</v>
      </c>
      <c r="P25" s="307"/>
      <c r="Q25" s="308"/>
      <c r="R25" s="255">
        <f>SUMIF('EB216'!$V$3:$V$129,O25,'EB216'!$T$3:$T$129)</f>
        <v>0</v>
      </c>
    </row>
    <row r="26" spans="1:18" x14ac:dyDescent="0.25">
      <c r="A26" s="301"/>
      <c r="B26" s="130" t="e">
        <f>VLOOKUP(Table14312[[#This Row],[Shop Order]],'EB216'!A:Y,4,FALSE)</f>
        <v>#N/A</v>
      </c>
      <c r="C26" s="130" t="e">
        <f>VLOOKUP(Table14312[[#This Row],[Shop Order]],'EB216'!A:Y,5,FALSE)</f>
        <v>#N/A</v>
      </c>
      <c r="D26" s="131" t="e">
        <f>VLOOKUP(Table14312[[#This Row],[Shop Order]],'EB216'!A:Y,6,FALSE)</f>
        <v>#N/A</v>
      </c>
      <c r="E26" s="327" t="e">
        <f>VLOOKUP(Table14312[[#This Row],[Shop Order]],'EB216'!A:Y,7,FALSE)</f>
        <v>#N/A</v>
      </c>
      <c r="O26" s="306" t="s">
        <v>42</v>
      </c>
      <c r="P26" s="307"/>
      <c r="Q26" s="308"/>
      <c r="R26" s="255">
        <f>SUMIF('EB216'!$V$3:$V$129,O26,'EB216'!$T$3:$T$129)</f>
        <v>0</v>
      </c>
    </row>
    <row r="27" spans="1:18" x14ac:dyDescent="0.25">
      <c r="A27" s="301"/>
      <c r="B27" s="130" t="e">
        <f>VLOOKUP(Table14312[[#This Row],[Shop Order]],'EB216'!A:Y,4,FALSE)</f>
        <v>#N/A</v>
      </c>
      <c r="C27" s="130" t="e">
        <f>VLOOKUP(Table14312[[#This Row],[Shop Order]],'EB216'!A:Y,5,FALSE)</f>
        <v>#N/A</v>
      </c>
      <c r="D27" s="131" t="e">
        <f>VLOOKUP(Table14312[[#This Row],[Shop Order]],'EB216'!A:Y,6,FALSE)</f>
        <v>#N/A</v>
      </c>
      <c r="E27" s="327" t="e">
        <f>VLOOKUP(Table14312[[#This Row],[Shop Order]],'EB216'!A:Y,7,FALSE)</f>
        <v>#N/A</v>
      </c>
      <c r="O27" s="306" t="s">
        <v>40</v>
      </c>
      <c r="P27" s="307"/>
      <c r="Q27" s="308"/>
      <c r="R27" s="255">
        <f>SUMIF('EB216'!$V$3:$V$129,O27,'EB216'!$T$3:$T$129)</f>
        <v>0</v>
      </c>
    </row>
    <row r="28" spans="1:18" ht="15.75" thickBot="1" x14ac:dyDescent="0.3">
      <c r="A28" s="301"/>
      <c r="B28" s="130" t="e">
        <f>VLOOKUP(Table14312[[#This Row],[Shop Order]],'EB216'!A:Y,4,FALSE)</f>
        <v>#N/A</v>
      </c>
      <c r="C28" s="130" t="e">
        <f>VLOOKUP(Table14312[[#This Row],[Shop Order]],'EB216'!A:Y,5,FALSE)</f>
        <v>#N/A</v>
      </c>
      <c r="D28" s="131" t="e">
        <f>VLOOKUP(Table14312[[#This Row],[Shop Order]],'EB216'!A:Y,6,FALSE)</f>
        <v>#N/A</v>
      </c>
      <c r="E28" s="327" t="e">
        <f>VLOOKUP(Table14312[[#This Row],[Shop Order]],'EB216'!A:Y,7,FALSE)</f>
        <v>#N/A</v>
      </c>
      <c r="O28" s="306" t="s">
        <v>36</v>
      </c>
      <c r="P28" s="307"/>
      <c r="Q28" s="308"/>
      <c r="R28" s="255">
        <f>SUMIF('EB216'!$V$3:$V$129,O28,'EB216'!$T$3:$T$129)</f>
        <v>0</v>
      </c>
    </row>
    <row r="29" spans="1:18" ht="15.75" thickBot="1" x14ac:dyDescent="0.3">
      <c r="A29" s="523" t="s">
        <v>49</v>
      </c>
      <c r="B29" s="524"/>
      <c r="C29" s="525"/>
      <c r="D29" s="75">
        <f>AVERAGE(D23)</f>
        <v>0.91959798994974873</v>
      </c>
      <c r="E29" s="26"/>
      <c r="O29" s="306"/>
      <c r="P29" s="307"/>
      <c r="Q29" s="308"/>
      <c r="R29" s="255"/>
    </row>
  </sheetData>
  <autoFilter ref="O4:R4" xr:uid="{00000000-0009-0000-0000-00000D000000}">
    <filterColumn colId="0" showButton="0"/>
    <filterColumn colId="1" showButton="0"/>
    <sortState xmlns:xlrd2="http://schemas.microsoft.com/office/spreadsheetml/2017/richdata2" ref="O5:R28">
      <sortCondition descending="1" ref="R4"/>
    </sortState>
  </autoFilter>
  <sortState xmlns:xlrd2="http://schemas.microsoft.com/office/spreadsheetml/2017/richdata2" ref="O5:R28">
    <sortCondition descending="1" ref="R5:R28"/>
  </sortState>
  <dataConsolidate/>
  <mergeCells count="5">
    <mergeCell ref="A29:C29"/>
    <mergeCell ref="A1:R1"/>
    <mergeCell ref="O3:R3"/>
    <mergeCell ref="O4:Q4"/>
    <mergeCell ref="A21:E21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0">
    <pageSetUpPr fitToPage="1"/>
  </sheetPr>
  <dimension ref="A1:AC223"/>
  <sheetViews>
    <sheetView topLeftCell="A192" zoomScale="70" zoomScaleNormal="70" zoomScaleSheetLayoutView="90" workbookViewId="0">
      <selection activeCell="U224" sqref="U224"/>
    </sheetView>
  </sheetViews>
  <sheetFormatPr defaultColWidth="9.140625" defaultRowHeight="15" x14ac:dyDescent="0.25"/>
  <cols>
    <col min="1" max="1" width="14.5703125" style="41" bestFit="1" customWidth="1"/>
    <col min="2" max="2" width="12.7109375" style="41" customWidth="1"/>
    <col min="3" max="3" width="7" style="41" customWidth="1"/>
    <col min="4" max="4" width="7.7109375" style="41" customWidth="1"/>
    <col min="5" max="5" width="8" style="41" bestFit="1" customWidth="1"/>
    <col min="6" max="6" width="11.140625" style="41" bestFit="1" customWidth="1"/>
    <col min="7" max="7" width="12.5703125" style="13" bestFit="1" customWidth="1"/>
    <col min="8" max="19" width="15.85546875" style="7" customWidth="1"/>
    <col min="20" max="20" width="8.42578125" style="8" bestFit="1" customWidth="1"/>
    <col min="21" max="21" width="9.5703125" style="9" customWidth="1"/>
    <col min="22" max="22" width="35.42578125" style="41" customWidth="1"/>
    <col min="23" max="23" width="52.28515625" style="10" customWidth="1"/>
    <col min="24" max="29" width="9.140625" style="12"/>
    <col min="30" max="16384" width="9.140625" style="41"/>
  </cols>
  <sheetData>
    <row r="1" spans="1:23" ht="75.75" thickBot="1" x14ac:dyDescent="0.3">
      <c r="A1" s="43" t="s">
        <v>22</v>
      </c>
      <c r="B1" s="43" t="s">
        <v>47</v>
      </c>
      <c r="C1" s="43" t="s">
        <v>52</v>
      </c>
      <c r="D1" s="43" t="s">
        <v>17</v>
      </c>
      <c r="E1" s="42" t="s">
        <v>16</v>
      </c>
      <c r="F1" s="44" t="s">
        <v>1</v>
      </c>
      <c r="G1" s="45" t="s">
        <v>23</v>
      </c>
      <c r="H1" s="46" t="s">
        <v>72</v>
      </c>
      <c r="I1" s="46" t="s">
        <v>73</v>
      </c>
      <c r="J1" s="46" t="s">
        <v>53</v>
      </c>
      <c r="K1" s="46" t="s">
        <v>58</v>
      </c>
      <c r="L1" s="46" t="s">
        <v>54</v>
      </c>
      <c r="M1" s="46" t="s">
        <v>59</v>
      </c>
      <c r="N1" s="46" t="s">
        <v>55</v>
      </c>
      <c r="O1" s="46" t="s">
        <v>60</v>
      </c>
      <c r="P1" s="46" t="s">
        <v>56</v>
      </c>
      <c r="Q1" s="46" t="s">
        <v>74</v>
      </c>
      <c r="R1" s="46" t="s">
        <v>113</v>
      </c>
      <c r="S1" s="46" t="s">
        <v>41</v>
      </c>
      <c r="T1" s="46" t="s">
        <v>4</v>
      </c>
      <c r="U1" s="42" t="s">
        <v>2</v>
      </c>
      <c r="V1" s="80" t="s">
        <v>20</v>
      </c>
      <c r="W1" s="81" t="s">
        <v>6</v>
      </c>
    </row>
    <row r="2" spans="1:23" ht="15.75" thickBot="1" x14ac:dyDescent="0.3">
      <c r="A2" s="73">
        <v>1519767</v>
      </c>
      <c r="B2" s="73" t="s">
        <v>264</v>
      </c>
      <c r="C2" s="317">
        <v>1152</v>
      </c>
      <c r="D2" s="317">
        <v>1213</v>
      </c>
      <c r="E2" s="317">
        <v>1145</v>
      </c>
      <c r="F2" s="318">
        <f>E2/D2</f>
        <v>0.94394064303380054</v>
      </c>
      <c r="G2" s="48">
        <v>45387</v>
      </c>
      <c r="H2" s="261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85"/>
      <c r="U2" s="166"/>
      <c r="V2" s="86" t="s">
        <v>75</v>
      </c>
      <c r="W2" s="39" t="s">
        <v>117</v>
      </c>
    </row>
    <row r="3" spans="1:23" x14ac:dyDescent="0.25">
      <c r="A3" s="49"/>
      <c r="B3" s="50"/>
      <c r="C3" s="50"/>
      <c r="D3" s="50"/>
      <c r="E3" s="50"/>
      <c r="F3" s="50"/>
      <c r="G3" s="51"/>
      <c r="H3" s="262">
        <v>21</v>
      </c>
      <c r="I3" s="339"/>
      <c r="J3" s="59">
        <v>1</v>
      </c>
      <c r="K3" s="59"/>
      <c r="L3" s="59"/>
      <c r="M3" s="59"/>
      <c r="N3" s="59"/>
      <c r="O3" s="59"/>
      <c r="P3" s="59"/>
      <c r="Q3" s="59"/>
      <c r="R3" s="59"/>
      <c r="S3" s="59"/>
      <c r="T3" s="347">
        <f>SUM(H3,J3,L3,N3,P3,R3,S3)</f>
        <v>22</v>
      </c>
      <c r="U3" s="183">
        <f>($T3)/$D$2</f>
        <v>1.8136850783182192E-2</v>
      </c>
      <c r="V3" s="263" t="s">
        <v>15</v>
      </c>
      <c r="W3" s="270" t="s">
        <v>182</v>
      </c>
    </row>
    <row r="4" spans="1:23" x14ac:dyDescent="0.25">
      <c r="A4" s="52"/>
      <c r="B4" s="53"/>
      <c r="C4" s="53" t="s">
        <v>187</v>
      </c>
      <c r="D4" s="53"/>
      <c r="E4" s="53"/>
      <c r="F4" s="53"/>
      <c r="G4" s="54"/>
      <c r="H4" s="297"/>
      <c r="I4" s="345"/>
      <c r="J4" s="62"/>
      <c r="K4" s="62"/>
      <c r="L4" s="62"/>
      <c r="M4" s="62"/>
      <c r="N4" s="62"/>
      <c r="O4" s="62"/>
      <c r="P4" s="62"/>
      <c r="Q4" s="62"/>
      <c r="R4" s="62"/>
      <c r="S4" s="62">
        <v>10</v>
      </c>
      <c r="T4" s="346">
        <f>SUM(H4,J4,L4,N4,P4,R4,S4)</f>
        <v>10</v>
      </c>
      <c r="U4" s="183">
        <f>($T4)/$D$2</f>
        <v>8.2440230832646327E-3</v>
      </c>
      <c r="V4" s="284" t="s">
        <v>43</v>
      </c>
      <c r="W4" s="270" t="s">
        <v>204</v>
      </c>
    </row>
    <row r="5" spans="1:23" x14ac:dyDescent="0.25">
      <c r="A5" s="52"/>
      <c r="B5" s="265"/>
      <c r="C5" s="265"/>
      <c r="D5" s="265"/>
      <c r="E5" s="265"/>
      <c r="F5" s="265"/>
      <c r="G5" s="266"/>
      <c r="H5" s="267">
        <v>8</v>
      </c>
      <c r="I5" s="340"/>
      <c r="J5" s="61"/>
      <c r="K5" s="61"/>
      <c r="L5" s="61"/>
      <c r="M5" s="61"/>
      <c r="N5" s="61"/>
      <c r="O5" s="61"/>
      <c r="P5" s="61"/>
      <c r="Q5" s="61"/>
      <c r="R5" s="61"/>
      <c r="S5" s="61"/>
      <c r="T5" s="268">
        <f t="shared" ref="T5:T28" si="0">SUM(H5,J5,L5,N5,P5,R5,S5)</f>
        <v>8</v>
      </c>
      <c r="U5" s="183">
        <f t="shared" ref="U4:U43" si="1">($T5)/$D$2</f>
        <v>6.5952184666117067E-3</v>
      </c>
      <c r="V5" s="269" t="s">
        <v>5</v>
      </c>
      <c r="W5" s="311"/>
    </row>
    <row r="6" spans="1:23" x14ac:dyDescent="0.25">
      <c r="A6" s="52"/>
      <c r="B6" s="265"/>
      <c r="C6" s="265"/>
      <c r="D6" s="265"/>
      <c r="E6" s="265"/>
      <c r="F6" s="265"/>
      <c r="G6" s="266"/>
      <c r="H6" s="267">
        <v>6</v>
      </c>
      <c r="I6" s="340"/>
      <c r="J6" s="61"/>
      <c r="K6" s="61"/>
      <c r="L6" s="61"/>
      <c r="M6" s="61"/>
      <c r="N6" s="61"/>
      <c r="O6" s="61"/>
      <c r="P6" s="61"/>
      <c r="Q6" s="61"/>
      <c r="R6" s="61"/>
      <c r="S6" s="61"/>
      <c r="T6" s="268">
        <f t="shared" si="0"/>
        <v>6</v>
      </c>
      <c r="U6" s="183">
        <f t="shared" si="1"/>
        <v>4.9464138499587798E-3</v>
      </c>
      <c r="V6" s="269" t="s">
        <v>13</v>
      </c>
      <c r="W6" s="311"/>
    </row>
    <row r="7" spans="1:23" x14ac:dyDescent="0.25">
      <c r="A7" s="52"/>
      <c r="B7" s="265"/>
      <c r="C7" s="265"/>
      <c r="D7" s="265"/>
      <c r="E7" s="265"/>
      <c r="F7" s="265"/>
      <c r="G7" s="266"/>
      <c r="H7" s="267">
        <v>9</v>
      </c>
      <c r="I7" s="340"/>
      <c r="J7" s="61"/>
      <c r="K7" s="61"/>
      <c r="L7" s="61"/>
      <c r="M7" s="61"/>
      <c r="N7" s="61"/>
      <c r="O7" s="61"/>
      <c r="P7" s="61"/>
      <c r="Q7" s="61"/>
      <c r="R7" s="61"/>
      <c r="S7" s="61"/>
      <c r="T7" s="268">
        <f t="shared" si="0"/>
        <v>9</v>
      </c>
      <c r="U7" s="183">
        <f t="shared" si="1"/>
        <v>7.4196207749381701E-3</v>
      </c>
      <c r="V7" s="269" t="s">
        <v>14</v>
      </c>
      <c r="W7" s="271"/>
    </row>
    <row r="8" spans="1:23" x14ac:dyDescent="0.25">
      <c r="A8" s="52"/>
      <c r="B8" s="265"/>
      <c r="C8" s="265"/>
      <c r="D8" s="265"/>
      <c r="E8" s="265"/>
      <c r="F8" s="265"/>
      <c r="G8" s="266"/>
      <c r="H8" s="267"/>
      <c r="I8" s="340"/>
      <c r="J8" s="61"/>
      <c r="K8" s="61"/>
      <c r="L8" s="61"/>
      <c r="M8" s="61"/>
      <c r="N8" s="61"/>
      <c r="O8" s="61"/>
      <c r="P8" s="61"/>
      <c r="Q8" s="61"/>
      <c r="R8" s="61"/>
      <c r="S8" s="61">
        <v>1</v>
      </c>
      <c r="T8" s="268">
        <f t="shared" si="0"/>
        <v>1</v>
      </c>
      <c r="U8" s="183">
        <f t="shared" si="1"/>
        <v>8.2440230832646333E-4</v>
      </c>
      <c r="V8" s="269" t="s">
        <v>30</v>
      </c>
      <c r="W8" s="271"/>
    </row>
    <row r="9" spans="1:23" x14ac:dyDescent="0.25">
      <c r="A9" s="52"/>
      <c r="B9" s="265"/>
      <c r="C9" s="265"/>
      <c r="D9" s="265"/>
      <c r="E9" s="265"/>
      <c r="F9" s="265"/>
      <c r="G9" s="266"/>
      <c r="H9" s="267"/>
      <c r="I9" s="340"/>
      <c r="J9" s="61"/>
      <c r="K9" s="61"/>
      <c r="L9" s="61"/>
      <c r="M9" s="61"/>
      <c r="N9" s="61"/>
      <c r="O9" s="61"/>
      <c r="P9" s="61"/>
      <c r="Q9" s="61"/>
      <c r="R9" s="61"/>
      <c r="S9" s="61"/>
      <c r="T9" s="268">
        <f t="shared" si="0"/>
        <v>0</v>
      </c>
      <c r="U9" s="183">
        <f t="shared" si="1"/>
        <v>0</v>
      </c>
      <c r="V9" s="269" t="s">
        <v>31</v>
      </c>
      <c r="W9" s="271"/>
    </row>
    <row r="10" spans="1:23" x14ac:dyDescent="0.25">
      <c r="A10" s="52"/>
      <c r="B10" s="265"/>
      <c r="C10" s="265"/>
      <c r="D10" s="265"/>
      <c r="E10" s="265"/>
      <c r="F10" s="265"/>
      <c r="G10" s="266"/>
      <c r="H10" s="267"/>
      <c r="I10" s="340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268">
        <f t="shared" si="0"/>
        <v>0</v>
      </c>
      <c r="U10" s="183">
        <f t="shared" si="1"/>
        <v>0</v>
      </c>
      <c r="V10" s="269" t="s">
        <v>161</v>
      </c>
      <c r="W10" s="271"/>
    </row>
    <row r="11" spans="1:23" x14ac:dyDescent="0.25">
      <c r="A11" s="52"/>
      <c r="B11" s="265"/>
      <c r="C11" s="265"/>
      <c r="D11" s="265"/>
      <c r="E11" s="265"/>
      <c r="F11" s="265" t="s">
        <v>99</v>
      </c>
      <c r="G11" s="266"/>
      <c r="H11" s="267"/>
      <c r="I11" s="34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268">
        <f t="shared" si="0"/>
        <v>0</v>
      </c>
      <c r="U11" s="183">
        <f t="shared" si="1"/>
        <v>0</v>
      </c>
      <c r="V11" s="269" t="s">
        <v>29</v>
      </c>
      <c r="W11" s="271"/>
    </row>
    <row r="12" spans="1:23" x14ac:dyDescent="0.25">
      <c r="A12" s="52"/>
      <c r="B12" s="265"/>
      <c r="C12" s="265"/>
      <c r="D12" s="265"/>
      <c r="E12" s="265"/>
      <c r="F12" s="265"/>
      <c r="G12" s="266"/>
      <c r="H12" s="267">
        <v>1</v>
      </c>
      <c r="I12" s="340"/>
      <c r="J12" s="61"/>
      <c r="K12" s="61"/>
      <c r="L12" s="61"/>
      <c r="M12" s="61"/>
      <c r="N12" s="61"/>
      <c r="O12" s="61"/>
      <c r="P12" s="61"/>
      <c r="Q12" s="61"/>
      <c r="R12" s="61"/>
      <c r="S12" s="61">
        <v>2</v>
      </c>
      <c r="T12" s="268">
        <f t="shared" si="0"/>
        <v>3</v>
      </c>
      <c r="U12" s="183">
        <f t="shared" si="1"/>
        <v>2.4732069249793899E-3</v>
      </c>
      <c r="V12" s="269" t="s">
        <v>0</v>
      </c>
      <c r="W12" s="272"/>
    </row>
    <row r="13" spans="1:23" x14ac:dyDescent="0.25">
      <c r="A13" s="52"/>
      <c r="B13" s="265"/>
      <c r="C13" s="265"/>
      <c r="D13" s="265"/>
      <c r="E13" s="265"/>
      <c r="F13" s="265"/>
      <c r="G13" s="266"/>
      <c r="H13" s="267">
        <v>4</v>
      </c>
      <c r="I13" s="340"/>
      <c r="J13" s="61">
        <v>1</v>
      </c>
      <c r="K13" s="61"/>
      <c r="L13" s="61"/>
      <c r="M13" s="61"/>
      <c r="N13" s="61"/>
      <c r="O13" s="61"/>
      <c r="P13" s="61"/>
      <c r="Q13" s="61"/>
      <c r="R13" s="61"/>
      <c r="S13" s="61">
        <v>3</v>
      </c>
      <c r="T13" s="268">
        <f t="shared" si="0"/>
        <v>8</v>
      </c>
      <c r="U13" s="183">
        <f t="shared" si="1"/>
        <v>6.5952184666117067E-3</v>
      </c>
      <c r="V13" s="269" t="s">
        <v>11</v>
      </c>
      <c r="W13" s="272"/>
    </row>
    <row r="14" spans="1:23" x14ac:dyDescent="0.25">
      <c r="A14" s="52"/>
      <c r="B14" s="265"/>
      <c r="C14" s="265"/>
      <c r="D14" s="265"/>
      <c r="E14" s="265"/>
      <c r="F14" s="265"/>
      <c r="G14" s="266"/>
      <c r="H14" s="267">
        <v>1</v>
      </c>
      <c r="I14" s="340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268">
        <f t="shared" si="0"/>
        <v>1</v>
      </c>
      <c r="U14" s="183">
        <f t="shared" si="1"/>
        <v>8.2440230832646333E-4</v>
      </c>
      <c r="V14" s="269" t="s">
        <v>33</v>
      </c>
      <c r="W14" s="272"/>
    </row>
    <row r="15" spans="1:23" x14ac:dyDescent="0.25">
      <c r="A15" s="52"/>
      <c r="B15" s="265"/>
      <c r="C15" s="265"/>
      <c r="D15" s="265"/>
      <c r="E15" s="265"/>
      <c r="F15" s="265"/>
      <c r="G15" s="266"/>
      <c r="H15" s="273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274">
        <f t="shared" si="0"/>
        <v>0</v>
      </c>
      <c r="U15" s="183">
        <f t="shared" si="1"/>
        <v>0</v>
      </c>
      <c r="V15" s="148" t="s">
        <v>152</v>
      </c>
      <c r="W15" s="272"/>
    </row>
    <row r="16" spans="1:23" x14ac:dyDescent="0.25">
      <c r="A16" s="52"/>
      <c r="B16" s="265"/>
      <c r="C16" s="265"/>
      <c r="D16" s="265"/>
      <c r="E16" s="265"/>
      <c r="F16" s="265"/>
      <c r="G16" s="56"/>
      <c r="H16" s="276"/>
      <c r="I16" s="61"/>
      <c r="J16" s="66"/>
      <c r="K16" s="61"/>
      <c r="L16" s="61"/>
      <c r="M16" s="61"/>
      <c r="N16" s="61"/>
      <c r="O16" s="61"/>
      <c r="P16" s="61"/>
      <c r="Q16" s="61"/>
      <c r="R16" s="61"/>
      <c r="S16" s="61"/>
      <c r="T16" s="268">
        <f t="shared" si="0"/>
        <v>0</v>
      </c>
      <c r="U16" s="183">
        <f t="shared" si="1"/>
        <v>0</v>
      </c>
      <c r="V16" s="334" t="s">
        <v>85</v>
      </c>
      <c r="W16" s="277"/>
    </row>
    <row r="17" spans="1:23" x14ac:dyDescent="0.25">
      <c r="A17" s="52"/>
      <c r="B17" s="265"/>
      <c r="C17" s="265"/>
      <c r="D17" s="265"/>
      <c r="E17" s="265"/>
      <c r="F17" s="265"/>
      <c r="G17" s="56"/>
      <c r="H17" s="278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268">
        <f t="shared" si="0"/>
        <v>0</v>
      </c>
      <c r="U17" s="183">
        <f t="shared" si="1"/>
        <v>0</v>
      </c>
      <c r="V17" s="188" t="s">
        <v>160</v>
      </c>
      <c r="W17" s="264"/>
    </row>
    <row r="18" spans="1:23" x14ac:dyDescent="0.25">
      <c r="A18" s="52"/>
      <c r="B18" s="265"/>
      <c r="C18" s="265"/>
      <c r="D18" s="265"/>
      <c r="E18" s="265"/>
      <c r="F18" s="265"/>
      <c r="G18" s="266"/>
      <c r="H18" s="267"/>
      <c r="I18" s="276"/>
      <c r="J18" s="61"/>
      <c r="K18" s="61"/>
      <c r="L18" s="61"/>
      <c r="M18" s="61"/>
      <c r="N18" s="61"/>
      <c r="O18" s="61"/>
      <c r="P18" s="61"/>
      <c r="Q18" s="61"/>
      <c r="R18" s="61"/>
      <c r="S18" s="61">
        <v>2</v>
      </c>
      <c r="T18" s="268">
        <f t="shared" si="0"/>
        <v>2</v>
      </c>
      <c r="U18" s="183">
        <f t="shared" si="1"/>
        <v>1.6488046166529267E-3</v>
      </c>
      <c r="V18" s="269" t="s">
        <v>184</v>
      </c>
      <c r="W18" s="264"/>
    </row>
    <row r="19" spans="1:23" ht="15.75" thickBot="1" x14ac:dyDescent="0.3">
      <c r="A19" s="52"/>
      <c r="B19" s="265"/>
      <c r="C19" s="265"/>
      <c r="D19" s="265"/>
      <c r="E19" s="265"/>
      <c r="F19" s="265"/>
      <c r="G19" s="266"/>
      <c r="H19" s="279"/>
      <c r="I19" s="174"/>
      <c r="J19" s="174">
        <v>1</v>
      </c>
      <c r="K19" s="174"/>
      <c r="L19" s="174"/>
      <c r="M19" s="174"/>
      <c r="N19" s="174"/>
      <c r="O19" s="174"/>
      <c r="P19" s="174"/>
      <c r="Q19" s="174"/>
      <c r="R19" s="174"/>
      <c r="S19" s="174"/>
      <c r="T19" s="280">
        <f t="shared" si="0"/>
        <v>1</v>
      </c>
      <c r="U19" s="245">
        <f t="shared" si="1"/>
        <v>8.2440230832646333E-4</v>
      </c>
      <c r="V19" s="281" t="s">
        <v>27</v>
      </c>
      <c r="W19" s="282"/>
    </row>
    <row r="20" spans="1:23" x14ac:dyDescent="0.25">
      <c r="A20" s="52"/>
      <c r="B20" s="265"/>
      <c r="C20" s="265" t="s">
        <v>109</v>
      </c>
      <c r="D20" s="265"/>
      <c r="E20" s="265"/>
      <c r="F20" s="265"/>
      <c r="G20" s="266"/>
      <c r="H20" s="283"/>
      <c r="I20" s="62">
        <v>1</v>
      </c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268">
        <f t="shared" si="0"/>
        <v>0</v>
      </c>
      <c r="U20" s="183">
        <f t="shared" si="1"/>
        <v>0</v>
      </c>
      <c r="V20" s="284" t="s">
        <v>10</v>
      </c>
      <c r="W20" s="264"/>
    </row>
    <row r="21" spans="1:23" x14ac:dyDescent="0.25">
      <c r="A21" s="52"/>
      <c r="B21" s="265"/>
      <c r="C21" s="265"/>
      <c r="D21" s="265"/>
      <c r="E21" s="265"/>
      <c r="F21" s="265"/>
      <c r="G21" s="266"/>
      <c r="H21" s="285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268">
        <f t="shared" si="0"/>
        <v>0</v>
      </c>
      <c r="U21" s="183">
        <f t="shared" si="1"/>
        <v>0</v>
      </c>
      <c r="V21" s="269" t="s">
        <v>28</v>
      </c>
      <c r="W21" s="264"/>
    </row>
    <row r="22" spans="1:23" x14ac:dyDescent="0.25">
      <c r="A22" s="52"/>
      <c r="B22" s="265"/>
      <c r="C22" s="265"/>
      <c r="D22" s="265"/>
      <c r="E22" s="265"/>
      <c r="F22" s="265"/>
      <c r="G22" s="266"/>
      <c r="H22" s="285"/>
      <c r="I22" s="61">
        <v>5</v>
      </c>
      <c r="J22" s="61">
        <v>3</v>
      </c>
      <c r="K22" s="61"/>
      <c r="L22" s="61"/>
      <c r="M22" s="61"/>
      <c r="N22" s="61"/>
      <c r="O22" s="61"/>
      <c r="P22" s="61"/>
      <c r="Q22" s="61"/>
      <c r="R22" s="61"/>
      <c r="S22" s="61">
        <v>3</v>
      </c>
      <c r="T22" s="268">
        <f t="shared" si="0"/>
        <v>6</v>
      </c>
      <c r="U22" s="183">
        <f t="shared" si="1"/>
        <v>4.9464138499587798E-3</v>
      </c>
      <c r="V22" s="269" t="s">
        <v>3</v>
      </c>
      <c r="W22" s="271"/>
    </row>
    <row r="23" spans="1:23" x14ac:dyDescent="0.25">
      <c r="A23" s="52"/>
      <c r="B23" s="265"/>
      <c r="C23" s="265"/>
      <c r="D23" s="265"/>
      <c r="E23" s="265"/>
      <c r="F23" s="265"/>
      <c r="G23" s="266"/>
      <c r="H23" s="285"/>
      <c r="I23" s="61">
        <v>6</v>
      </c>
      <c r="J23" s="61"/>
      <c r="K23" s="61"/>
      <c r="L23" s="61"/>
      <c r="M23" s="61"/>
      <c r="N23" s="61"/>
      <c r="O23" s="61"/>
      <c r="P23" s="61"/>
      <c r="Q23" s="61"/>
      <c r="R23" s="61"/>
      <c r="S23" s="61">
        <v>1</v>
      </c>
      <c r="T23" s="268">
        <f t="shared" si="0"/>
        <v>1</v>
      </c>
      <c r="U23" s="183">
        <f t="shared" si="1"/>
        <v>8.2440230832646333E-4</v>
      </c>
      <c r="V23" s="269" t="s">
        <v>7</v>
      </c>
      <c r="W23" s="272"/>
    </row>
    <row r="24" spans="1:23" x14ac:dyDescent="0.25">
      <c r="A24" s="52"/>
      <c r="B24" s="265"/>
      <c r="C24" s="265"/>
      <c r="D24" s="265"/>
      <c r="E24" s="265"/>
      <c r="F24" s="265"/>
      <c r="G24" s="266"/>
      <c r="H24" s="285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268">
        <f t="shared" si="0"/>
        <v>0</v>
      </c>
      <c r="U24" s="183">
        <f t="shared" si="1"/>
        <v>0</v>
      </c>
      <c r="V24" s="269" t="s">
        <v>8</v>
      </c>
      <c r="W24" s="272"/>
    </row>
    <row r="25" spans="1:23" x14ac:dyDescent="0.25">
      <c r="A25" s="52"/>
      <c r="B25" s="265"/>
      <c r="C25" s="265"/>
      <c r="D25" s="265"/>
      <c r="E25" s="265"/>
      <c r="F25" s="265"/>
      <c r="G25" s="266"/>
      <c r="H25" s="285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268">
        <f t="shared" si="0"/>
        <v>0</v>
      </c>
      <c r="U25" s="183">
        <f t="shared" si="1"/>
        <v>0</v>
      </c>
      <c r="V25" s="269" t="s">
        <v>77</v>
      </c>
      <c r="W25" s="264" t="s">
        <v>261</v>
      </c>
    </row>
    <row r="26" spans="1:23" x14ac:dyDescent="0.25">
      <c r="A26" s="52"/>
      <c r="B26" s="265"/>
      <c r="C26" s="265"/>
      <c r="D26" s="265"/>
      <c r="E26" s="265"/>
      <c r="F26" s="265"/>
      <c r="G26" s="266"/>
      <c r="H26" s="285"/>
      <c r="I26" s="61">
        <v>1</v>
      </c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268">
        <f t="shared" si="0"/>
        <v>0</v>
      </c>
      <c r="U26" s="183">
        <f t="shared" si="1"/>
        <v>0</v>
      </c>
      <c r="V26" s="269" t="s">
        <v>19</v>
      </c>
      <c r="W26" s="264" t="s">
        <v>263</v>
      </c>
    </row>
    <row r="27" spans="1:23" x14ac:dyDescent="0.25">
      <c r="A27" s="52"/>
      <c r="B27" s="265"/>
      <c r="C27" s="265"/>
      <c r="D27" s="265"/>
      <c r="E27" s="265"/>
      <c r="F27" s="265"/>
      <c r="G27" s="266"/>
      <c r="H27" s="285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268">
        <f t="shared" si="0"/>
        <v>0</v>
      </c>
      <c r="U27" s="183">
        <f t="shared" si="1"/>
        <v>0</v>
      </c>
      <c r="V27" s="269" t="s">
        <v>78</v>
      </c>
      <c r="W27" s="300" t="s">
        <v>265</v>
      </c>
    </row>
    <row r="28" spans="1:23" x14ac:dyDescent="0.25">
      <c r="A28" s="52"/>
      <c r="B28" s="265"/>
      <c r="C28" s="265"/>
      <c r="D28" s="265"/>
      <c r="E28" s="265"/>
      <c r="F28" s="265"/>
      <c r="G28" s="266"/>
      <c r="H28" s="285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268">
        <f t="shared" si="0"/>
        <v>0</v>
      </c>
      <c r="U28" s="183">
        <f t="shared" si="1"/>
        <v>0</v>
      </c>
      <c r="V28" s="269" t="s">
        <v>9</v>
      </c>
      <c r="W28" s="272"/>
    </row>
    <row r="29" spans="1:23" x14ac:dyDescent="0.25">
      <c r="A29" s="52"/>
      <c r="B29" s="265"/>
      <c r="C29" s="265"/>
      <c r="D29" s="265"/>
      <c r="E29" s="265"/>
      <c r="F29" s="265"/>
      <c r="G29" s="266"/>
      <c r="H29" s="285"/>
      <c r="I29" s="61">
        <v>3</v>
      </c>
      <c r="J29" s="61">
        <v>1</v>
      </c>
      <c r="K29" s="61"/>
      <c r="L29" s="61"/>
      <c r="M29" s="61"/>
      <c r="N29" s="61"/>
      <c r="O29" s="61"/>
      <c r="P29" s="61"/>
      <c r="Q29" s="61"/>
      <c r="R29" s="61"/>
      <c r="S29" s="61">
        <v>1</v>
      </c>
      <c r="T29" s="268">
        <f>SUM(H29,J29,L29,N29,P29,R29,S29)</f>
        <v>2</v>
      </c>
      <c r="U29" s="183">
        <f t="shared" si="1"/>
        <v>1.6488046166529267E-3</v>
      </c>
      <c r="V29" s="269" t="s">
        <v>12</v>
      </c>
      <c r="W29" s="272"/>
    </row>
    <row r="30" spans="1:23" x14ac:dyDescent="0.25">
      <c r="A30" s="52"/>
      <c r="B30" s="265"/>
      <c r="C30" s="265"/>
      <c r="D30" s="265"/>
      <c r="E30" s="265"/>
      <c r="F30" s="265"/>
      <c r="G30" s="266"/>
      <c r="H30" s="267"/>
      <c r="I30" s="61">
        <v>1</v>
      </c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268">
        <f>SUM(H30,J30,L30,N30,P30,R30,S30)</f>
        <v>0</v>
      </c>
      <c r="U30" s="183">
        <f t="shared" si="1"/>
        <v>0</v>
      </c>
      <c r="V30" s="269" t="s">
        <v>92</v>
      </c>
      <c r="W30" s="271"/>
    </row>
    <row r="31" spans="1:23" x14ac:dyDescent="0.25">
      <c r="A31" s="52"/>
      <c r="B31" s="265"/>
      <c r="C31" s="265"/>
      <c r="D31" s="265"/>
      <c r="E31" s="265"/>
      <c r="F31" s="265"/>
      <c r="G31" s="266"/>
      <c r="H31" s="267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268">
        <f>SUM(H31,J31,L31,N31,P31,R31,S31)</f>
        <v>0</v>
      </c>
      <c r="U31" s="183">
        <f t="shared" si="1"/>
        <v>0</v>
      </c>
      <c r="V31" s="269" t="s">
        <v>9</v>
      </c>
      <c r="W31" s="271"/>
    </row>
    <row r="32" spans="1:23" x14ac:dyDescent="0.25">
      <c r="A32" s="52"/>
      <c r="B32" s="265"/>
      <c r="C32" s="265"/>
      <c r="D32" s="265"/>
      <c r="E32" s="265"/>
      <c r="F32" s="265"/>
      <c r="G32" s="266"/>
      <c r="H32" s="267"/>
      <c r="I32" s="61">
        <v>1</v>
      </c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268">
        <f>SUM(H32,J32,L32,N32,P32,R32,S32)</f>
        <v>0</v>
      </c>
      <c r="U32" s="183">
        <f t="shared" si="1"/>
        <v>0</v>
      </c>
      <c r="V32" s="269" t="s">
        <v>80</v>
      </c>
      <c r="W32" s="272"/>
    </row>
    <row r="33" spans="1:23" ht="15.75" thickBot="1" x14ac:dyDescent="0.3">
      <c r="A33" s="52"/>
      <c r="B33" s="265"/>
      <c r="C33" s="265"/>
      <c r="D33" s="265"/>
      <c r="E33" s="265"/>
      <c r="F33" s="265"/>
      <c r="G33" s="266"/>
      <c r="H33" s="273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268">
        <f>SUM(H33,J33,L33,N33,P33,R33,S33)</f>
        <v>0</v>
      </c>
      <c r="U33" s="183">
        <f t="shared" si="1"/>
        <v>0</v>
      </c>
      <c r="V33" s="275" t="s">
        <v>94</v>
      </c>
      <c r="W33" s="264"/>
    </row>
    <row r="34" spans="1:23" ht="15.75" thickBot="1" x14ac:dyDescent="0.3">
      <c r="A34" s="52"/>
      <c r="B34" s="265"/>
      <c r="C34" s="265"/>
      <c r="D34" s="265"/>
      <c r="E34" s="265"/>
      <c r="F34" s="265"/>
      <c r="G34" s="266"/>
      <c r="H34" s="261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6"/>
      <c r="U34" s="166"/>
      <c r="V34" s="310" t="s">
        <v>81</v>
      </c>
      <c r="W34" s="354"/>
    </row>
    <row r="35" spans="1:23" x14ac:dyDescent="0.25">
      <c r="A35" s="52"/>
      <c r="B35" s="265"/>
      <c r="C35" s="265"/>
      <c r="D35" s="265"/>
      <c r="E35" s="265"/>
      <c r="F35" s="265"/>
      <c r="G35" s="56"/>
      <c r="H35" s="262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286">
        <f t="shared" ref="T35:T42" si="2">SUM(H35,J35,L35,N35,P35,R35,S35)</f>
        <v>0</v>
      </c>
      <c r="U35" s="183">
        <f t="shared" si="1"/>
        <v>0</v>
      </c>
      <c r="V35" s="113" t="s">
        <v>83</v>
      </c>
      <c r="W35" s="354" t="s">
        <v>255</v>
      </c>
    </row>
    <row r="36" spans="1:23" x14ac:dyDescent="0.25">
      <c r="A36" s="52"/>
      <c r="B36" s="265"/>
      <c r="C36" s="265"/>
      <c r="D36" s="265"/>
      <c r="E36" s="265"/>
      <c r="F36" s="265"/>
      <c r="G36" s="56"/>
      <c r="H36" s="267">
        <v>1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268">
        <f t="shared" si="2"/>
        <v>1</v>
      </c>
      <c r="U36" s="183">
        <f t="shared" si="1"/>
        <v>8.2440230832646333E-4</v>
      </c>
      <c r="V36" s="269" t="s">
        <v>71</v>
      </c>
      <c r="W36" s="356" t="s">
        <v>185</v>
      </c>
    </row>
    <row r="37" spans="1:23" x14ac:dyDescent="0.25">
      <c r="A37" s="52"/>
      <c r="B37" s="265"/>
      <c r="C37" s="265"/>
      <c r="D37" s="265"/>
      <c r="E37" s="265"/>
      <c r="F37" s="265"/>
      <c r="G37" s="56"/>
      <c r="H37" s="267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268">
        <f t="shared" si="2"/>
        <v>0</v>
      </c>
      <c r="U37" s="183">
        <f t="shared" si="1"/>
        <v>0</v>
      </c>
      <c r="V37" s="269" t="s">
        <v>170</v>
      </c>
      <c r="W37" s="356" t="s">
        <v>262</v>
      </c>
    </row>
    <row r="38" spans="1:23" x14ac:dyDescent="0.25">
      <c r="A38" s="52"/>
      <c r="B38" s="265"/>
      <c r="C38" s="265"/>
      <c r="D38" s="265"/>
      <c r="E38" s="265"/>
      <c r="F38" s="265"/>
      <c r="G38" s="56"/>
      <c r="H38" s="267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268">
        <f t="shared" si="2"/>
        <v>0</v>
      </c>
      <c r="U38" s="183">
        <f t="shared" si="1"/>
        <v>0</v>
      </c>
      <c r="V38" s="269" t="s">
        <v>12</v>
      </c>
      <c r="W38" s="354"/>
    </row>
    <row r="39" spans="1:23" x14ac:dyDescent="0.25">
      <c r="A39" s="52"/>
      <c r="B39" s="265"/>
      <c r="C39" s="265"/>
      <c r="D39" s="265"/>
      <c r="E39" s="265"/>
      <c r="F39" s="265"/>
      <c r="G39" s="56"/>
      <c r="H39" s="267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268">
        <f t="shared" si="2"/>
        <v>0</v>
      </c>
      <c r="U39" s="183">
        <f t="shared" si="1"/>
        <v>0</v>
      </c>
      <c r="V39" s="148" t="s">
        <v>35</v>
      </c>
      <c r="W39" s="354" t="s">
        <v>266</v>
      </c>
    </row>
    <row r="40" spans="1:23" x14ac:dyDescent="0.25">
      <c r="A40" s="52"/>
      <c r="B40" s="265"/>
      <c r="C40" s="265"/>
      <c r="D40" s="265"/>
      <c r="E40" s="265"/>
      <c r="F40" s="265"/>
      <c r="G40" s="56"/>
      <c r="H40" s="267">
        <v>1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268">
        <f t="shared" si="2"/>
        <v>1</v>
      </c>
      <c r="U40" s="183">
        <f t="shared" si="1"/>
        <v>8.2440230832646333E-4</v>
      </c>
      <c r="V40" s="148" t="s">
        <v>152</v>
      </c>
      <c r="W40" s="354"/>
    </row>
    <row r="41" spans="1:23" x14ac:dyDescent="0.25">
      <c r="A41" s="52"/>
      <c r="B41" s="265"/>
      <c r="C41" s="265"/>
      <c r="D41" s="265"/>
      <c r="E41" s="265"/>
      <c r="F41" s="265"/>
      <c r="G41" s="56"/>
      <c r="H41" s="273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268">
        <f t="shared" si="2"/>
        <v>0</v>
      </c>
      <c r="U41" s="183">
        <f t="shared" si="1"/>
        <v>0</v>
      </c>
      <c r="V41" s="335" t="s">
        <v>188</v>
      </c>
      <c r="W41" s="354"/>
    </row>
    <row r="42" spans="1:23" ht="15.75" thickBot="1" x14ac:dyDescent="0.3">
      <c r="A42" s="155"/>
      <c r="B42" s="156"/>
      <c r="C42" s="156"/>
      <c r="D42" s="156"/>
      <c r="E42" s="156"/>
      <c r="F42" s="156"/>
      <c r="G42" s="163"/>
      <c r="H42" s="273">
        <v>9</v>
      </c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274">
        <f t="shared" si="2"/>
        <v>9</v>
      </c>
      <c r="U42" s="183">
        <f t="shared" si="1"/>
        <v>7.4196207749381701E-3</v>
      </c>
      <c r="V42" s="287" t="s">
        <v>146</v>
      </c>
      <c r="W42" s="302"/>
    </row>
    <row r="43" spans="1:23" ht="15.75" thickBot="1" x14ac:dyDescent="0.3">
      <c r="G43" s="47" t="s">
        <v>4</v>
      </c>
      <c r="H43" s="57">
        <f t="shared" ref="H43:S43" si="3">SUM(H3:H42)</f>
        <v>61</v>
      </c>
      <c r="I43" s="57">
        <f t="shared" si="3"/>
        <v>18</v>
      </c>
      <c r="J43" s="57">
        <f t="shared" si="3"/>
        <v>7</v>
      </c>
      <c r="K43" s="57">
        <f t="shared" si="3"/>
        <v>0</v>
      </c>
      <c r="L43" s="57">
        <f t="shared" si="3"/>
        <v>0</v>
      </c>
      <c r="M43" s="57">
        <f t="shared" si="3"/>
        <v>0</v>
      </c>
      <c r="N43" s="57">
        <f t="shared" si="3"/>
        <v>0</v>
      </c>
      <c r="O43" s="57">
        <f t="shared" si="3"/>
        <v>0</v>
      </c>
      <c r="P43" s="57">
        <f t="shared" si="3"/>
        <v>0</v>
      </c>
      <c r="Q43" s="57">
        <f t="shared" si="3"/>
        <v>0</v>
      </c>
      <c r="R43" s="57">
        <f t="shared" si="3"/>
        <v>0</v>
      </c>
      <c r="S43" s="57">
        <f t="shared" si="3"/>
        <v>23</v>
      </c>
      <c r="T43" s="288">
        <f>SUM(H43,J43,L43,N43,P43,R43,S43)</f>
        <v>91</v>
      </c>
      <c r="U43" s="333">
        <f t="shared" si="1"/>
        <v>7.5020610057708159E-2</v>
      </c>
      <c r="V43" s="11"/>
      <c r="W43" s="7"/>
    </row>
    <row r="45" spans="1:23" ht="15.75" thickBot="1" x14ac:dyDescent="0.3"/>
    <row r="46" spans="1:23" ht="75.75" thickBot="1" x14ac:dyDescent="0.3">
      <c r="A46" s="43" t="s">
        <v>22</v>
      </c>
      <c r="B46" s="43" t="s">
        <v>47</v>
      </c>
      <c r="C46" s="43" t="s">
        <v>52</v>
      </c>
      <c r="D46" s="43" t="s">
        <v>17</v>
      </c>
      <c r="E46" s="42" t="s">
        <v>16</v>
      </c>
      <c r="F46" s="44" t="s">
        <v>1</v>
      </c>
      <c r="G46" s="45" t="s">
        <v>23</v>
      </c>
      <c r="H46" s="46" t="s">
        <v>72</v>
      </c>
      <c r="I46" s="46" t="s">
        <v>73</v>
      </c>
      <c r="J46" s="46" t="s">
        <v>53</v>
      </c>
      <c r="K46" s="46" t="s">
        <v>58</v>
      </c>
      <c r="L46" s="46" t="s">
        <v>54</v>
      </c>
      <c r="M46" s="46" t="s">
        <v>59</v>
      </c>
      <c r="N46" s="46" t="s">
        <v>55</v>
      </c>
      <c r="O46" s="46" t="s">
        <v>60</v>
      </c>
      <c r="P46" s="46" t="s">
        <v>56</v>
      </c>
      <c r="Q46" s="46" t="s">
        <v>74</v>
      </c>
      <c r="R46" s="46" t="s">
        <v>113</v>
      </c>
      <c r="S46" s="46" t="s">
        <v>41</v>
      </c>
      <c r="T46" s="46" t="s">
        <v>4</v>
      </c>
      <c r="U46" s="42" t="s">
        <v>2</v>
      </c>
      <c r="V46" s="80" t="s">
        <v>20</v>
      </c>
      <c r="W46" s="81" t="s">
        <v>6</v>
      </c>
    </row>
    <row r="47" spans="1:23" ht="15.75" thickBot="1" x14ac:dyDescent="0.3">
      <c r="A47" s="73">
        <v>1519768</v>
      </c>
      <c r="B47" s="73" t="s">
        <v>264</v>
      </c>
      <c r="C47" s="317">
        <v>1152</v>
      </c>
      <c r="D47" s="317">
        <v>1216</v>
      </c>
      <c r="E47" s="317">
        <v>1142</v>
      </c>
      <c r="F47" s="318">
        <f>E47/D47</f>
        <v>0.93914473684210531</v>
      </c>
      <c r="G47" s="48">
        <v>45391</v>
      </c>
      <c r="H47" s="261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85"/>
      <c r="U47" s="166"/>
      <c r="V47" s="86" t="s">
        <v>75</v>
      </c>
      <c r="W47" s="39" t="s">
        <v>117</v>
      </c>
    </row>
    <row r="48" spans="1:23" x14ac:dyDescent="0.25">
      <c r="A48" s="49"/>
      <c r="B48" s="50"/>
      <c r="C48" s="50"/>
      <c r="D48" s="50"/>
      <c r="E48" s="50"/>
      <c r="F48" s="50"/>
      <c r="G48" s="51"/>
      <c r="H48" s="262">
        <v>18</v>
      </c>
      <c r="I48" s="33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347">
        <f>SUM(H48,J48,L48,N48,P48,R48,S48)</f>
        <v>18</v>
      </c>
      <c r="U48" s="183">
        <f>($T48)/$D$47</f>
        <v>1.4802631578947368E-2</v>
      </c>
      <c r="V48" s="263" t="s">
        <v>15</v>
      </c>
      <c r="W48" s="270" t="s">
        <v>182</v>
      </c>
    </row>
    <row r="49" spans="1:23" x14ac:dyDescent="0.25">
      <c r="A49" s="52"/>
      <c r="B49" s="53"/>
      <c r="C49" s="53" t="s">
        <v>187</v>
      </c>
      <c r="D49" s="53"/>
      <c r="E49" s="53"/>
      <c r="F49" s="53"/>
      <c r="G49" s="54"/>
      <c r="H49" s="297">
        <v>1</v>
      </c>
      <c r="I49" s="345"/>
      <c r="J49" s="62"/>
      <c r="K49" s="62"/>
      <c r="L49" s="62"/>
      <c r="M49" s="62"/>
      <c r="N49" s="62"/>
      <c r="O49" s="62"/>
      <c r="P49" s="62"/>
      <c r="Q49" s="62"/>
      <c r="R49" s="62"/>
      <c r="S49" s="62">
        <v>2</v>
      </c>
      <c r="T49" s="346">
        <f>SUM(H49,J49,L49,N49,P49,R49,S49)</f>
        <v>3</v>
      </c>
      <c r="U49" s="183">
        <f>($T49)/$D$47</f>
        <v>2.4671052631578946E-3</v>
      </c>
      <c r="V49" s="284" t="s">
        <v>43</v>
      </c>
      <c r="W49" s="270" t="s">
        <v>204</v>
      </c>
    </row>
    <row r="50" spans="1:23" x14ac:dyDescent="0.25">
      <c r="A50" s="52"/>
      <c r="B50" s="265"/>
      <c r="C50" s="265"/>
      <c r="D50" s="265"/>
      <c r="E50" s="265"/>
      <c r="F50" s="265"/>
      <c r="G50" s="266"/>
      <c r="H50" s="267">
        <v>5</v>
      </c>
      <c r="I50" s="340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268">
        <f t="shared" ref="T50:T73" si="4">SUM(H50,J50,L50,N50,P50,R50,S50)</f>
        <v>5</v>
      </c>
      <c r="U50" s="183">
        <f t="shared" ref="U50:U63" si="5">($T50)/$D$47</f>
        <v>4.1118421052631577E-3</v>
      </c>
      <c r="V50" s="269" t="s">
        <v>5</v>
      </c>
      <c r="W50" s="311"/>
    </row>
    <row r="51" spans="1:23" x14ac:dyDescent="0.25">
      <c r="A51" s="52"/>
      <c r="B51" s="265"/>
      <c r="C51" s="265"/>
      <c r="D51" s="265"/>
      <c r="E51" s="265"/>
      <c r="F51" s="265"/>
      <c r="G51" s="266"/>
      <c r="H51" s="267">
        <v>20</v>
      </c>
      <c r="I51" s="340"/>
      <c r="J51" s="61"/>
      <c r="K51" s="61"/>
      <c r="L51" s="61"/>
      <c r="M51" s="61"/>
      <c r="N51" s="61"/>
      <c r="O51" s="61"/>
      <c r="P51" s="61"/>
      <c r="Q51" s="61"/>
      <c r="R51" s="61"/>
      <c r="S51" s="61">
        <v>3</v>
      </c>
      <c r="T51" s="268">
        <f t="shared" si="4"/>
        <v>23</v>
      </c>
      <c r="U51" s="183">
        <f t="shared" si="5"/>
        <v>1.8914473684210526E-2</v>
      </c>
      <c r="V51" s="269" t="s">
        <v>13</v>
      </c>
      <c r="W51" s="311"/>
    </row>
    <row r="52" spans="1:23" x14ac:dyDescent="0.25">
      <c r="A52" s="52"/>
      <c r="B52" s="265"/>
      <c r="C52" s="265"/>
      <c r="D52" s="265"/>
      <c r="E52" s="265"/>
      <c r="F52" s="265"/>
      <c r="G52" s="266"/>
      <c r="H52" s="267">
        <v>3</v>
      </c>
      <c r="I52" s="340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268">
        <f t="shared" si="4"/>
        <v>3</v>
      </c>
      <c r="U52" s="183">
        <f t="shared" si="5"/>
        <v>2.4671052631578946E-3</v>
      </c>
      <c r="V52" s="269" t="s">
        <v>14</v>
      </c>
      <c r="W52" s="271"/>
    </row>
    <row r="53" spans="1:23" x14ac:dyDescent="0.25">
      <c r="A53" s="52"/>
      <c r="B53" s="265"/>
      <c r="C53" s="265"/>
      <c r="D53" s="265"/>
      <c r="E53" s="265"/>
      <c r="F53" s="265"/>
      <c r="G53" s="266"/>
      <c r="H53" s="267">
        <v>6</v>
      </c>
      <c r="I53" s="340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268">
        <f t="shared" si="4"/>
        <v>6</v>
      </c>
      <c r="U53" s="183">
        <f t="shared" si="5"/>
        <v>4.9342105263157892E-3</v>
      </c>
      <c r="V53" s="269" t="s">
        <v>30</v>
      </c>
      <c r="W53" s="271"/>
    </row>
    <row r="54" spans="1:23" x14ac:dyDescent="0.25">
      <c r="A54" s="52"/>
      <c r="B54" s="265"/>
      <c r="C54" s="265"/>
      <c r="D54" s="265"/>
      <c r="E54" s="265"/>
      <c r="F54" s="265"/>
      <c r="G54" s="266"/>
      <c r="H54" s="267"/>
      <c r="I54" s="340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268">
        <f t="shared" si="4"/>
        <v>0</v>
      </c>
      <c r="U54" s="183">
        <f t="shared" si="5"/>
        <v>0</v>
      </c>
      <c r="V54" s="269" t="s">
        <v>31</v>
      </c>
      <c r="W54" s="271"/>
    </row>
    <row r="55" spans="1:23" x14ac:dyDescent="0.25">
      <c r="A55" s="52"/>
      <c r="B55" s="265"/>
      <c r="C55" s="265"/>
      <c r="D55" s="265"/>
      <c r="E55" s="265"/>
      <c r="F55" s="265"/>
      <c r="G55" s="266"/>
      <c r="H55" s="267"/>
      <c r="I55" s="340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268">
        <f t="shared" si="4"/>
        <v>0</v>
      </c>
      <c r="U55" s="183">
        <f t="shared" si="5"/>
        <v>0</v>
      </c>
      <c r="V55" s="269" t="s">
        <v>161</v>
      </c>
      <c r="W55" s="271"/>
    </row>
    <row r="56" spans="1:23" x14ac:dyDescent="0.25">
      <c r="A56" s="52"/>
      <c r="B56" s="265"/>
      <c r="C56" s="265"/>
      <c r="D56" s="265"/>
      <c r="E56" s="265"/>
      <c r="F56" s="265" t="s">
        <v>99</v>
      </c>
      <c r="G56" s="266"/>
      <c r="H56" s="267">
        <v>1</v>
      </c>
      <c r="I56" s="340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268">
        <f t="shared" si="4"/>
        <v>1</v>
      </c>
      <c r="U56" s="183">
        <f t="shared" si="5"/>
        <v>8.2236842105263153E-4</v>
      </c>
      <c r="V56" s="269" t="s">
        <v>29</v>
      </c>
      <c r="W56" s="271"/>
    </row>
    <row r="57" spans="1:23" x14ac:dyDescent="0.25">
      <c r="A57" s="52"/>
      <c r="B57" s="265"/>
      <c r="C57" s="265"/>
      <c r="D57" s="265"/>
      <c r="E57" s="265"/>
      <c r="F57" s="265"/>
      <c r="G57" s="266"/>
      <c r="H57" s="267"/>
      <c r="I57" s="340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268">
        <f t="shared" si="4"/>
        <v>0</v>
      </c>
      <c r="U57" s="183">
        <f t="shared" si="5"/>
        <v>0</v>
      </c>
      <c r="V57" s="269" t="s">
        <v>0</v>
      </c>
      <c r="W57" s="272"/>
    </row>
    <row r="58" spans="1:23" x14ac:dyDescent="0.25">
      <c r="A58" s="52"/>
      <c r="B58" s="265"/>
      <c r="C58" s="265"/>
      <c r="D58" s="265"/>
      <c r="E58" s="265"/>
      <c r="F58" s="265"/>
      <c r="G58" s="266"/>
      <c r="H58" s="267">
        <v>5</v>
      </c>
      <c r="I58" s="340"/>
      <c r="J58" s="61"/>
      <c r="K58" s="61"/>
      <c r="L58" s="61"/>
      <c r="M58" s="61"/>
      <c r="N58" s="61"/>
      <c r="O58" s="61"/>
      <c r="P58" s="61"/>
      <c r="Q58" s="61"/>
      <c r="R58" s="61"/>
      <c r="S58" s="61">
        <v>1</v>
      </c>
      <c r="T58" s="268">
        <f t="shared" si="4"/>
        <v>6</v>
      </c>
      <c r="U58" s="183">
        <f t="shared" si="5"/>
        <v>4.9342105263157892E-3</v>
      </c>
      <c r="V58" s="269" t="s">
        <v>11</v>
      </c>
      <c r="W58" s="272"/>
    </row>
    <row r="59" spans="1:23" x14ac:dyDescent="0.25">
      <c r="A59" s="52"/>
      <c r="B59" s="265"/>
      <c r="C59" s="265"/>
      <c r="D59" s="265"/>
      <c r="E59" s="265"/>
      <c r="F59" s="265"/>
      <c r="G59" s="266"/>
      <c r="H59" s="267"/>
      <c r="I59" s="340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268">
        <f t="shared" si="4"/>
        <v>0</v>
      </c>
      <c r="U59" s="183">
        <f t="shared" si="5"/>
        <v>0</v>
      </c>
      <c r="V59" s="269" t="s">
        <v>33</v>
      </c>
      <c r="W59" s="272"/>
    </row>
    <row r="60" spans="1:23" x14ac:dyDescent="0.25">
      <c r="A60" s="52"/>
      <c r="B60" s="265"/>
      <c r="C60" s="265"/>
      <c r="D60" s="265"/>
      <c r="E60" s="265"/>
      <c r="F60" s="265"/>
      <c r="G60" s="266"/>
      <c r="H60" s="273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274">
        <f t="shared" si="4"/>
        <v>0</v>
      </c>
      <c r="U60" s="183">
        <f t="shared" si="5"/>
        <v>0</v>
      </c>
      <c r="V60" s="148" t="s">
        <v>152</v>
      </c>
      <c r="W60" s="272"/>
    </row>
    <row r="61" spans="1:23" x14ac:dyDescent="0.25">
      <c r="A61" s="52"/>
      <c r="B61" s="265"/>
      <c r="C61" s="265"/>
      <c r="D61" s="265"/>
      <c r="E61" s="265"/>
      <c r="F61" s="265"/>
      <c r="G61" s="56"/>
      <c r="H61" s="276"/>
      <c r="I61" s="61"/>
      <c r="J61" s="66"/>
      <c r="K61" s="61"/>
      <c r="L61" s="61"/>
      <c r="M61" s="61"/>
      <c r="N61" s="61"/>
      <c r="O61" s="61"/>
      <c r="P61" s="61"/>
      <c r="Q61" s="61"/>
      <c r="R61" s="61"/>
      <c r="S61" s="61"/>
      <c r="T61" s="268">
        <f t="shared" si="4"/>
        <v>0</v>
      </c>
      <c r="U61" s="183">
        <f t="shared" si="5"/>
        <v>0</v>
      </c>
      <c r="V61" s="334" t="s">
        <v>85</v>
      </c>
      <c r="W61" s="277"/>
    </row>
    <row r="62" spans="1:23" x14ac:dyDescent="0.25">
      <c r="A62" s="52"/>
      <c r="B62" s="265"/>
      <c r="C62" s="265"/>
      <c r="D62" s="265"/>
      <c r="E62" s="265"/>
      <c r="F62" s="265"/>
      <c r="G62" s="56"/>
      <c r="H62" s="278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268">
        <f t="shared" si="4"/>
        <v>0</v>
      </c>
      <c r="U62" s="183">
        <f t="shared" si="5"/>
        <v>0</v>
      </c>
      <c r="V62" s="188" t="s">
        <v>160</v>
      </c>
      <c r="W62" s="264"/>
    </row>
    <row r="63" spans="1:23" x14ac:dyDescent="0.25">
      <c r="A63" s="52"/>
      <c r="B63" s="265"/>
      <c r="C63" s="265"/>
      <c r="D63" s="265"/>
      <c r="E63" s="265"/>
      <c r="F63" s="265"/>
      <c r="G63" s="266"/>
      <c r="H63" s="267"/>
      <c r="I63" s="276"/>
      <c r="J63" s="61">
        <v>2</v>
      </c>
      <c r="K63" s="61"/>
      <c r="L63" s="61"/>
      <c r="M63" s="61"/>
      <c r="N63" s="61"/>
      <c r="O63" s="61"/>
      <c r="P63" s="61"/>
      <c r="Q63" s="61"/>
      <c r="R63" s="61"/>
      <c r="S63" s="61"/>
      <c r="T63" s="268">
        <f t="shared" si="4"/>
        <v>2</v>
      </c>
      <c r="U63" s="183">
        <f t="shared" si="5"/>
        <v>1.6447368421052631E-3</v>
      </c>
      <c r="V63" s="269" t="s">
        <v>317</v>
      </c>
      <c r="W63" s="264"/>
    </row>
    <row r="64" spans="1:23" ht="15.75" thickBot="1" x14ac:dyDescent="0.3">
      <c r="A64" s="52"/>
      <c r="B64" s="265"/>
      <c r="C64" s="265"/>
      <c r="D64" s="265"/>
      <c r="E64" s="265"/>
      <c r="F64" s="265"/>
      <c r="G64" s="266"/>
      <c r="H64" s="279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280">
        <f t="shared" si="4"/>
        <v>0</v>
      </c>
      <c r="U64" s="245">
        <f>($T64)/$D$47</f>
        <v>0</v>
      </c>
      <c r="V64" s="281" t="s">
        <v>27</v>
      </c>
      <c r="W64" s="282"/>
    </row>
    <row r="65" spans="1:23" x14ac:dyDescent="0.25">
      <c r="A65" s="52"/>
      <c r="B65" s="265"/>
      <c r="C65" s="265" t="s">
        <v>109</v>
      </c>
      <c r="D65" s="265"/>
      <c r="E65" s="265"/>
      <c r="F65" s="265"/>
      <c r="G65" s="266"/>
      <c r="H65" s="283"/>
      <c r="I65" s="62">
        <v>1</v>
      </c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268">
        <f t="shared" si="4"/>
        <v>0</v>
      </c>
      <c r="U65" s="183">
        <f>($T65)/$D$47</f>
        <v>0</v>
      </c>
      <c r="V65" s="284" t="s">
        <v>10</v>
      </c>
      <c r="W65" s="264"/>
    </row>
    <row r="66" spans="1:23" x14ac:dyDescent="0.25">
      <c r="A66" s="52"/>
      <c r="B66" s="265"/>
      <c r="C66" s="265"/>
      <c r="D66" s="265"/>
      <c r="E66" s="265"/>
      <c r="F66" s="265"/>
      <c r="G66" s="266"/>
      <c r="H66" s="285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268">
        <f t="shared" si="4"/>
        <v>0</v>
      </c>
      <c r="U66" s="183">
        <f>($T66)/$D$47</f>
        <v>0</v>
      </c>
      <c r="V66" s="269" t="s">
        <v>28</v>
      </c>
      <c r="W66" s="264"/>
    </row>
    <row r="67" spans="1:23" x14ac:dyDescent="0.25">
      <c r="A67" s="52"/>
      <c r="B67" s="265"/>
      <c r="C67" s="265"/>
      <c r="D67" s="265"/>
      <c r="E67" s="265"/>
      <c r="F67" s="265"/>
      <c r="G67" s="266"/>
      <c r="H67" s="285"/>
      <c r="I67" s="61">
        <v>3</v>
      </c>
      <c r="J67" s="61">
        <v>1</v>
      </c>
      <c r="K67" s="61"/>
      <c r="L67" s="61"/>
      <c r="M67" s="61"/>
      <c r="N67" s="61"/>
      <c r="O67" s="61"/>
      <c r="P67" s="61"/>
      <c r="Q67" s="61"/>
      <c r="R67" s="61"/>
      <c r="S67" s="61">
        <v>1</v>
      </c>
      <c r="T67" s="268">
        <f t="shared" si="4"/>
        <v>2</v>
      </c>
      <c r="U67" s="183">
        <f t="shared" ref="U67:U77" si="6">($T67)/$D$47</f>
        <v>1.6447368421052631E-3</v>
      </c>
      <c r="V67" s="269" t="s">
        <v>3</v>
      </c>
      <c r="W67" s="271"/>
    </row>
    <row r="68" spans="1:23" x14ac:dyDescent="0.25">
      <c r="A68" s="52"/>
      <c r="B68" s="265"/>
      <c r="C68" s="265"/>
      <c r="D68" s="265"/>
      <c r="E68" s="265"/>
      <c r="F68" s="265"/>
      <c r="G68" s="266"/>
      <c r="H68" s="285"/>
      <c r="I68" s="61">
        <v>13</v>
      </c>
      <c r="J68" s="61">
        <v>2</v>
      </c>
      <c r="K68" s="61"/>
      <c r="L68" s="61"/>
      <c r="M68" s="61"/>
      <c r="N68" s="61"/>
      <c r="O68" s="61"/>
      <c r="P68" s="61"/>
      <c r="Q68" s="61"/>
      <c r="R68" s="61"/>
      <c r="S68" s="61">
        <v>13</v>
      </c>
      <c r="T68" s="268">
        <f t="shared" si="4"/>
        <v>15</v>
      </c>
      <c r="U68" s="183">
        <f t="shared" si="6"/>
        <v>1.2335526315789474E-2</v>
      </c>
      <c r="V68" s="269" t="s">
        <v>7</v>
      </c>
      <c r="W68" s="272"/>
    </row>
    <row r="69" spans="1:23" x14ac:dyDescent="0.25">
      <c r="A69" s="52"/>
      <c r="B69" s="265"/>
      <c r="C69" s="265"/>
      <c r="D69" s="265"/>
      <c r="E69" s="265"/>
      <c r="F69" s="265"/>
      <c r="G69" s="266"/>
      <c r="H69" s="285"/>
      <c r="I69" s="61">
        <v>2</v>
      </c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268">
        <f t="shared" si="4"/>
        <v>0</v>
      </c>
      <c r="U69" s="183">
        <f t="shared" si="6"/>
        <v>0</v>
      </c>
      <c r="V69" s="269" t="s">
        <v>8</v>
      </c>
      <c r="W69" s="272"/>
    </row>
    <row r="70" spans="1:23" x14ac:dyDescent="0.25">
      <c r="A70" s="52"/>
      <c r="B70" s="265"/>
      <c r="C70" s="265"/>
      <c r="D70" s="265"/>
      <c r="E70" s="265"/>
      <c r="F70" s="265"/>
      <c r="G70" s="266"/>
      <c r="H70" s="285"/>
      <c r="I70" s="61">
        <v>1</v>
      </c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268">
        <f t="shared" si="4"/>
        <v>0</v>
      </c>
      <c r="U70" s="183">
        <f t="shared" si="6"/>
        <v>0</v>
      </c>
      <c r="V70" s="269" t="s">
        <v>77</v>
      </c>
      <c r="W70" s="264" t="s">
        <v>261</v>
      </c>
    </row>
    <row r="71" spans="1:23" x14ac:dyDescent="0.25">
      <c r="A71" s="52"/>
      <c r="B71" s="265"/>
      <c r="C71" s="265"/>
      <c r="D71" s="265"/>
      <c r="E71" s="265"/>
      <c r="F71" s="265"/>
      <c r="G71" s="266"/>
      <c r="H71" s="285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268">
        <f t="shared" si="4"/>
        <v>0</v>
      </c>
      <c r="U71" s="183">
        <f t="shared" si="6"/>
        <v>0</v>
      </c>
      <c r="V71" s="269" t="s">
        <v>19</v>
      </c>
      <c r="W71" s="264" t="s">
        <v>319</v>
      </c>
    </row>
    <row r="72" spans="1:23" x14ac:dyDescent="0.25">
      <c r="A72" s="52"/>
      <c r="B72" s="265"/>
      <c r="C72" s="265"/>
      <c r="D72" s="265"/>
      <c r="E72" s="265"/>
      <c r="F72" s="265"/>
      <c r="G72" s="266"/>
      <c r="H72" s="285"/>
      <c r="I72" s="61">
        <v>1</v>
      </c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268">
        <f t="shared" si="4"/>
        <v>0</v>
      </c>
      <c r="U72" s="183">
        <f t="shared" si="6"/>
        <v>0</v>
      </c>
      <c r="V72" s="269" t="s">
        <v>78</v>
      </c>
      <c r="W72" s="300" t="s">
        <v>320</v>
      </c>
    </row>
    <row r="73" spans="1:23" x14ac:dyDescent="0.25">
      <c r="A73" s="52"/>
      <c r="B73" s="265"/>
      <c r="C73" s="265"/>
      <c r="D73" s="265"/>
      <c r="E73" s="265"/>
      <c r="F73" s="265"/>
      <c r="G73" s="266"/>
      <c r="H73" s="285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268">
        <f t="shared" si="4"/>
        <v>0</v>
      </c>
      <c r="U73" s="183">
        <f t="shared" si="6"/>
        <v>0</v>
      </c>
      <c r="V73" s="269" t="s">
        <v>9</v>
      </c>
      <c r="W73" s="272"/>
    </row>
    <row r="74" spans="1:23" x14ac:dyDescent="0.25">
      <c r="A74" s="52"/>
      <c r="B74" s="265"/>
      <c r="C74" s="265"/>
      <c r="D74" s="265"/>
      <c r="E74" s="265"/>
      <c r="F74" s="265"/>
      <c r="G74" s="266"/>
      <c r="H74" s="285"/>
      <c r="I74" s="61">
        <v>4</v>
      </c>
      <c r="J74" s="61">
        <v>4</v>
      </c>
      <c r="K74" s="61"/>
      <c r="L74" s="61"/>
      <c r="M74" s="61"/>
      <c r="N74" s="61"/>
      <c r="O74" s="61"/>
      <c r="P74" s="61"/>
      <c r="Q74" s="61"/>
      <c r="R74" s="61"/>
      <c r="S74" s="61">
        <v>5</v>
      </c>
      <c r="T74" s="268">
        <f>SUM(H74,J74,L74,N74,P74,R74,S74)</f>
        <v>9</v>
      </c>
      <c r="U74" s="183">
        <f t="shared" si="6"/>
        <v>7.4013157894736838E-3</v>
      </c>
      <c r="V74" s="269" t="s">
        <v>12</v>
      </c>
      <c r="W74" s="272"/>
    </row>
    <row r="75" spans="1:23" x14ac:dyDescent="0.25">
      <c r="A75" s="52"/>
      <c r="B75" s="265"/>
      <c r="C75" s="265"/>
      <c r="D75" s="265"/>
      <c r="E75" s="265"/>
      <c r="F75" s="265"/>
      <c r="G75" s="266"/>
      <c r="H75" s="267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268">
        <f>SUM(H75,J75,L75,N75,P75,R75,S75)</f>
        <v>0</v>
      </c>
      <c r="U75" s="183">
        <f t="shared" si="6"/>
        <v>0</v>
      </c>
      <c r="V75" s="269" t="s">
        <v>92</v>
      </c>
      <c r="W75" s="271"/>
    </row>
    <row r="76" spans="1:23" x14ac:dyDescent="0.25">
      <c r="A76" s="52"/>
      <c r="B76" s="265"/>
      <c r="C76" s="265"/>
      <c r="D76" s="265"/>
      <c r="E76" s="265"/>
      <c r="F76" s="265"/>
      <c r="G76" s="266"/>
      <c r="H76" s="267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268">
        <f>SUM(H76,J76,L76,N76,P76,R76,S76)</f>
        <v>0</v>
      </c>
      <c r="U76" s="183">
        <f t="shared" si="6"/>
        <v>0</v>
      </c>
      <c r="V76" s="269" t="s">
        <v>9</v>
      </c>
      <c r="W76" s="271"/>
    </row>
    <row r="77" spans="1:23" x14ac:dyDescent="0.25">
      <c r="A77" s="52"/>
      <c r="B77" s="265"/>
      <c r="C77" s="265"/>
      <c r="D77" s="265"/>
      <c r="E77" s="265"/>
      <c r="F77" s="265"/>
      <c r="G77" s="266"/>
      <c r="H77" s="267"/>
      <c r="I77" s="61">
        <v>4</v>
      </c>
      <c r="J77" s="61">
        <v>1</v>
      </c>
      <c r="K77" s="61"/>
      <c r="L77" s="61"/>
      <c r="M77" s="61"/>
      <c r="N77" s="61"/>
      <c r="O77" s="61"/>
      <c r="P77" s="61"/>
      <c r="Q77" s="61"/>
      <c r="R77" s="61"/>
      <c r="S77" s="61"/>
      <c r="T77" s="268">
        <f>SUM(H77,J77,L77,N77,P77,R77,S77)</f>
        <v>1</v>
      </c>
      <c r="U77" s="183">
        <f t="shared" si="6"/>
        <v>8.2236842105263153E-4</v>
      </c>
      <c r="V77" s="269" t="s">
        <v>80</v>
      </c>
      <c r="W77" s="272"/>
    </row>
    <row r="78" spans="1:23" ht="15.75" thickBot="1" x14ac:dyDescent="0.3">
      <c r="A78" s="52"/>
      <c r="B78" s="265"/>
      <c r="C78" s="265"/>
      <c r="D78" s="265"/>
      <c r="E78" s="265"/>
      <c r="F78" s="265"/>
      <c r="G78" s="266"/>
      <c r="H78" s="273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268">
        <f>SUM(H78,J78,L78,N78,P78,R78,S78)</f>
        <v>0</v>
      </c>
      <c r="U78" s="183">
        <f>($T78)/$D$47</f>
        <v>0</v>
      </c>
      <c r="V78" s="275" t="s">
        <v>94</v>
      </c>
      <c r="W78" s="264"/>
    </row>
    <row r="79" spans="1:23" ht="15.75" thickBot="1" x14ac:dyDescent="0.3">
      <c r="A79" s="52"/>
      <c r="B79" s="265"/>
      <c r="C79" s="265"/>
      <c r="D79" s="265"/>
      <c r="E79" s="265"/>
      <c r="F79" s="265"/>
      <c r="G79" s="266"/>
      <c r="H79" s="261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6"/>
      <c r="U79" s="166"/>
      <c r="V79" s="310" t="s">
        <v>81</v>
      </c>
      <c r="W79" s="354"/>
    </row>
    <row r="80" spans="1:23" x14ac:dyDescent="0.25">
      <c r="A80" s="52"/>
      <c r="B80" s="265"/>
      <c r="C80" s="265"/>
      <c r="D80" s="265"/>
      <c r="E80" s="265"/>
      <c r="F80" s="265"/>
      <c r="G80" s="56"/>
      <c r="H80" s="262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286">
        <f t="shared" ref="T80:T87" si="7">SUM(H80,J80,L80,N80,P80,R80,S80)</f>
        <v>0</v>
      </c>
      <c r="U80" s="183">
        <f>($T80)/$D$47</f>
        <v>0</v>
      </c>
      <c r="V80" s="113" t="s">
        <v>83</v>
      </c>
      <c r="W80" s="354" t="s">
        <v>186</v>
      </c>
    </row>
    <row r="81" spans="1:23" x14ac:dyDescent="0.25">
      <c r="A81" s="52"/>
      <c r="B81" s="265"/>
      <c r="C81" s="265"/>
      <c r="D81" s="265"/>
      <c r="E81" s="265"/>
      <c r="F81" s="265"/>
      <c r="G81" s="56"/>
      <c r="H81" s="267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268">
        <f t="shared" si="7"/>
        <v>0</v>
      </c>
      <c r="U81" s="183">
        <f>($T81)/$D$47</f>
        <v>0</v>
      </c>
      <c r="V81" s="269" t="s">
        <v>71</v>
      </c>
      <c r="W81" s="356"/>
    </row>
    <row r="82" spans="1:23" x14ac:dyDescent="0.25">
      <c r="A82" s="52"/>
      <c r="B82" s="265"/>
      <c r="C82" s="265"/>
      <c r="D82" s="265"/>
      <c r="E82" s="265"/>
      <c r="F82" s="265"/>
      <c r="G82" s="56"/>
      <c r="H82" s="267">
        <v>1</v>
      </c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268">
        <f t="shared" si="7"/>
        <v>1</v>
      </c>
      <c r="U82" s="183">
        <f t="shared" ref="U82:U86" si="8">($T82)/$D$47</f>
        <v>8.2236842105263153E-4</v>
      </c>
      <c r="V82" s="269" t="s">
        <v>170</v>
      </c>
      <c r="W82" s="356"/>
    </row>
    <row r="83" spans="1:23" x14ac:dyDescent="0.25">
      <c r="A83" s="52"/>
      <c r="B83" s="265"/>
      <c r="C83" s="265"/>
      <c r="D83" s="265"/>
      <c r="E83" s="265"/>
      <c r="F83" s="265"/>
      <c r="G83" s="56"/>
      <c r="H83" s="267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268">
        <f t="shared" si="7"/>
        <v>0</v>
      </c>
      <c r="U83" s="183">
        <f t="shared" si="8"/>
        <v>0</v>
      </c>
      <c r="V83" s="269" t="s">
        <v>12</v>
      </c>
      <c r="W83" s="356"/>
    </row>
    <row r="84" spans="1:23" x14ac:dyDescent="0.25">
      <c r="A84" s="52"/>
      <c r="B84" s="265"/>
      <c r="C84" s="265"/>
      <c r="D84" s="265"/>
      <c r="E84" s="265"/>
      <c r="F84" s="265"/>
      <c r="G84" s="56"/>
      <c r="H84" s="267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268">
        <f t="shared" si="7"/>
        <v>0</v>
      </c>
      <c r="U84" s="183">
        <f t="shared" si="8"/>
        <v>0</v>
      </c>
      <c r="V84" s="148" t="s">
        <v>35</v>
      </c>
      <c r="W84" s="354" t="s">
        <v>318</v>
      </c>
    </row>
    <row r="85" spans="1:23" x14ac:dyDescent="0.25">
      <c r="A85" s="52"/>
      <c r="B85" s="265"/>
      <c r="C85" s="265"/>
      <c r="D85" s="265"/>
      <c r="E85" s="265"/>
      <c r="F85" s="265"/>
      <c r="G85" s="56"/>
      <c r="H85" s="267">
        <v>3</v>
      </c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268">
        <f t="shared" si="7"/>
        <v>3</v>
      </c>
      <c r="U85" s="183">
        <f t="shared" si="8"/>
        <v>2.4671052631578946E-3</v>
      </c>
      <c r="V85" s="148" t="s">
        <v>152</v>
      </c>
      <c r="W85" s="354"/>
    </row>
    <row r="86" spans="1:23" x14ac:dyDescent="0.25">
      <c r="A86" s="52"/>
      <c r="B86" s="265"/>
      <c r="C86" s="265"/>
      <c r="D86" s="265"/>
      <c r="E86" s="265"/>
      <c r="F86" s="265"/>
      <c r="G86" s="56"/>
      <c r="H86" s="273">
        <v>1</v>
      </c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268">
        <f t="shared" si="7"/>
        <v>1</v>
      </c>
      <c r="U86" s="183">
        <f t="shared" si="8"/>
        <v>8.2236842105263153E-4</v>
      </c>
      <c r="V86" s="334" t="s">
        <v>85</v>
      </c>
      <c r="W86" s="354"/>
    </row>
    <row r="87" spans="1:23" ht="15.75" thickBot="1" x14ac:dyDescent="0.3">
      <c r="A87" s="155"/>
      <c r="B87" s="156"/>
      <c r="C87" s="156"/>
      <c r="D87" s="156"/>
      <c r="E87" s="156"/>
      <c r="F87" s="156"/>
      <c r="G87" s="163"/>
      <c r="H87" s="273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274">
        <f t="shared" si="7"/>
        <v>0</v>
      </c>
      <c r="U87" s="183">
        <f>($T87)/$D$47</f>
        <v>0</v>
      </c>
      <c r="V87" s="287" t="s">
        <v>146</v>
      </c>
      <c r="W87" s="302"/>
    </row>
    <row r="88" spans="1:23" ht="15.75" thickBot="1" x14ac:dyDescent="0.3">
      <c r="G88" s="47" t="s">
        <v>4</v>
      </c>
      <c r="H88" s="57">
        <f t="shared" ref="H88:S88" si="9">SUM(H48:H87)</f>
        <v>64</v>
      </c>
      <c r="I88" s="57">
        <f t="shared" si="9"/>
        <v>29</v>
      </c>
      <c r="J88" s="57">
        <f t="shared" si="9"/>
        <v>10</v>
      </c>
      <c r="K88" s="57">
        <f t="shared" si="9"/>
        <v>0</v>
      </c>
      <c r="L88" s="57">
        <f t="shared" si="9"/>
        <v>0</v>
      </c>
      <c r="M88" s="57">
        <f t="shared" si="9"/>
        <v>0</v>
      </c>
      <c r="N88" s="57">
        <f t="shared" si="9"/>
        <v>0</v>
      </c>
      <c r="O88" s="57">
        <f t="shared" si="9"/>
        <v>0</v>
      </c>
      <c r="P88" s="57">
        <f t="shared" si="9"/>
        <v>0</v>
      </c>
      <c r="Q88" s="57">
        <f t="shared" si="9"/>
        <v>0</v>
      </c>
      <c r="R88" s="57">
        <f t="shared" si="9"/>
        <v>0</v>
      </c>
      <c r="S88" s="57">
        <f t="shared" si="9"/>
        <v>25</v>
      </c>
      <c r="T88" s="288">
        <f>SUM(H88,J88,L88,N88,P88,R88,S88)</f>
        <v>99</v>
      </c>
      <c r="U88" s="333">
        <f>($T88)/$D$47</f>
        <v>8.1414473684210523E-2</v>
      </c>
      <c r="V88" s="11"/>
      <c r="W88" s="7"/>
    </row>
    <row r="90" spans="1:23" ht="15.75" thickBot="1" x14ac:dyDescent="0.3"/>
    <row r="91" spans="1:23" ht="75.75" thickBot="1" x14ac:dyDescent="0.3">
      <c r="A91" s="43" t="s">
        <v>22</v>
      </c>
      <c r="B91" s="43" t="s">
        <v>47</v>
      </c>
      <c r="C91" s="43" t="s">
        <v>52</v>
      </c>
      <c r="D91" s="43" t="s">
        <v>17</v>
      </c>
      <c r="E91" s="42" t="s">
        <v>16</v>
      </c>
      <c r="F91" s="44" t="s">
        <v>1</v>
      </c>
      <c r="G91" s="45" t="s">
        <v>23</v>
      </c>
      <c r="H91" s="46" t="s">
        <v>72</v>
      </c>
      <c r="I91" s="46" t="s">
        <v>73</v>
      </c>
      <c r="J91" s="46" t="s">
        <v>53</v>
      </c>
      <c r="K91" s="46" t="s">
        <v>58</v>
      </c>
      <c r="L91" s="46" t="s">
        <v>54</v>
      </c>
      <c r="M91" s="46" t="s">
        <v>59</v>
      </c>
      <c r="N91" s="46" t="s">
        <v>55</v>
      </c>
      <c r="O91" s="46" t="s">
        <v>60</v>
      </c>
      <c r="P91" s="46" t="s">
        <v>56</v>
      </c>
      <c r="Q91" s="46" t="s">
        <v>74</v>
      </c>
      <c r="R91" s="46" t="s">
        <v>113</v>
      </c>
      <c r="S91" s="46" t="s">
        <v>41</v>
      </c>
      <c r="T91" s="46" t="s">
        <v>4</v>
      </c>
      <c r="U91" s="42" t="s">
        <v>2</v>
      </c>
      <c r="V91" s="80" t="s">
        <v>20</v>
      </c>
      <c r="W91" s="81" t="s">
        <v>6</v>
      </c>
    </row>
    <row r="92" spans="1:23" ht="15.75" thickBot="1" x14ac:dyDescent="0.3">
      <c r="A92" s="73">
        <v>1519769</v>
      </c>
      <c r="B92" s="73" t="s">
        <v>264</v>
      </c>
      <c r="C92" s="317">
        <v>1152</v>
      </c>
      <c r="D92" s="317">
        <v>1211</v>
      </c>
      <c r="E92" s="317">
        <v>1127</v>
      </c>
      <c r="F92" s="318">
        <f>E92/D92</f>
        <v>0.93063583815028905</v>
      </c>
      <c r="G92" s="48">
        <v>45408</v>
      </c>
      <c r="H92" s="261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85"/>
      <c r="U92" s="166"/>
      <c r="V92" s="86" t="s">
        <v>75</v>
      </c>
      <c r="W92" s="39" t="s">
        <v>117</v>
      </c>
    </row>
    <row r="93" spans="1:23" x14ac:dyDescent="0.25">
      <c r="A93" s="49"/>
      <c r="B93" s="50"/>
      <c r="C93" s="50"/>
      <c r="D93" s="50"/>
      <c r="E93" s="50"/>
      <c r="F93" s="50"/>
      <c r="G93" s="51"/>
      <c r="H93" s="262">
        <v>26</v>
      </c>
      <c r="I93" s="339"/>
      <c r="J93" s="59"/>
      <c r="K93" s="59"/>
      <c r="L93" s="59"/>
      <c r="M93" s="59"/>
      <c r="N93" s="59"/>
      <c r="O93" s="59"/>
      <c r="P93" s="59"/>
      <c r="Q93" s="59"/>
      <c r="R93" s="59"/>
      <c r="S93" s="59">
        <v>1</v>
      </c>
      <c r="T93" s="347">
        <f>SUM(H93,J93,L93,N93,P93,R93,S93)</f>
        <v>27</v>
      </c>
      <c r="U93" s="183">
        <f>($T93)/$D$92</f>
        <v>2.2295623451692816E-2</v>
      </c>
      <c r="V93" s="263" t="s">
        <v>15</v>
      </c>
      <c r="W93" s="270" t="s">
        <v>182</v>
      </c>
    </row>
    <row r="94" spans="1:23" x14ac:dyDescent="0.25">
      <c r="A94" s="52"/>
      <c r="B94" s="53"/>
      <c r="C94" s="53" t="s">
        <v>187</v>
      </c>
      <c r="D94" s="53"/>
      <c r="E94" s="53"/>
      <c r="F94" s="53"/>
      <c r="G94" s="54"/>
      <c r="H94" s="297">
        <v>3</v>
      </c>
      <c r="I94" s="345"/>
      <c r="J94" s="62"/>
      <c r="K94" s="62"/>
      <c r="L94" s="62"/>
      <c r="M94" s="62"/>
      <c r="N94" s="62"/>
      <c r="O94" s="62"/>
      <c r="P94" s="62"/>
      <c r="Q94" s="62"/>
      <c r="R94" s="62"/>
      <c r="S94" s="62">
        <v>5</v>
      </c>
      <c r="T94" s="346">
        <f>SUM(H94,J94,L94,N94,P94,R94,S94)</f>
        <v>8</v>
      </c>
      <c r="U94" s="183">
        <f>($T94)/$D$92</f>
        <v>6.6061106523534266E-3</v>
      </c>
      <c r="V94" s="284" t="s">
        <v>43</v>
      </c>
      <c r="W94" s="270" t="s">
        <v>204</v>
      </c>
    </row>
    <row r="95" spans="1:23" x14ac:dyDescent="0.25">
      <c r="A95" s="52"/>
      <c r="B95" s="265"/>
      <c r="C95" s="265"/>
      <c r="D95" s="265"/>
      <c r="E95" s="265"/>
      <c r="F95" s="265"/>
      <c r="G95" s="266"/>
      <c r="H95" s="267"/>
      <c r="I95" s="340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268">
        <f t="shared" ref="T95:T118" si="10">SUM(H95,J95,L95,N95,P95,R95,S95)</f>
        <v>0</v>
      </c>
      <c r="U95" s="183">
        <f t="shared" ref="U95:U108" si="11">($T95)/$D$92</f>
        <v>0</v>
      </c>
      <c r="V95" s="269" t="s">
        <v>5</v>
      </c>
      <c r="W95" s="311"/>
    </row>
    <row r="96" spans="1:23" x14ac:dyDescent="0.25">
      <c r="A96" s="52"/>
      <c r="B96" s="265"/>
      <c r="C96" s="265"/>
      <c r="D96" s="265"/>
      <c r="E96" s="265"/>
      <c r="F96" s="265"/>
      <c r="G96" s="266"/>
      <c r="H96" s="267">
        <v>8</v>
      </c>
      <c r="I96" s="340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268">
        <f t="shared" si="10"/>
        <v>8</v>
      </c>
      <c r="U96" s="183">
        <f t="shared" si="11"/>
        <v>6.6061106523534266E-3</v>
      </c>
      <c r="V96" s="269" t="s">
        <v>13</v>
      </c>
      <c r="W96" s="311"/>
    </row>
    <row r="97" spans="1:23" x14ac:dyDescent="0.25">
      <c r="A97" s="52"/>
      <c r="B97" s="265"/>
      <c r="C97" s="265"/>
      <c r="D97" s="265"/>
      <c r="E97" s="265"/>
      <c r="F97" s="265"/>
      <c r="G97" s="266"/>
      <c r="H97" s="267">
        <v>6</v>
      </c>
      <c r="I97" s="340"/>
      <c r="J97" s="61">
        <v>5</v>
      </c>
      <c r="K97" s="61"/>
      <c r="L97" s="61"/>
      <c r="M97" s="61"/>
      <c r="N97" s="61"/>
      <c r="O97" s="61"/>
      <c r="P97" s="61"/>
      <c r="Q97" s="61"/>
      <c r="R97" s="61"/>
      <c r="S97" s="61"/>
      <c r="T97" s="268">
        <f t="shared" si="10"/>
        <v>11</v>
      </c>
      <c r="U97" s="183">
        <f t="shared" si="11"/>
        <v>9.0834021469859624E-3</v>
      </c>
      <c r="V97" s="269" t="s">
        <v>14</v>
      </c>
      <c r="W97" s="271"/>
    </row>
    <row r="98" spans="1:23" x14ac:dyDescent="0.25">
      <c r="A98" s="52"/>
      <c r="B98" s="265"/>
      <c r="C98" s="265"/>
      <c r="D98" s="265"/>
      <c r="E98" s="265"/>
      <c r="F98" s="265"/>
      <c r="G98" s="266"/>
      <c r="H98" s="267">
        <v>5</v>
      </c>
      <c r="I98" s="340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268">
        <f t="shared" si="10"/>
        <v>5</v>
      </c>
      <c r="U98" s="183">
        <f t="shared" si="11"/>
        <v>4.1288191577208916E-3</v>
      </c>
      <c r="V98" s="269" t="s">
        <v>30</v>
      </c>
      <c r="W98" s="271"/>
    </row>
    <row r="99" spans="1:23" x14ac:dyDescent="0.25">
      <c r="A99" s="52"/>
      <c r="B99" s="265"/>
      <c r="C99" s="265"/>
      <c r="D99" s="265"/>
      <c r="E99" s="265"/>
      <c r="F99" s="265"/>
      <c r="G99" s="266"/>
      <c r="H99" s="267"/>
      <c r="I99" s="340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268">
        <f t="shared" si="10"/>
        <v>0</v>
      </c>
      <c r="U99" s="183">
        <f t="shared" si="11"/>
        <v>0</v>
      </c>
      <c r="V99" s="269" t="s">
        <v>31</v>
      </c>
      <c r="W99" s="271"/>
    </row>
    <row r="100" spans="1:23" x14ac:dyDescent="0.25">
      <c r="A100" s="52"/>
      <c r="B100" s="265"/>
      <c r="C100" s="265"/>
      <c r="D100" s="265"/>
      <c r="E100" s="265"/>
      <c r="F100" s="265"/>
      <c r="G100" s="266"/>
      <c r="H100" s="267"/>
      <c r="I100" s="340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268">
        <f t="shared" si="10"/>
        <v>0</v>
      </c>
      <c r="U100" s="183">
        <f t="shared" si="11"/>
        <v>0</v>
      </c>
      <c r="V100" s="269" t="s">
        <v>161</v>
      </c>
      <c r="W100" s="271"/>
    </row>
    <row r="101" spans="1:23" x14ac:dyDescent="0.25">
      <c r="A101" s="52"/>
      <c r="B101" s="265"/>
      <c r="C101" s="265"/>
      <c r="D101" s="265"/>
      <c r="E101" s="265"/>
      <c r="F101" s="265" t="s">
        <v>99</v>
      </c>
      <c r="G101" s="266"/>
      <c r="H101" s="267"/>
      <c r="I101" s="340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268">
        <f t="shared" si="10"/>
        <v>0</v>
      </c>
      <c r="U101" s="183">
        <f t="shared" si="11"/>
        <v>0</v>
      </c>
      <c r="V101" s="269" t="s">
        <v>29</v>
      </c>
      <c r="W101" s="271"/>
    </row>
    <row r="102" spans="1:23" x14ac:dyDescent="0.25">
      <c r="A102" s="52"/>
      <c r="B102" s="265"/>
      <c r="C102" s="265"/>
      <c r="D102" s="265"/>
      <c r="E102" s="265"/>
      <c r="F102" s="265"/>
      <c r="G102" s="266"/>
      <c r="H102" s="267">
        <v>3</v>
      </c>
      <c r="I102" s="340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268">
        <f t="shared" si="10"/>
        <v>3</v>
      </c>
      <c r="U102" s="183">
        <f t="shared" si="11"/>
        <v>2.477291494632535E-3</v>
      </c>
      <c r="V102" s="269" t="s">
        <v>0</v>
      </c>
      <c r="W102" s="272"/>
    </row>
    <row r="103" spans="1:23" x14ac:dyDescent="0.25">
      <c r="A103" s="52"/>
      <c r="B103" s="265"/>
      <c r="C103" s="265"/>
      <c r="D103" s="265"/>
      <c r="E103" s="265"/>
      <c r="F103" s="265"/>
      <c r="G103" s="266"/>
      <c r="H103" s="267">
        <v>7</v>
      </c>
      <c r="I103" s="340"/>
      <c r="J103" s="61"/>
      <c r="K103" s="61"/>
      <c r="L103" s="61"/>
      <c r="M103" s="61"/>
      <c r="N103" s="61"/>
      <c r="O103" s="61"/>
      <c r="P103" s="61"/>
      <c r="Q103" s="61"/>
      <c r="R103" s="61"/>
      <c r="S103" s="61">
        <v>1</v>
      </c>
      <c r="T103" s="268">
        <f t="shared" si="10"/>
        <v>8</v>
      </c>
      <c r="U103" s="183">
        <f t="shared" si="11"/>
        <v>6.6061106523534266E-3</v>
      </c>
      <c r="V103" s="269" t="s">
        <v>11</v>
      </c>
      <c r="W103" s="272"/>
    </row>
    <row r="104" spans="1:23" x14ac:dyDescent="0.25">
      <c r="A104" s="52"/>
      <c r="B104" s="265"/>
      <c r="C104" s="265"/>
      <c r="D104" s="265"/>
      <c r="E104" s="265"/>
      <c r="F104" s="265"/>
      <c r="G104" s="266"/>
      <c r="H104" s="267">
        <v>1</v>
      </c>
      <c r="I104" s="340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268">
        <f t="shared" si="10"/>
        <v>1</v>
      </c>
      <c r="U104" s="183">
        <f t="shared" si="11"/>
        <v>8.2576383154417832E-4</v>
      </c>
      <c r="V104" s="269" t="s">
        <v>33</v>
      </c>
      <c r="W104" s="272"/>
    </row>
    <row r="105" spans="1:23" x14ac:dyDescent="0.25">
      <c r="A105" s="52"/>
      <c r="B105" s="265"/>
      <c r="C105" s="265"/>
      <c r="D105" s="265"/>
      <c r="E105" s="265"/>
      <c r="F105" s="265"/>
      <c r="G105" s="266"/>
      <c r="H105" s="273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274">
        <f t="shared" si="10"/>
        <v>0</v>
      </c>
      <c r="U105" s="183">
        <f t="shared" si="11"/>
        <v>0</v>
      </c>
      <c r="V105" s="148" t="s">
        <v>152</v>
      </c>
      <c r="W105" s="272"/>
    </row>
    <row r="106" spans="1:23" x14ac:dyDescent="0.25">
      <c r="A106" s="52"/>
      <c r="B106" s="265"/>
      <c r="C106" s="265"/>
      <c r="D106" s="265"/>
      <c r="E106" s="265"/>
      <c r="F106" s="265"/>
      <c r="G106" s="56"/>
      <c r="H106" s="276"/>
      <c r="I106" s="61"/>
      <c r="J106" s="66"/>
      <c r="K106" s="61"/>
      <c r="L106" s="61"/>
      <c r="M106" s="61"/>
      <c r="N106" s="61"/>
      <c r="O106" s="61"/>
      <c r="P106" s="61"/>
      <c r="Q106" s="61"/>
      <c r="R106" s="61"/>
      <c r="S106" s="61"/>
      <c r="T106" s="268">
        <f t="shared" si="10"/>
        <v>0</v>
      </c>
      <c r="U106" s="183">
        <f t="shared" si="11"/>
        <v>0</v>
      </c>
      <c r="V106" s="334" t="s">
        <v>85</v>
      </c>
      <c r="W106" s="277"/>
    </row>
    <row r="107" spans="1:23" x14ac:dyDescent="0.25">
      <c r="A107" s="52"/>
      <c r="B107" s="265"/>
      <c r="C107" s="265"/>
      <c r="D107" s="265"/>
      <c r="E107" s="265"/>
      <c r="F107" s="265"/>
      <c r="G107" s="56"/>
      <c r="H107" s="278"/>
      <c r="I107" s="61"/>
      <c r="J107" s="61">
        <v>2</v>
      </c>
      <c r="K107" s="61"/>
      <c r="L107" s="61"/>
      <c r="M107" s="61"/>
      <c r="N107" s="61"/>
      <c r="O107" s="61"/>
      <c r="P107" s="61"/>
      <c r="Q107" s="61"/>
      <c r="R107" s="61"/>
      <c r="S107" s="61"/>
      <c r="T107" s="268">
        <f t="shared" si="10"/>
        <v>2</v>
      </c>
      <c r="U107" s="183">
        <f t="shared" si="11"/>
        <v>1.6515276630883566E-3</v>
      </c>
      <c r="V107" s="269" t="s">
        <v>324</v>
      </c>
      <c r="W107" s="264"/>
    </row>
    <row r="108" spans="1:23" x14ac:dyDescent="0.25">
      <c r="A108" s="52"/>
      <c r="B108" s="265"/>
      <c r="C108" s="265"/>
      <c r="D108" s="265"/>
      <c r="E108" s="265"/>
      <c r="F108" s="265"/>
      <c r="G108" s="266"/>
      <c r="H108" s="267"/>
      <c r="I108" s="276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268">
        <f t="shared" si="10"/>
        <v>0</v>
      </c>
      <c r="U108" s="183">
        <f t="shared" si="11"/>
        <v>0</v>
      </c>
      <c r="V108" s="269" t="s">
        <v>317</v>
      </c>
      <c r="W108" s="264"/>
    </row>
    <row r="109" spans="1:23" ht="15.75" thickBot="1" x14ac:dyDescent="0.3">
      <c r="A109" s="52"/>
      <c r="B109" s="265"/>
      <c r="C109" s="265"/>
      <c r="D109" s="265"/>
      <c r="E109" s="265"/>
      <c r="F109" s="265"/>
      <c r="G109" s="266"/>
      <c r="H109" s="279"/>
      <c r="I109" s="174"/>
      <c r="J109" s="174">
        <v>2</v>
      </c>
      <c r="K109" s="174"/>
      <c r="L109" s="174"/>
      <c r="M109" s="174"/>
      <c r="N109" s="174"/>
      <c r="O109" s="174"/>
      <c r="P109" s="174"/>
      <c r="Q109" s="174"/>
      <c r="R109" s="174"/>
      <c r="S109" s="174"/>
      <c r="T109" s="280">
        <f t="shared" si="10"/>
        <v>2</v>
      </c>
      <c r="U109" s="245">
        <f>($T109)/$D$92</f>
        <v>1.6515276630883566E-3</v>
      </c>
      <c r="V109" s="281" t="s">
        <v>27</v>
      </c>
      <c r="W109" s="282"/>
    </row>
    <row r="110" spans="1:23" x14ac:dyDescent="0.25">
      <c r="A110" s="52"/>
      <c r="B110" s="265"/>
      <c r="C110" s="265" t="s">
        <v>109</v>
      </c>
      <c r="D110" s="265"/>
      <c r="E110" s="265"/>
      <c r="F110" s="265"/>
      <c r="G110" s="266"/>
      <c r="H110" s="283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268">
        <f t="shared" si="10"/>
        <v>0</v>
      </c>
      <c r="U110" s="183">
        <f>($T110)/$D$92</f>
        <v>0</v>
      </c>
      <c r="V110" s="284" t="s">
        <v>10</v>
      </c>
      <c r="W110" s="264"/>
    </row>
    <row r="111" spans="1:23" x14ac:dyDescent="0.25">
      <c r="A111" s="52"/>
      <c r="B111" s="265"/>
      <c r="C111" s="265"/>
      <c r="D111" s="265"/>
      <c r="E111" s="265"/>
      <c r="F111" s="265"/>
      <c r="G111" s="266"/>
      <c r="H111" s="285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268">
        <f t="shared" si="10"/>
        <v>0</v>
      </c>
      <c r="U111" s="183">
        <f>($T111)/$D$92</f>
        <v>0</v>
      </c>
      <c r="V111" s="269" t="s">
        <v>28</v>
      </c>
      <c r="W111" s="264"/>
    </row>
    <row r="112" spans="1:23" x14ac:dyDescent="0.25">
      <c r="A112" s="52"/>
      <c r="B112" s="265"/>
      <c r="C112" s="265"/>
      <c r="D112" s="265"/>
      <c r="E112" s="265"/>
      <c r="F112" s="265"/>
      <c r="G112" s="266"/>
      <c r="H112" s="285"/>
      <c r="I112" s="61">
        <v>3</v>
      </c>
      <c r="J112" s="61"/>
      <c r="K112" s="61"/>
      <c r="L112" s="61"/>
      <c r="M112" s="61"/>
      <c r="N112" s="61"/>
      <c r="O112" s="61"/>
      <c r="P112" s="61"/>
      <c r="Q112" s="61"/>
      <c r="R112" s="61"/>
      <c r="S112" s="61">
        <v>7</v>
      </c>
      <c r="T112" s="268">
        <f t="shared" si="10"/>
        <v>7</v>
      </c>
      <c r="U112" s="183">
        <f t="shared" ref="U112:U122" si="12">($T112)/$D$92</f>
        <v>5.7803468208092483E-3</v>
      </c>
      <c r="V112" s="269" t="s">
        <v>3</v>
      </c>
      <c r="W112" s="271"/>
    </row>
    <row r="113" spans="1:23" x14ac:dyDescent="0.25">
      <c r="A113" s="52"/>
      <c r="B113" s="265"/>
      <c r="C113" s="265"/>
      <c r="D113" s="265"/>
      <c r="E113" s="265"/>
      <c r="F113" s="265"/>
      <c r="G113" s="266"/>
      <c r="H113" s="285"/>
      <c r="I113" s="61">
        <v>7</v>
      </c>
      <c r="J113" s="61"/>
      <c r="K113" s="61"/>
      <c r="L113" s="61"/>
      <c r="M113" s="61"/>
      <c r="N113" s="61"/>
      <c r="O113" s="61"/>
      <c r="P113" s="61"/>
      <c r="Q113" s="61"/>
      <c r="R113" s="61"/>
      <c r="S113" s="61">
        <v>1</v>
      </c>
      <c r="T113" s="268">
        <f t="shared" si="10"/>
        <v>1</v>
      </c>
      <c r="U113" s="183">
        <f t="shared" si="12"/>
        <v>8.2576383154417832E-4</v>
      </c>
      <c r="V113" s="269" t="s">
        <v>7</v>
      </c>
      <c r="W113" s="272"/>
    </row>
    <row r="114" spans="1:23" x14ac:dyDescent="0.25">
      <c r="A114" s="52"/>
      <c r="B114" s="265"/>
      <c r="C114" s="265"/>
      <c r="D114" s="265"/>
      <c r="E114" s="265"/>
      <c r="F114" s="265"/>
      <c r="G114" s="266"/>
      <c r="H114" s="285"/>
      <c r="I114" s="61">
        <v>1</v>
      </c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268">
        <f t="shared" si="10"/>
        <v>0</v>
      </c>
      <c r="U114" s="183">
        <f t="shared" si="12"/>
        <v>0</v>
      </c>
      <c r="V114" s="269" t="s">
        <v>8</v>
      </c>
      <c r="W114" s="272"/>
    </row>
    <row r="115" spans="1:23" x14ac:dyDescent="0.25">
      <c r="A115" s="52"/>
      <c r="B115" s="265"/>
      <c r="C115" s="265"/>
      <c r="D115" s="265"/>
      <c r="E115" s="265"/>
      <c r="F115" s="265"/>
      <c r="G115" s="266"/>
      <c r="H115" s="285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268">
        <f t="shared" si="10"/>
        <v>0</v>
      </c>
      <c r="U115" s="183">
        <f t="shared" si="12"/>
        <v>0</v>
      </c>
      <c r="V115" s="269" t="s">
        <v>77</v>
      </c>
      <c r="W115" s="264" t="s">
        <v>261</v>
      </c>
    </row>
    <row r="116" spans="1:23" x14ac:dyDescent="0.25">
      <c r="A116" s="52"/>
      <c r="B116" s="265"/>
      <c r="C116" s="265"/>
      <c r="D116" s="265"/>
      <c r="E116" s="265"/>
      <c r="F116" s="265"/>
      <c r="G116" s="266"/>
      <c r="H116" s="285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268">
        <f t="shared" si="10"/>
        <v>0</v>
      </c>
      <c r="U116" s="183">
        <f t="shared" si="12"/>
        <v>0</v>
      </c>
      <c r="V116" s="269" t="s">
        <v>19</v>
      </c>
      <c r="W116" s="264" t="s">
        <v>340</v>
      </c>
    </row>
    <row r="117" spans="1:23" x14ac:dyDescent="0.25">
      <c r="A117" s="52"/>
      <c r="B117" s="265"/>
      <c r="C117" s="265"/>
      <c r="D117" s="265"/>
      <c r="E117" s="265"/>
      <c r="F117" s="265"/>
      <c r="G117" s="266"/>
      <c r="H117" s="285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268">
        <f t="shared" si="10"/>
        <v>0</v>
      </c>
      <c r="U117" s="183">
        <f t="shared" si="12"/>
        <v>0</v>
      </c>
      <c r="V117" s="269" t="s">
        <v>78</v>
      </c>
      <c r="W117" s="300"/>
    </row>
    <row r="118" spans="1:23" x14ac:dyDescent="0.25">
      <c r="A118" s="52"/>
      <c r="B118" s="265"/>
      <c r="C118" s="265"/>
      <c r="D118" s="265"/>
      <c r="E118" s="265"/>
      <c r="F118" s="265"/>
      <c r="G118" s="266"/>
      <c r="H118" s="285"/>
      <c r="I118" s="61">
        <v>1</v>
      </c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268">
        <f t="shared" si="10"/>
        <v>0</v>
      </c>
      <c r="U118" s="183">
        <f t="shared" si="12"/>
        <v>0</v>
      </c>
      <c r="V118" s="269" t="s">
        <v>9</v>
      </c>
      <c r="W118" s="300" t="s">
        <v>333</v>
      </c>
    </row>
    <row r="119" spans="1:23" x14ac:dyDescent="0.25">
      <c r="A119" s="52"/>
      <c r="B119" s="265"/>
      <c r="C119" s="265"/>
      <c r="D119" s="265"/>
      <c r="E119" s="265"/>
      <c r="F119" s="265"/>
      <c r="G119" s="266"/>
      <c r="H119" s="285"/>
      <c r="I119" s="61">
        <v>6</v>
      </c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268">
        <f>SUM(H119,J119,L119,N119,P119,R119,S119)</f>
        <v>0</v>
      </c>
      <c r="U119" s="183">
        <f t="shared" si="12"/>
        <v>0</v>
      </c>
      <c r="V119" s="269" t="s">
        <v>12</v>
      </c>
      <c r="W119" s="264" t="s">
        <v>339</v>
      </c>
    </row>
    <row r="120" spans="1:23" x14ac:dyDescent="0.25">
      <c r="A120" s="52"/>
      <c r="B120" s="265"/>
      <c r="C120" s="265"/>
      <c r="D120" s="265"/>
      <c r="E120" s="265"/>
      <c r="F120" s="265"/>
      <c r="G120" s="266"/>
      <c r="H120" s="267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268">
        <f>SUM(H120,J120,L120,N120,P120,R120,S120)</f>
        <v>0</v>
      </c>
      <c r="U120" s="183">
        <f t="shared" si="12"/>
        <v>0</v>
      </c>
      <c r="V120" s="269" t="s">
        <v>92</v>
      </c>
      <c r="W120" s="271"/>
    </row>
    <row r="121" spans="1:23" x14ac:dyDescent="0.25">
      <c r="A121" s="52"/>
      <c r="B121" s="265"/>
      <c r="C121" s="265"/>
      <c r="D121" s="265"/>
      <c r="E121" s="265"/>
      <c r="F121" s="265"/>
      <c r="G121" s="266"/>
      <c r="H121" s="267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268">
        <f>SUM(H121,J121,L121,N121,P121,R121,S121)</f>
        <v>0</v>
      </c>
      <c r="U121" s="183">
        <f t="shared" si="12"/>
        <v>0</v>
      </c>
      <c r="V121" s="269" t="s">
        <v>9</v>
      </c>
      <c r="W121" s="271"/>
    </row>
    <row r="122" spans="1:23" x14ac:dyDescent="0.25">
      <c r="A122" s="52"/>
      <c r="B122" s="265"/>
      <c r="C122" s="265"/>
      <c r="D122" s="265"/>
      <c r="E122" s="265"/>
      <c r="F122" s="265"/>
      <c r="G122" s="266"/>
      <c r="H122" s="267"/>
      <c r="I122" s="61">
        <v>10</v>
      </c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268">
        <f>SUM(H122,J122,L122,N122,P122,R122,S122)</f>
        <v>0</v>
      </c>
      <c r="U122" s="183">
        <f t="shared" si="12"/>
        <v>0</v>
      </c>
      <c r="V122" s="269" t="s">
        <v>80</v>
      </c>
      <c r="W122" s="272"/>
    </row>
    <row r="123" spans="1:23" ht="15.75" thickBot="1" x14ac:dyDescent="0.3">
      <c r="A123" s="52"/>
      <c r="B123" s="265"/>
      <c r="C123" s="265"/>
      <c r="D123" s="265"/>
      <c r="E123" s="265"/>
      <c r="F123" s="265"/>
      <c r="G123" s="266"/>
      <c r="H123" s="273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268">
        <f>SUM(H123,J123,L123,N123,P123,R123,S123)</f>
        <v>0</v>
      </c>
      <c r="U123" s="183">
        <f>($T123)/$D$92</f>
        <v>0</v>
      </c>
      <c r="V123" s="275" t="s">
        <v>94</v>
      </c>
      <c r="W123" s="264"/>
    </row>
    <row r="124" spans="1:23" ht="15.75" thickBot="1" x14ac:dyDescent="0.3">
      <c r="A124" s="52"/>
      <c r="B124" s="265"/>
      <c r="C124" s="265"/>
      <c r="D124" s="265"/>
      <c r="E124" s="265"/>
      <c r="F124" s="265"/>
      <c r="G124" s="266"/>
      <c r="H124" s="261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6"/>
      <c r="U124" s="166"/>
      <c r="V124" s="310" t="s">
        <v>81</v>
      </c>
      <c r="W124" s="354"/>
    </row>
    <row r="125" spans="1:23" x14ac:dyDescent="0.25">
      <c r="A125" s="52"/>
      <c r="B125" s="265"/>
      <c r="C125" s="265"/>
      <c r="D125" s="265"/>
      <c r="E125" s="265"/>
      <c r="F125" s="265"/>
      <c r="G125" s="56"/>
      <c r="H125" s="262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286">
        <f t="shared" ref="T125:T132" si="13">SUM(H125,J125,L125,N125,P125,R125,S125)</f>
        <v>0</v>
      </c>
      <c r="U125" s="183">
        <f>($T125)/$D$92</f>
        <v>0</v>
      </c>
      <c r="V125" s="113" t="s">
        <v>83</v>
      </c>
      <c r="W125" s="356" t="s">
        <v>335</v>
      </c>
    </row>
    <row r="126" spans="1:23" x14ac:dyDescent="0.25">
      <c r="A126" s="52"/>
      <c r="B126" s="265"/>
      <c r="C126" s="265"/>
      <c r="D126" s="265"/>
      <c r="E126" s="265"/>
      <c r="F126" s="265"/>
      <c r="G126" s="56"/>
      <c r="H126" s="267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>
        <v>1</v>
      </c>
      <c r="T126" s="268">
        <f t="shared" si="13"/>
        <v>1</v>
      </c>
      <c r="U126" s="183">
        <f>($T126)/$D$92</f>
        <v>8.2576383154417832E-4</v>
      </c>
      <c r="V126" s="269" t="s">
        <v>71</v>
      </c>
      <c r="W126" s="356" t="s">
        <v>334</v>
      </c>
    </row>
    <row r="127" spans="1:23" x14ac:dyDescent="0.25">
      <c r="A127" s="52"/>
      <c r="B127" s="265"/>
      <c r="C127" s="265"/>
      <c r="D127" s="265"/>
      <c r="E127" s="265"/>
      <c r="F127" s="265"/>
      <c r="G127" s="56"/>
      <c r="H127" s="267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268">
        <f t="shared" si="13"/>
        <v>0</v>
      </c>
      <c r="U127" s="183">
        <f t="shared" ref="U127:U131" si="14">($T127)/$D$92</f>
        <v>0</v>
      </c>
      <c r="V127" s="269" t="s">
        <v>170</v>
      </c>
      <c r="W127" s="354" t="s">
        <v>338</v>
      </c>
    </row>
    <row r="128" spans="1:23" x14ac:dyDescent="0.25">
      <c r="A128" s="52"/>
      <c r="B128" s="265"/>
      <c r="C128" s="265"/>
      <c r="D128" s="265"/>
      <c r="E128" s="265"/>
      <c r="F128" s="265"/>
      <c r="G128" s="56"/>
      <c r="H128" s="267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268">
        <f t="shared" si="13"/>
        <v>0</v>
      </c>
      <c r="U128" s="183">
        <f t="shared" si="14"/>
        <v>0</v>
      </c>
      <c r="V128" s="269" t="s">
        <v>12</v>
      </c>
      <c r="W128" s="356"/>
    </row>
    <row r="129" spans="1:23" x14ac:dyDescent="0.25">
      <c r="A129" s="52"/>
      <c r="B129" s="265"/>
      <c r="C129" s="265"/>
      <c r="D129" s="265"/>
      <c r="E129" s="265"/>
      <c r="F129" s="265"/>
      <c r="G129" s="56"/>
      <c r="H129" s="267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268">
        <f t="shared" si="13"/>
        <v>0</v>
      </c>
      <c r="U129" s="183">
        <f t="shared" si="14"/>
        <v>0</v>
      </c>
      <c r="V129" s="148" t="s">
        <v>35</v>
      </c>
      <c r="W129" s="356" t="s">
        <v>336</v>
      </c>
    </row>
    <row r="130" spans="1:23" x14ac:dyDescent="0.25">
      <c r="A130" s="52"/>
      <c r="B130" s="265"/>
      <c r="C130" s="265"/>
      <c r="D130" s="265"/>
      <c r="E130" s="265"/>
      <c r="F130" s="265"/>
      <c r="G130" s="56"/>
      <c r="H130" s="267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268">
        <f t="shared" si="13"/>
        <v>0</v>
      </c>
      <c r="U130" s="183">
        <f t="shared" si="14"/>
        <v>0</v>
      </c>
      <c r="V130" s="148" t="s">
        <v>152</v>
      </c>
      <c r="W130" s="354" t="s">
        <v>337</v>
      </c>
    </row>
    <row r="131" spans="1:23" x14ac:dyDescent="0.25">
      <c r="A131" s="52"/>
      <c r="B131" s="265"/>
      <c r="C131" s="265"/>
      <c r="D131" s="265"/>
      <c r="E131" s="265"/>
      <c r="F131" s="265"/>
      <c r="G131" s="56"/>
      <c r="H131" s="273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268">
        <f t="shared" si="13"/>
        <v>0</v>
      </c>
      <c r="U131" s="183">
        <f t="shared" si="14"/>
        <v>0</v>
      </c>
      <c r="V131" s="334" t="s">
        <v>85</v>
      </c>
      <c r="W131" s="354"/>
    </row>
    <row r="132" spans="1:23" ht="15.75" thickBot="1" x14ac:dyDescent="0.3">
      <c r="A132" s="155"/>
      <c r="B132" s="156"/>
      <c r="C132" s="156"/>
      <c r="D132" s="156"/>
      <c r="E132" s="156"/>
      <c r="F132" s="156"/>
      <c r="G132" s="163"/>
      <c r="H132" s="273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274">
        <f t="shared" si="13"/>
        <v>0</v>
      </c>
      <c r="U132" s="183">
        <f>($T132)/$D$92</f>
        <v>0</v>
      </c>
      <c r="V132" s="287" t="s">
        <v>146</v>
      </c>
      <c r="W132" s="302"/>
    </row>
    <row r="133" spans="1:23" ht="15.75" thickBot="1" x14ac:dyDescent="0.3">
      <c r="G133" s="47" t="s">
        <v>4</v>
      </c>
      <c r="H133" s="57">
        <f t="shared" ref="H133:S133" si="15">SUM(H93:H132)</f>
        <v>59</v>
      </c>
      <c r="I133" s="57">
        <f t="shared" si="15"/>
        <v>28</v>
      </c>
      <c r="J133" s="57">
        <f t="shared" si="15"/>
        <v>9</v>
      </c>
      <c r="K133" s="57">
        <f t="shared" si="15"/>
        <v>0</v>
      </c>
      <c r="L133" s="57">
        <f t="shared" si="15"/>
        <v>0</v>
      </c>
      <c r="M133" s="57">
        <f t="shared" si="15"/>
        <v>0</v>
      </c>
      <c r="N133" s="57">
        <f t="shared" si="15"/>
        <v>0</v>
      </c>
      <c r="O133" s="57">
        <f t="shared" si="15"/>
        <v>0</v>
      </c>
      <c r="P133" s="57">
        <f t="shared" si="15"/>
        <v>0</v>
      </c>
      <c r="Q133" s="57">
        <f t="shared" si="15"/>
        <v>0</v>
      </c>
      <c r="R133" s="57">
        <f t="shared" si="15"/>
        <v>0</v>
      </c>
      <c r="S133" s="57">
        <f t="shared" si="15"/>
        <v>16</v>
      </c>
      <c r="T133" s="288">
        <f>SUM(H133,J133,L133,N133,P133,R133,S133)</f>
        <v>84</v>
      </c>
      <c r="U133" s="333">
        <f>($T133)/$D$92</f>
        <v>6.9364161849710976E-2</v>
      </c>
      <c r="V133" s="11"/>
      <c r="W133" s="7"/>
    </row>
    <row r="135" spans="1:23" ht="15.75" thickBot="1" x14ac:dyDescent="0.3"/>
    <row r="136" spans="1:23" ht="75.75" thickBot="1" x14ac:dyDescent="0.3">
      <c r="A136" s="43" t="s">
        <v>22</v>
      </c>
      <c r="B136" s="43" t="s">
        <v>47</v>
      </c>
      <c r="C136" s="43" t="s">
        <v>52</v>
      </c>
      <c r="D136" s="43" t="s">
        <v>17</v>
      </c>
      <c r="E136" s="42" t="s">
        <v>16</v>
      </c>
      <c r="F136" s="44" t="s">
        <v>1</v>
      </c>
      <c r="G136" s="45" t="s">
        <v>23</v>
      </c>
      <c r="H136" s="46" t="s">
        <v>72</v>
      </c>
      <c r="I136" s="46" t="s">
        <v>73</v>
      </c>
      <c r="J136" s="46" t="s">
        <v>53</v>
      </c>
      <c r="K136" s="46" t="s">
        <v>58</v>
      </c>
      <c r="L136" s="46" t="s">
        <v>54</v>
      </c>
      <c r="M136" s="46" t="s">
        <v>59</v>
      </c>
      <c r="N136" s="46" t="s">
        <v>55</v>
      </c>
      <c r="O136" s="46" t="s">
        <v>60</v>
      </c>
      <c r="P136" s="46" t="s">
        <v>56</v>
      </c>
      <c r="Q136" s="46" t="s">
        <v>74</v>
      </c>
      <c r="R136" s="46" t="s">
        <v>113</v>
      </c>
      <c r="S136" s="46" t="s">
        <v>41</v>
      </c>
      <c r="T136" s="46" t="s">
        <v>4</v>
      </c>
      <c r="U136" s="42" t="s">
        <v>2</v>
      </c>
      <c r="V136" s="80" t="s">
        <v>20</v>
      </c>
      <c r="W136" s="81" t="s">
        <v>6</v>
      </c>
    </row>
    <row r="137" spans="1:23" ht="15.75" thickBot="1" x14ac:dyDescent="0.3">
      <c r="A137" s="73">
        <v>1520635</v>
      </c>
      <c r="B137" s="73" t="s">
        <v>264</v>
      </c>
      <c r="C137" s="317">
        <v>1152</v>
      </c>
      <c r="D137" s="317">
        <v>1211</v>
      </c>
      <c r="E137" s="317">
        <v>1118</v>
      </c>
      <c r="F137" s="318">
        <f>E137/D137</f>
        <v>0.92320396366639146</v>
      </c>
      <c r="G137" s="48">
        <v>45421</v>
      </c>
      <c r="H137" s="261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85"/>
      <c r="U137" s="166"/>
      <c r="V137" s="86" t="s">
        <v>75</v>
      </c>
      <c r="W137" s="39" t="s">
        <v>117</v>
      </c>
    </row>
    <row r="138" spans="1:23" ht="15.75" thickBot="1" x14ac:dyDescent="0.3">
      <c r="A138" s="49"/>
      <c r="B138" s="50"/>
      <c r="C138" s="50"/>
      <c r="D138" s="50"/>
      <c r="E138" s="50"/>
      <c r="F138" s="50"/>
      <c r="G138" s="51"/>
      <c r="H138" s="262">
        <v>16</v>
      </c>
      <c r="I138" s="339"/>
      <c r="J138" s="59"/>
      <c r="K138" s="59"/>
      <c r="L138" s="59"/>
      <c r="M138" s="59"/>
      <c r="N138" s="59"/>
      <c r="O138" s="59"/>
      <c r="P138" s="59"/>
      <c r="Q138" s="59"/>
      <c r="R138" s="59"/>
      <c r="S138" s="59">
        <v>1</v>
      </c>
      <c r="T138" s="347">
        <f>SUM(H138,J138,L138,N138,P138,R138,S138)</f>
        <v>17</v>
      </c>
      <c r="U138" s="183">
        <f>($T138)/$D$137</f>
        <v>1.4037985136251032E-2</v>
      </c>
      <c r="V138" s="263" t="s">
        <v>15</v>
      </c>
      <c r="W138" s="270" t="s">
        <v>182</v>
      </c>
    </row>
    <row r="139" spans="1:23" x14ac:dyDescent="0.25">
      <c r="A139" s="535" t="s">
        <v>428</v>
      </c>
      <c r="B139" s="536"/>
      <c r="C139" s="536"/>
      <c r="D139" s="536"/>
      <c r="E139" s="536"/>
      <c r="F139" s="536"/>
      <c r="G139" s="537"/>
      <c r="H139" s="297"/>
      <c r="I139" s="345"/>
      <c r="J139" s="62"/>
      <c r="K139" s="62"/>
      <c r="L139" s="62"/>
      <c r="M139" s="62"/>
      <c r="N139" s="62"/>
      <c r="O139" s="62"/>
      <c r="P139" s="62"/>
      <c r="Q139" s="62"/>
      <c r="R139" s="62"/>
      <c r="S139" s="62">
        <v>9</v>
      </c>
      <c r="T139" s="346">
        <f>SUM(H139,J139,L139,N139,P139,R139,S139)</f>
        <v>9</v>
      </c>
      <c r="U139" s="183">
        <f>($T139)/$D$137</f>
        <v>7.4318744838976049E-3</v>
      </c>
      <c r="V139" s="284" t="s">
        <v>43</v>
      </c>
      <c r="W139" s="270" t="s">
        <v>204</v>
      </c>
    </row>
    <row r="140" spans="1:23" x14ac:dyDescent="0.25">
      <c r="A140" s="538" t="s">
        <v>429</v>
      </c>
      <c r="B140" s="533"/>
      <c r="C140" s="533"/>
      <c r="D140" s="533"/>
      <c r="E140" s="533"/>
      <c r="F140" s="533"/>
      <c r="G140" s="498"/>
      <c r="H140" s="267">
        <v>11</v>
      </c>
      <c r="I140" s="340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268">
        <f t="shared" ref="T140:T163" si="16">SUM(H140,J140,L140,N140,P140,R140,S140)</f>
        <v>11</v>
      </c>
      <c r="U140" s="183">
        <f t="shared" ref="U140:U153" si="17">($T140)/$D$137</f>
        <v>9.0834021469859624E-3</v>
      </c>
      <c r="V140" s="269" t="s">
        <v>5</v>
      </c>
      <c r="W140" s="311"/>
    </row>
    <row r="141" spans="1:23" x14ac:dyDescent="0.25">
      <c r="A141" s="538" t="s">
        <v>430</v>
      </c>
      <c r="B141" s="533"/>
      <c r="C141" s="533"/>
      <c r="D141" s="533"/>
      <c r="E141" s="533"/>
      <c r="F141" s="533"/>
      <c r="G141" s="498"/>
      <c r="H141" s="267">
        <v>13</v>
      </c>
      <c r="I141" s="340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268">
        <f t="shared" si="16"/>
        <v>13</v>
      </c>
      <c r="U141" s="183">
        <f t="shared" si="17"/>
        <v>1.0734929810074319E-2</v>
      </c>
      <c r="V141" s="269" t="s">
        <v>13</v>
      </c>
      <c r="W141" s="311"/>
    </row>
    <row r="142" spans="1:23" x14ac:dyDescent="0.25">
      <c r="A142" s="538" t="s">
        <v>431</v>
      </c>
      <c r="B142" s="533"/>
      <c r="C142" s="533"/>
      <c r="D142" s="533"/>
      <c r="E142" s="533"/>
      <c r="F142" s="533"/>
      <c r="G142" s="499">
        <f>G140-G141</f>
        <v>0</v>
      </c>
      <c r="H142" s="267">
        <v>4</v>
      </c>
      <c r="I142" s="340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268">
        <f t="shared" si="16"/>
        <v>4</v>
      </c>
      <c r="U142" s="183">
        <f t="shared" si="17"/>
        <v>3.3030553261767133E-3</v>
      </c>
      <c r="V142" s="269" t="s">
        <v>14</v>
      </c>
      <c r="W142" s="271"/>
    </row>
    <row r="143" spans="1:23" x14ac:dyDescent="0.25">
      <c r="A143" s="538" t="s">
        <v>432</v>
      </c>
      <c r="B143" s="533"/>
      <c r="C143" s="533"/>
      <c r="D143" s="533"/>
      <c r="E143" s="533"/>
      <c r="F143" s="533"/>
      <c r="G143" s="499" t="e">
        <f>G142/G140</f>
        <v>#DIV/0!</v>
      </c>
      <c r="H143" s="267">
        <v>15</v>
      </c>
      <c r="I143" s="340"/>
      <c r="J143" s="61">
        <v>1</v>
      </c>
      <c r="K143" s="61"/>
      <c r="L143" s="61"/>
      <c r="M143" s="61"/>
      <c r="N143" s="61"/>
      <c r="O143" s="61"/>
      <c r="P143" s="61"/>
      <c r="Q143" s="61"/>
      <c r="R143" s="61"/>
      <c r="S143" s="61"/>
      <c r="T143" s="268">
        <f t="shared" si="16"/>
        <v>16</v>
      </c>
      <c r="U143" s="183">
        <f t="shared" si="17"/>
        <v>1.3212221304706853E-2</v>
      </c>
      <c r="V143" s="269" t="s">
        <v>30</v>
      </c>
      <c r="W143" s="271"/>
    </row>
    <row r="144" spans="1:23" x14ac:dyDescent="0.25">
      <c r="A144" s="52"/>
      <c r="B144" s="265"/>
      <c r="C144" s="265"/>
      <c r="D144" s="265"/>
      <c r="E144" s="265"/>
      <c r="F144" s="265"/>
      <c r="G144" s="266"/>
      <c r="H144" s="267"/>
      <c r="I144" s="340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268">
        <f t="shared" si="16"/>
        <v>0</v>
      </c>
      <c r="U144" s="183">
        <f t="shared" si="17"/>
        <v>0</v>
      </c>
      <c r="V144" s="269" t="s">
        <v>31</v>
      </c>
      <c r="W144" s="271"/>
    </row>
    <row r="145" spans="1:23" x14ac:dyDescent="0.25">
      <c r="A145" s="52"/>
      <c r="B145" s="265"/>
      <c r="C145" s="265"/>
      <c r="D145" s="265"/>
      <c r="E145" s="265"/>
      <c r="F145" s="265"/>
      <c r="G145" s="266"/>
      <c r="H145" s="267"/>
      <c r="I145" s="340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268">
        <f t="shared" si="16"/>
        <v>0</v>
      </c>
      <c r="U145" s="183">
        <f t="shared" si="17"/>
        <v>0</v>
      </c>
      <c r="V145" s="269" t="s">
        <v>161</v>
      </c>
      <c r="W145" s="271"/>
    </row>
    <row r="146" spans="1:23" x14ac:dyDescent="0.25">
      <c r="A146" s="52"/>
      <c r="B146" s="265"/>
      <c r="C146" s="265"/>
      <c r="D146" s="265"/>
      <c r="E146" s="265"/>
      <c r="F146" s="265" t="s">
        <v>99</v>
      </c>
      <c r="G146" s="266"/>
      <c r="H146" s="267"/>
      <c r="I146" s="340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268">
        <f t="shared" si="16"/>
        <v>0</v>
      </c>
      <c r="U146" s="183">
        <f t="shared" si="17"/>
        <v>0</v>
      </c>
      <c r="V146" s="269" t="s">
        <v>29</v>
      </c>
      <c r="W146" s="271"/>
    </row>
    <row r="147" spans="1:23" x14ac:dyDescent="0.25">
      <c r="A147" s="52"/>
      <c r="B147" s="265"/>
      <c r="C147" s="265"/>
      <c r="D147" s="265"/>
      <c r="E147" s="265"/>
      <c r="F147" s="265"/>
      <c r="G147" s="266"/>
      <c r="H147" s="267"/>
      <c r="I147" s="340"/>
      <c r="J147" s="61"/>
      <c r="K147" s="61"/>
      <c r="L147" s="61"/>
      <c r="M147" s="61"/>
      <c r="N147" s="61"/>
      <c r="O147" s="61"/>
      <c r="P147" s="61"/>
      <c r="Q147" s="61"/>
      <c r="R147" s="61"/>
      <c r="S147" s="61">
        <v>2</v>
      </c>
      <c r="T147" s="268">
        <f t="shared" si="16"/>
        <v>2</v>
      </c>
      <c r="U147" s="183">
        <f t="shared" si="17"/>
        <v>1.6515276630883566E-3</v>
      </c>
      <c r="V147" s="269" t="s">
        <v>0</v>
      </c>
      <c r="W147" s="272"/>
    </row>
    <row r="148" spans="1:23" x14ac:dyDescent="0.25">
      <c r="A148" s="52"/>
      <c r="B148" s="265"/>
      <c r="C148" s="265"/>
      <c r="D148" s="265"/>
      <c r="E148" s="265"/>
      <c r="F148" s="265"/>
      <c r="G148" s="266"/>
      <c r="H148" s="267">
        <v>2</v>
      </c>
      <c r="I148" s="340"/>
      <c r="J148" s="61">
        <v>3</v>
      </c>
      <c r="K148" s="61"/>
      <c r="L148" s="61"/>
      <c r="M148" s="61"/>
      <c r="N148" s="61"/>
      <c r="O148" s="61"/>
      <c r="P148" s="61"/>
      <c r="Q148" s="61"/>
      <c r="R148" s="61"/>
      <c r="S148" s="61">
        <v>3</v>
      </c>
      <c r="T148" s="268">
        <f t="shared" si="16"/>
        <v>8</v>
      </c>
      <c r="U148" s="183">
        <f t="shared" si="17"/>
        <v>6.6061106523534266E-3</v>
      </c>
      <c r="V148" s="269" t="s">
        <v>11</v>
      </c>
      <c r="W148" s="272"/>
    </row>
    <row r="149" spans="1:23" x14ac:dyDescent="0.25">
      <c r="A149" s="52"/>
      <c r="B149" s="265"/>
      <c r="C149" s="265"/>
      <c r="D149" s="265"/>
      <c r="E149" s="265"/>
      <c r="F149" s="265"/>
      <c r="G149" s="266"/>
      <c r="H149" s="267"/>
      <c r="I149" s="340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268">
        <f t="shared" si="16"/>
        <v>0</v>
      </c>
      <c r="U149" s="183">
        <f t="shared" si="17"/>
        <v>0</v>
      </c>
      <c r="V149" s="269" t="s">
        <v>33</v>
      </c>
      <c r="W149" s="272"/>
    </row>
    <row r="150" spans="1:23" x14ac:dyDescent="0.25">
      <c r="A150" s="52"/>
      <c r="B150" s="265"/>
      <c r="C150" s="265"/>
      <c r="D150" s="265"/>
      <c r="E150" s="265"/>
      <c r="F150" s="265"/>
      <c r="G150" s="266"/>
      <c r="H150" s="273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274">
        <f t="shared" si="16"/>
        <v>0</v>
      </c>
      <c r="U150" s="183">
        <f t="shared" si="17"/>
        <v>0</v>
      </c>
      <c r="V150" s="148" t="s">
        <v>152</v>
      </c>
      <c r="W150" s="272"/>
    </row>
    <row r="151" spans="1:23" x14ac:dyDescent="0.25">
      <c r="A151" s="52"/>
      <c r="B151" s="265"/>
      <c r="C151" s="265"/>
      <c r="D151" s="265"/>
      <c r="E151" s="265"/>
      <c r="F151" s="265"/>
      <c r="G151" s="56"/>
      <c r="H151" s="276"/>
      <c r="I151" s="61"/>
      <c r="J151" s="66"/>
      <c r="K151" s="61"/>
      <c r="L151" s="61"/>
      <c r="M151" s="61"/>
      <c r="N151" s="61"/>
      <c r="O151" s="61"/>
      <c r="P151" s="61"/>
      <c r="Q151" s="61"/>
      <c r="R151" s="61"/>
      <c r="S151" s="61"/>
      <c r="T151" s="268">
        <f t="shared" si="16"/>
        <v>0</v>
      </c>
      <c r="U151" s="183">
        <f t="shared" si="17"/>
        <v>0</v>
      </c>
      <c r="V151" s="334" t="s">
        <v>85</v>
      </c>
      <c r="W151" s="277"/>
    </row>
    <row r="152" spans="1:23" x14ac:dyDescent="0.25">
      <c r="A152" s="52"/>
      <c r="B152" s="265"/>
      <c r="C152" s="265"/>
      <c r="D152" s="265"/>
      <c r="E152" s="265"/>
      <c r="F152" s="265"/>
      <c r="G152" s="56"/>
      <c r="H152" s="278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268">
        <f t="shared" si="16"/>
        <v>0</v>
      </c>
      <c r="U152" s="183">
        <f t="shared" si="17"/>
        <v>0</v>
      </c>
      <c r="V152" s="269" t="s">
        <v>324</v>
      </c>
      <c r="W152" s="264"/>
    </row>
    <row r="153" spans="1:23" x14ac:dyDescent="0.25">
      <c r="A153" s="52"/>
      <c r="B153" s="265"/>
      <c r="C153" s="265"/>
      <c r="D153" s="265"/>
      <c r="E153" s="265"/>
      <c r="F153" s="265"/>
      <c r="G153" s="266"/>
      <c r="H153" s="267"/>
      <c r="I153" s="276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268">
        <f t="shared" si="16"/>
        <v>0</v>
      </c>
      <c r="U153" s="183">
        <f t="shared" si="17"/>
        <v>0</v>
      </c>
      <c r="V153" s="269" t="s">
        <v>317</v>
      </c>
      <c r="W153" s="264"/>
    </row>
    <row r="154" spans="1:23" ht="15.75" thickBot="1" x14ac:dyDescent="0.3">
      <c r="A154" s="52"/>
      <c r="B154" s="265"/>
      <c r="C154" s="265"/>
      <c r="D154" s="265"/>
      <c r="E154" s="265"/>
      <c r="F154" s="265"/>
      <c r="G154" s="266"/>
      <c r="H154" s="279"/>
      <c r="I154" s="174"/>
      <c r="J154" s="174">
        <v>9</v>
      </c>
      <c r="K154" s="174"/>
      <c r="L154" s="174"/>
      <c r="M154" s="174"/>
      <c r="N154" s="174"/>
      <c r="O154" s="174"/>
      <c r="P154" s="174"/>
      <c r="Q154" s="174"/>
      <c r="R154" s="174"/>
      <c r="S154" s="174"/>
      <c r="T154" s="280">
        <f t="shared" si="16"/>
        <v>9</v>
      </c>
      <c r="U154" s="245">
        <f>($T154)/$D$137</f>
        <v>7.4318744838976049E-3</v>
      </c>
      <c r="V154" s="281" t="s">
        <v>27</v>
      </c>
      <c r="W154" s="282"/>
    </row>
    <row r="155" spans="1:23" x14ac:dyDescent="0.25">
      <c r="A155" s="52"/>
      <c r="B155" s="265"/>
      <c r="C155" s="265" t="s">
        <v>109</v>
      </c>
      <c r="D155" s="265"/>
      <c r="E155" s="265"/>
      <c r="F155" s="265"/>
      <c r="G155" s="266"/>
      <c r="H155" s="283"/>
      <c r="I155" s="62">
        <v>1</v>
      </c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268">
        <f t="shared" si="16"/>
        <v>0</v>
      </c>
      <c r="U155" s="183">
        <f>($T155)/$D$137</f>
        <v>0</v>
      </c>
      <c r="V155" s="284" t="s">
        <v>10</v>
      </c>
      <c r="W155" s="264"/>
    </row>
    <row r="156" spans="1:23" x14ac:dyDescent="0.25">
      <c r="A156" s="52"/>
      <c r="B156" s="265"/>
      <c r="C156" s="265"/>
      <c r="D156" s="265"/>
      <c r="E156" s="265"/>
      <c r="F156" s="265"/>
      <c r="G156" s="266"/>
      <c r="H156" s="285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268">
        <f t="shared" si="16"/>
        <v>0</v>
      </c>
      <c r="U156" s="183">
        <f>($T156)/$D$137</f>
        <v>0</v>
      </c>
      <c r="V156" s="269" t="s">
        <v>28</v>
      </c>
      <c r="W156" s="264"/>
    </row>
    <row r="157" spans="1:23" x14ac:dyDescent="0.25">
      <c r="A157" s="52"/>
      <c r="B157" s="265"/>
      <c r="C157" s="265"/>
      <c r="D157" s="265"/>
      <c r="E157" s="265"/>
      <c r="F157" s="265"/>
      <c r="G157" s="266"/>
      <c r="H157" s="285"/>
      <c r="I157" s="61">
        <v>5</v>
      </c>
      <c r="J157" s="61"/>
      <c r="K157" s="61"/>
      <c r="L157" s="61"/>
      <c r="M157" s="61"/>
      <c r="N157" s="61"/>
      <c r="O157" s="61"/>
      <c r="P157" s="61"/>
      <c r="Q157" s="61"/>
      <c r="R157" s="61"/>
      <c r="S157" s="61">
        <v>2</v>
      </c>
      <c r="T157" s="268">
        <f t="shared" si="16"/>
        <v>2</v>
      </c>
      <c r="U157" s="183">
        <f t="shared" ref="U157:U167" si="18">($T157)/$D$137</f>
        <v>1.6515276630883566E-3</v>
      </c>
      <c r="V157" s="269" t="s">
        <v>3</v>
      </c>
      <c r="W157" s="271"/>
    </row>
    <row r="158" spans="1:23" x14ac:dyDescent="0.25">
      <c r="A158" s="52"/>
      <c r="B158" s="265"/>
      <c r="C158" s="265"/>
      <c r="D158" s="265"/>
      <c r="E158" s="265"/>
      <c r="F158" s="265"/>
      <c r="G158" s="266"/>
      <c r="H158" s="285"/>
      <c r="I158" s="61">
        <v>9</v>
      </c>
      <c r="J158" s="61">
        <v>1</v>
      </c>
      <c r="K158" s="61"/>
      <c r="L158" s="61"/>
      <c r="M158" s="61"/>
      <c r="N158" s="61"/>
      <c r="O158" s="61"/>
      <c r="P158" s="61"/>
      <c r="Q158" s="61"/>
      <c r="R158" s="61"/>
      <c r="S158" s="61"/>
      <c r="T158" s="268">
        <f t="shared" si="16"/>
        <v>1</v>
      </c>
      <c r="U158" s="183">
        <f t="shared" si="18"/>
        <v>8.2576383154417832E-4</v>
      </c>
      <c r="V158" s="269" t="s">
        <v>7</v>
      </c>
      <c r="W158" s="272"/>
    </row>
    <row r="159" spans="1:23" x14ac:dyDescent="0.25">
      <c r="A159" s="52"/>
      <c r="B159" s="265"/>
      <c r="C159" s="265"/>
      <c r="D159" s="265"/>
      <c r="E159" s="265"/>
      <c r="F159" s="265"/>
      <c r="G159" s="266"/>
      <c r="H159" s="285"/>
      <c r="I159" s="61">
        <v>3</v>
      </c>
      <c r="J159" s="61">
        <v>1</v>
      </c>
      <c r="K159" s="61"/>
      <c r="L159" s="61"/>
      <c r="M159" s="61"/>
      <c r="N159" s="61"/>
      <c r="O159" s="61"/>
      <c r="P159" s="61"/>
      <c r="Q159" s="61"/>
      <c r="R159" s="61"/>
      <c r="S159" s="61"/>
      <c r="T159" s="268">
        <f t="shared" si="16"/>
        <v>1</v>
      </c>
      <c r="U159" s="183">
        <f t="shared" si="18"/>
        <v>8.2576383154417832E-4</v>
      </c>
      <c r="V159" s="269" t="s">
        <v>8</v>
      </c>
      <c r="W159" s="272"/>
    </row>
    <row r="160" spans="1:23" x14ac:dyDescent="0.25">
      <c r="A160" s="52"/>
      <c r="B160" s="265"/>
      <c r="C160" s="265"/>
      <c r="D160" s="265"/>
      <c r="E160" s="265"/>
      <c r="F160" s="265"/>
      <c r="G160" s="266"/>
      <c r="H160" s="285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268">
        <f t="shared" si="16"/>
        <v>0</v>
      </c>
      <c r="U160" s="183">
        <f t="shared" si="18"/>
        <v>0</v>
      </c>
      <c r="V160" s="269" t="s">
        <v>77</v>
      </c>
      <c r="W160" s="264" t="s">
        <v>261</v>
      </c>
    </row>
    <row r="161" spans="1:23" x14ac:dyDescent="0.25">
      <c r="A161" s="52"/>
      <c r="B161" s="265"/>
      <c r="C161" s="265"/>
      <c r="D161" s="265"/>
      <c r="E161" s="265"/>
      <c r="F161" s="265"/>
      <c r="G161" s="266"/>
      <c r="H161" s="285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268">
        <f t="shared" si="16"/>
        <v>0</v>
      </c>
      <c r="U161" s="183">
        <f t="shared" si="18"/>
        <v>0</v>
      </c>
      <c r="V161" s="269" t="s">
        <v>19</v>
      </c>
      <c r="W161" s="264" t="s">
        <v>390</v>
      </c>
    </row>
    <row r="162" spans="1:23" x14ac:dyDescent="0.25">
      <c r="A162" s="52"/>
      <c r="B162" s="265"/>
      <c r="C162" s="265"/>
      <c r="D162" s="265"/>
      <c r="E162" s="265"/>
      <c r="F162" s="265"/>
      <c r="G162" s="266"/>
      <c r="H162" s="285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268">
        <f t="shared" si="16"/>
        <v>0</v>
      </c>
      <c r="U162" s="183">
        <f t="shared" si="18"/>
        <v>0</v>
      </c>
      <c r="V162" s="269" t="s">
        <v>78</v>
      </c>
      <c r="W162" s="300"/>
    </row>
    <row r="163" spans="1:23" x14ac:dyDescent="0.25">
      <c r="A163" s="52"/>
      <c r="B163" s="265"/>
      <c r="C163" s="265"/>
      <c r="D163" s="265"/>
      <c r="E163" s="265"/>
      <c r="F163" s="265"/>
      <c r="G163" s="266"/>
      <c r="H163" s="285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268">
        <f t="shared" si="16"/>
        <v>0</v>
      </c>
      <c r="U163" s="183">
        <f t="shared" si="18"/>
        <v>0</v>
      </c>
      <c r="V163" s="269" t="s">
        <v>9</v>
      </c>
      <c r="W163" s="300" t="s">
        <v>391</v>
      </c>
    </row>
    <row r="164" spans="1:23" x14ac:dyDescent="0.25">
      <c r="A164" s="52"/>
      <c r="B164" s="265"/>
      <c r="C164" s="265"/>
      <c r="D164" s="265"/>
      <c r="E164" s="265"/>
      <c r="F164" s="265"/>
      <c r="G164" s="266"/>
      <c r="H164" s="285"/>
      <c r="I164" s="61">
        <v>5</v>
      </c>
      <c r="J164" s="61">
        <v>1</v>
      </c>
      <c r="K164" s="61"/>
      <c r="L164" s="61"/>
      <c r="M164" s="61"/>
      <c r="N164" s="61"/>
      <c r="O164" s="61"/>
      <c r="P164" s="61"/>
      <c r="Q164" s="61"/>
      <c r="R164" s="61"/>
      <c r="S164" s="61"/>
      <c r="T164" s="268">
        <f>SUM(H164,J164,L164,N164,P164,R164,S164)</f>
        <v>1</v>
      </c>
      <c r="U164" s="183">
        <f t="shared" si="18"/>
        <v>8.2576383154417832E-4</v>
      </c>
      <c r="V164" s="269" t="s">
        <v>12</v>
      </c>
      <c r="W164" s="264"/>
    </row>
    <row r="165" spans="1:23" x14ac:dyDescent="0.25">
      <c r="A165" s="52"/>
      <c r="B165" s="265"/>
      <c r="C165" s="265"/>
      <c r="D165" s="265"/>
      <c r="E165" s="265"/>
      <c r="F165" s="265"/>
      <c r="G165" s="266"/>
      <c r="H165" s="267"/>
      <c r="I165" s="61">
        <v>3</v>
      </c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268">
        <f>SUM(H165,J165,L165,N165,P165,R165,S165)</f>
        <v>0</v>
      </c>
      <c r="U165" s="183">
        <f t="shared" si="18"/>
        <v>0</v>
      </c>
      <c r="V165" s="269" t="s">
        <v>92</v>
      </c>
      <c r="W165" s="271"/>
    </row>
    <row r="166" spans="1:23" x14ac:dyDescent="0.25">
      <c r="A166" s="52"/>
      <c r="B166" s="265"/>
      <c r="C166" s="265"/>
      <c r="D166" s="265"/>
      <c r="E166" s="265"/>
      <c r="F166" s="265"/>
      <c r="G166" s="266"/>
      <c r="H166" s="267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268">
        <f>SUM(H166,J166,L166,N166,P166,R166,S166)</f>
        <v>0</v>
      </c>
      <c r="U166" s="183">
        <f t="shared" si="18"/>
        <v>0</v>
      </c>
      <c r="V166" s="269" t="s">
        <v>9</v>
      </c>
      <c r="W166" s="271"/>
    </row>
    <row r="167" spans="1:23" x14ac:dyDescent="0.25">
      <c r="A167" s="52"/>
      <c r="B167" s="265"/>
      <c r="C167" s="265"/>
      <c r="D167" s="265"/>
      <c r="E167" s="265"/>
      <c r="F167" s="265"/>
      <c r="G167" s="266"/>
      <c r="H167" s="267"/>
      <c r="I167" s="61">
        <v>6</v>
      </c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268">
        <f>SUM(H167,J167,L167,N167,P167,R167,S167)</f>
        <v>0</v>
      </c>
      <c r="U167" s="183">
        <f t="shared" si="18"/>
        <v>0</v>
      </c>
      <c r="V167" s="269" t="s">
        <v>80</v>
      </c>
      <c r="W167" s="272"/>
    </row>
    <row r="168" spans="1:23" ht="15.75" thickBot="1" x14ac:dyDescent="0.3">
      <c r="A168" s="52"/>
      <c r="B168" s="265"/>
      <c r="C168" s="265"/>
      <c r="D168" s="265"/>
      <c r="E168" s="265"/>
      <c r="F168" s="265"/>
      <c r="G168" s="266"/>
      <c r="H168" s="273"/>
      <c r="I168" s="66">
        <v>1</v>
      </c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268">
        <f>SUM(H168,J168,L168,N168,P168,R168,S168)</f>
        <v>0</v>
      </c>
      <c r="U168" s="183">
        <f>($T168)/$D$137</f>
        <v>0</v>
      </c>
      <c r="V168" s="275" t="s">
        <v>94</v>
      </c>
      <c r="W168" s="264"/>
    </row>
    <row r="169" spans="1:23" ht="15.75" thickBot="1" x14ac:dyDescent="0.3">
      <c r="A169" s="52"/>
      <c r="B169" s="265"/>
      <c r="C169" s="265"/>
      <c r="D169" s="265"/>
      <c r="E169" s="265"/>
      <c r="F169" s="265"/>
      <c r="G169" s="266"/>
      <c r="H169" s="261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6"/>
      <c r="U169" s="166"/>
      <c r="V169" s="310" t="s">
        <v>81</v>
      </c>
      <c r="W169" s="354"/>
    </row>
    <row r="170" spans="1:23" x14ac:dyDescent="0.25">
      <c r="A170" s="52"/>
      <c r="B170" s="265"/>
      <c r="C170" s="265"/>
      <c r="D170" s="265"/>
      <c r="E170" s="265"/>
      <c r="F170" s="265"/>
      <c r="G170" s="56"/>
      <c r="H170" s="262">
        <v>1</v>
      </c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286">
        <f t="shared" ref="T170:T177" si="19">SUM(H170,J170,L170,N170,P170,R170,S170)</f>
        <v>1</v>
      </c>
      <c r="U170" s="183">
        <f>($T170)/$D$137</f>
        <v>8.2576383154417832E-4</v>
      </c>
      <c r="V170" s="113" t="s">
        <v>83</v>
      </c>
      <c r="W170" s="356"/>
    </row>
    <row r="171" spans="1:23" x14ac:dyDescent="0.25">
      <c r="A171" s="52"/>
      <c r="B171" s="265"/>
      <c r="C171" s="265"/>
      <c r="D171" s="265"/>
      <c r="E171" s="265"/>
      <c r="F171" s="265"/>
      <c r="G171" s="56"/>
      <c r="H171" s="267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>
        <v>1</v>
      </c>
      <c r="T171" s="268">
        <f t="shared" si="19"/>
        <v>1</v>
      </c>
      <c r="U171" s="183">
        <f>($T171)/$D$137</f>
        <v>8.2576383154417832E-4</v>
      </c>
      <c r="V171" s="269" t="s">
        <v>71</v>
      </c>
      <c r="W171" s="356" t="s">
        <v>433</v>
      </c>
    </row>
    <row r="172" spans="1:23" x14ac:dyDescent="0.25">
      <c r="A172" s="52"/>
      <c r="B172" s="265"/>
      <c r="C172" s="265"/>
      <c r="D172" s="265"/>
      <c r="E172" s="265"/>
      <c r="F172" s="265"/>
      <c r="G172" s="56"/>
      <c r="H172" s="267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268">
        <f t="shared" si="19"/>
        <v>0</v>
      </c>
      <c r="U172" s="183">
        <f t="shared" ref="U172:U176" si="20">($T172)/$D$137</f>
        <v>0</v>
      </c>
      <c r="V172" s="269" t="s">
        <v>170</v>
      </c>
      <c r="W172" s="354" t="s">
        <v>434</v>
      </c>
    </row>
    <row r="173" spans="1:23" x14ac:dyDescent="0.25">
      <c r="A173" s="52"/>
      <c r="B173" s="265"/>
      <c r="C173" s="265"/>
      <c r="D173" s="265"/>
      <c r="E173" s="265"/>
      <c r="F173" s="265"/>
      <c r="G173" s="56"/>
      <c r="H173" s="267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268">
        <f t="shared" si="19"/>
        <v>0</v>
      </c>
      <c r="U173" s="183">
        <f t="shared" si="20"/>
        <v>0</v>
      </c>
      <c r="V173" s="269" t="s">
        <v>12</v>
      </c>
      <c r="W173" s="356"/>
    </row>
    <row r="174" spans="1:23" x14ac:dyDescent="0.25">
      <c r="A174" s="52"/>
      <c r="B174" s="265"/>
      <c r="C174" s="265"/>
      <c r="D174" s="265"/>
      <c r="E174" s="265"/>
      <c r="F174" s="265"/>
      <c r="G174" s="56"/>
      <c r="H174" s="267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268">
        <f t="shared" si="19"/>
        <v>0</v>
      </c>
      <c r="U174" s="183">
        <f t="shared" si="20"/>
        <v>0</v>
      </c>
      <c r="V174" s="148" t="s">
        <v>35</v>
      </c>
      <c r="W174" s="356"/>
    </row>
    <row r="175" spans="1:23" x14ac:dyDescent="0.25">
      <c r="A175" s="52"/>
      <c r="B175" s="265"/>
      <c r="C175" s="265"/>
      <c r="D175" s="265"/>
      <c r="E175" s="265"/>
      <c r="F175" s="265"/>
      <c r="G175" s="56"/>
      <c r="H175" s="267">
        <v>1</v>
      </c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268">
        <f t="shared" si="19"/>
        <v>1</v>
      </c>
      <c r="U175" s="183">
        <f t="shared" si="20"/>
        <v>8.2576383154417832E-4</v>
      </c>
      <c r="V175" s="148" t="s">
        <v>152</v>
      </c>
      <c r="W175" s="354"/>
    </row>
    <row r="176" spans="1:23" x14ac:dyDescent="0.25">
      <c r="A176" s="52"/>
      <c r="B176" s="265"/>
      <c r="C176" s="265"/>
      <c r="D176" s="265"/>
      <c r="E176" s="265"/>
      <c r="F176" s="265"/>
      <c r="G176" s="56"/>
      <c r="H176" s="273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268">
        <f t="shared" si="19"/>
        <v>0</v>
      </c>
      <c r="U176" s="183">
        <f t="shared" si="20"/>
        <v>0</v>
      </c>
      <c r="V176" s="334" t="s">
        <v>85</v>
      </c>
      <c r="W176" s="354"/>
    </row>
    <row r="177" spans="1:29" ht="15.75" thickBot="1" x14ac:dyDescent="0.3">
      <c r="A177" s="155"/>
      <c r="B177" s="156"/>
      <c r="C177" s="156"/>
      <c r="D177" s="156"/>
      <c r="E177" s="156"/>
      <c r="F177" s="156"/>
      <c r="G177" s="163"/>
      <c r="H177" s="273">
        <v>5</v>
      </c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274">
        <f t="shared" si="19"/>
        <v>5</v>
      </c>
      <c r="U177" s="183">
        <f>($T177)/$D$137</f>
        <v>4.1288191577208916E-3</v>
      </c>
      <c r="V177" s="287" t="s">
        <v>146</v>
      </c>
      <c r="W177" s="302"/>
    </row>
    <row r="178" spans="1:29" ht="15.75" thickBot="1" x14ac:dyDescent="0.3">
      <c r="G178" s="47" t="s">
        <v>4</v>
      </c>
      <c r="H178" s="57">
        <f t="shared" ref="H178:S178" si="21">SUM(H138:H177)</f>
        <v>68</v>
      </c>
      <c r="I178" s="57">
        <f t="shared" si="21"/>
        <v>33</v>
      </c>
      <c r="J178" s="57">
        <f t="shared" si="21"/>
        <v>16</v>
      </c>
      <c r="K178" s="57">
        <f t="shared" si="21"/>
        <v>0</v>
      </c>
      <c r="L178" s="57">
        <f t="shared" si="21"/>
        <v>0</v>
      </c>
      <c r="M178" s="57">
        <f t="shared" si="21"/>
        <v>0</v>
      </c>
      <c r="N178" s="57">
        <f t="shared" si="21"/>
        <v>0</v>
      </c>
      <c r="O178" s="57">
        <f t="shared" si="21"/>
        <v>0</v>
      </c>
      <c r="P178" s="57">
        <f t="shared" si="21"/>
        <v>0</v>
      </c>
      <c r="Q178" s="57">
        <f t="shared" si="21"/>
        <v>0</v>
      </c>
      <c r="R178" s="57">
        <f t="shared" si="21"/>
        <v>0</v>
      </c>
      <c r="S178" s="57">
        <f t="shared" si="21"/>
        <v>18</v>
      </c>
      <c r="T178" s="288">
        <f>SUM(H178,J178,L178,N178,P178,R178,S178)</f>
        <v>102</v>
      </c>
      <c r="U178" s="333">
        <f>($T178)/$D$137</f>
        <v>8.4227910817506191E-2</v>
      </c>
      <c r="V178" s="11"/>
      <c r="W178" s="7"/>
    </row>
    <row r="180" spans="1:29" ht="15.75" thickBot="1" x14ac:dyDescent="0.3"/>
    <row r="181" spans="1:29" ht="75.75" thickBot="1" x14ac:dyDescent="0.3">
      <c r="A181" s="43" t="s">
        <v>22</v>
      </c>
      <c r="B181" s="43" t="s">
        <v>47</v>
      </c>
      <c r="C181" s="43" t="s">
        <v>52</v>
      </c>
      <c r="D181" s="43" t="s">
        <v>17</v>
      </c>
      <c r="E181" s="42" t="s">
        <v>16</v>
      </c>
      <c r="F181" s="44" t="s">
        <v>1</v>
      </c>
      <c r="G181" s="45" t="s">
        <v>23</v>
      </c>
      <c r="H181" s="46" t="s">
        <v>72</v>
      </c>
      <c r="I181" s="46" t="s">
        <v>73</v>
      </c>
      <c r="J181" s="46" t="s">
        <v>53</v>
      </c>
      <c r="K181" s="46" t="s">
        <v>58</v>
      </c>
      <c r="L181" s="46" t="s">
        <v>54</v>
      </c>
      <c r="M181" s="46" t="s">
        <v>59</v>
      </c>
      <c r="N181" s="46" t="s">
        <v>55</v>
      </c>
      <c r="O181" s="46" t="s">
        <v>60</v>
      </c>
      <c r="P181" s="46" t="s">
        <v>56</v>
      </c>
      <c r="Q181" s="46" t="s">
        <v>74</v>
      </c>
      <c r="R181" s="46" t="s">
        <v>113</v>
      </c>
      <c r="S181" s="46" t="s">
        <v>41</v>
      </c>
      <c r="T181" s="46" t="s">
        <v>4</v>
      </c>
      <c r="U181" s="42" t="s">
        <v>2</v>
      </c>
      <c r="V181" s="80" t="s">
        <v>20</v>
      </c>
      <c r="W181" s="81" t="s">
        <v>6</v>
      </c>
      <c r="X181" s="41"/>
      <c r="Y181" s="41"/>
      <c r="Z181" s="41"/>
      <c r="AA181" s="41"/>
      <c r="AB181" s="41"/>
      <c r="AC181" s="41"/>
    </row>
    <row r="182" spans="1:29" ht="15.75" thickBot="1" x14ac:dyDescent="0.3">
      <c r="A182" s="73">
        <v>1523562</v>
      </c>
      <c r="B182" s="73" t="s">
        <v>264</v>
      </c>
      <c r="C182" s="317">
        <v>1152</v>
      </c>
      <c r="D182" s="317">
        <v>1197</v>
      </c>
      <c r="E182" s="317">
        <v>1137</v>
      </c>
      <c r="F182" s="318">
        <f>E182/D182</f>
        <v>0.94987468671679198</v>
      </c>
      <c r="G182" s="48">
        <v>45447</v>
      </c>
      <c r="H182" s="261"/>
      <c r="I182" s="167"/>
      <c r="J182" s="167"/>
      <c r="K182" s="167"/>
      <c r="L182" s="167"/>
      <c r="M182" s="167"/>
      <c r="N182" s="167"/>
      <c r="O182" s="167"/>
      <c r="P182" s="167"/>
      <c r="Q182" s="167"/>
      <c r="R182" s="167"/>
      <c r="S182" s="167"/>
      <c r="T182" s="85"/>
      <c r="U182" s="166"/>
      <c r="V182" s="86" t="s">
        <v>75</v>
      </c>
      <c r="W182" s="39" t="s">
        <v>117</v>
      </c>
      <c r="X182" s="41"/>
      <c r="Y182" s="41"/>
      <c r="Z182" s="41"/>
      <c r="AA182" s="41"/>
      <c r="AB182" s="41"/>
      <c r="AC182" s="41"/>
    </row>
    <row r="183" spans="1:29" ht="15.75" thickBot="1" x14ac:dyDescent="0.3">
      <c r="A183" s="49"/>
      <c r="B183" s="50"/>
      <c r="C183" s="50"/>
      <c r="D183" s="50"/>
      <c r="E183" s="50"/>
      <c r="F183" s="50"/>
      <c r="G183" s="51"/>
      <c r="H183" s="262">
        <v>7</v>
      </c>
      <c r="I183" s="339"/>
      <c r="J183" s="59">
        <v>1</v>
      </c>
      <c r="K183" s="59"/>
      <c r="L183" s="59"/>
      <c r="M183" s="59"/>
      <c r="N183" s="59"/>
      <c r="O183" s="59"/>
      <c r="P183" s="59"/>
      <c r="Q183" s="59"/>
      <c r="R183" s="59"/>
      <c r="S183" s="59"/>
      <c r="T183" s="347">
        <f>SUM(H183,J183,L183,N183,P183,R183,S183)</f>
        <v>8</v>
      </c>
      <c r="U183" s="183">
        <f>($T183)/$D$182</f>
        <v>6.6833751044277356E-3</v>
      </c>
      <c r="V183" s="263" t="s">
        <v>15</v>
      </c>
      <c r="W183" s="270" t="s">
        <v>182</v>
      </c>
      <c r="X183" s="41"/>
      <c r="Y183" s="41"/>
      <c r="Z183" s="41"/>
      <c r="AA183" s="41"/>
      <c r="AB183" s="41"/>
      <c r="AC183" s="41"/>
    </row>
    <row r="184" spans="1:29" x14ac:dyDescent="0.25">
      <c r="A184" s="535" t="s">
        <v>428</v>
      </c>
      <c r="B184" s="536"/>
      <c r="C184" s="536"/>
      <c r="D184" s="536"/>
      <c r="E184" s="536"/>
      <c r="F184" s="536"/>
      <c r="G184" s="537"/>
      <c r="H184" s="297">
        <v>1</v>
      </c>
      <c r="I184" s="345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346">
        <f>SUM(H184,J184,L184,N184,P184,R184,S184)</f>
        <v>1</v>
      </c>
      <c r="U184" s="183">
        <f>($T184)/$D$182</f>
        <v>8.3542188805346695E-4</v>
      </c>
      <c r="V184" s="284" t="s">
        <v>43</v>
      </c>
      <c r="W184" s="270" t="s">
        <v>204</v>
      </c>
      <c r="X184" s="41"/>
      <c r="Y184" s="41"/>
      <c r="Z184" s="41"/>
      <c r="AA184" s="41"/>
      <c r="AB184" s="41"/>
      <c r="AC184" s="41"/>
    </row>
    <row r="185" spans="1:29" x14ac:dyDescent="0.25">
      <c r="A185" s="541" t="s">
        <v>429</v>
      </c>
      <c r="B185" s="542"/>
      <c r="C185" s="542"/>
      <c r="D185" s="542"/>
      <c r="E185" s="542"/>
      <c r="F185" s="542"/>
      <c r="G185" s="504">
        <v>12</v>
      </c>
      <c r="H185" s="267"/>
      <c r="I185" s="340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268">
        <f t="shared" ref="T185:T208" si="22">SUM(H185,J185,L185,N185,P185,R185,S185)</f>
        <v>0</v>
      </c>
      <c r="U185" s="183">
        <f t="shared" ref="U185:U198" si="23">($T185)/$D$182</f>
        <v>0</v>
      </c>
      <c r="V185" s="269" t="s">
        <v>5</v>
      </c>
      <c r="W185" s="311"/>
      <c r="X185" s="41"/>
      <c r="Y185" s="41"/>
      <c r="Z185" s="41"/>
      <c r="AA185" s="41"/>
      <c r="AB185" s="41"/>
      <c r="AC185" s="41"/>
    </row>
    <row r="186" spans="1:29" x14ac:dyDescent="0.25">
      <c r="A186" s="541" t="s">
        <v>430</v>
      </c>
      <c r="B186" s="542"/>
      <c r="C186" s="542"/>
      <c r="D186" s="542"/>
      <c r="E186" s="542"/>
      <c r="F186" s="542"/>
      <c r="G186" s="504">
        <v>12</v>
      </c>
      <c r="H186" s="267">
        <v>2</v>
      </c>
      <c r="I186" s="340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268">
        <f t="shared" si="22"/>
        <v>2</v>
      </c>
      <c r="U186" s="183">
        <f t="shared" si="23"/>
        <v>1.6708437761069339E-3</v>
      </c>
      <c r="V186" s="269" t="s">
        <v>13</v>
      </c>
      <c r="W186" s="311"/>
      <c r="X186" s="41"/>
      <c r="Y186" s="41"/>
      <c r="Z186" s="41"/>
      <c r="AA186" s="41"/>
      <c r="AB186" s="41"/>
      <c r="AC186" s="41"/>
    </row>
    <row r="187" spans="1:29" x14ac:dyDescent="0.25">
      <c r="A187" s="541" t="s">
        <v>431</v>
      </c>
      <c r="B187" s="542"/>
      <c r="C187" s="542"/>
      <c r="D187" s="542"/>
      <c r="E187" s="542"/>
      <c r="F187" s="542"/>
      <c r="G187" s="505">
        <f>G185-G186</f>
        <v>0</v>
      </c>
      <c r="H187" s="267">
        <v>10</v>
      </c>
      <c r="I187" s="340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268">
        <f t="shared" si="22"/>
        <v>10</v>
      </c>
      <c r="U187" s="183">
        <f t="shared" si="23"/>
        <v>8.3542188805346695E-3</v>
      </c>
      <c r="V187" s="269" t="s">
        <v>14</v>
      </c>
      <c r="W187" s="271"/>
      <c r="X187" s="41"/>
      <c r="Y187" s="41"/>
      <c r="Z187" s="41"/>
      <c r="AA187" s="41"/>
      <c r="AB187" s="41"/>
      <c r="AC187" s="41"/>
    </row>
    <row r="188" spans="1:29" x14ac:dyDescent="0.25">
      <c r="A188" s="541" t="s">
        <v>432</v>
      </c>
      <c r="B188" s="542"/>
      <c r="C188" s="542"/>
      <c r="D188" s="542"/>
      <c r="E188" s="542"/>
      <c r="F188" s="542"/>
      <c r="G188" s="505">
        <f>G187/G185</f>
        <v>0</v>
      </c>
      <c r="H188" s="267">
        <v>1</v>
      </c>
      <c r="I188" s="340"/>
      <c r="J188" s="61">
        <v>1</v>
      </c>
      <c r="K188" s="61"/>
      <c r="L188" s="61"/>
      <c r="M188" s="61"/>
      <c r="N188" s="61"/>
      <c r="O188" s="61"/>
      <c r="P188" s="61"/>
      <c r="Q188" s="61"/>
      <c r="R188" s="61"/>
      <c r="S188" s="61"/>
      <c r="T188" s="268">
        <f t="shared" si="22"/>
        <v>2</v>
      </c>
      <c r="U188" s="183">
        <f t="shared" si="23"/>
        <v>1.6708437761069339E-3</v>
      </c>
      <c r="V188" s="269" t="s">
        <v>30</v>
      </c>
      <c r="W188" s="271"/>
      <c r="X188" s="41"/>
      <c r="Y188" s="41"/>
      <c r="Z188" s="41"/>
      <c r="AA188" s="41"/>
      <c r="AB188" s="41"/>
      <c r="AC188" s="41"/>
    </row>
    <row r="189" spans="1:29" x14ac:dyDescent="0.25">
      <c r="A189" s="52"/>
      <c r="B189" s="265"/>
      <c r="C189" s="265"/>
      <c r="D189" s="265"/>
      <c r="E189" s="265"/>
      <c r="F189" s="265"/>
      <c r="G189" s="266"/>
      <c r="H189" s="267"/>
      <c r="I189" s="340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268">
        <f t="shared" si="22"/>
        <v>0</v>
      </c>
      <c r="U189" s="183">
        <f t="shared" si="23"/>
        <v>0</v>
      </c>
      <c r="V189" s="269" t="s">
        <v>31</v>
      </c>
      <c r="W189" s="271"/>
      <c r="X189" s="41"/>
      <c r="Y189" s="41"/>
      <c r="Z189" s="41"/>
      <c r="AA189" s="41"/>
      <c r="AB189" s="41"/>
      <c r="AC189" s="41"/>
    </row>
    <row r="190" spans="1:29" x14ac:dyDescent="0.25">
      <c r="A190" s="52"/>
      <c r="B190" s="265"/>
      <c r="C190" s="265"/>
      <c r="D190" s="265"/>
      <c r="E190" s="265"/>
      <c r="F190" s="265"/>
      <c r="G190" s="266"/>
      <c r="H190" s="267">
        <v>3</v>
      </c>
      <c r="I190" s="340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268">
        <f t="shared" si="22"/>
        <v>3</v>
      </c>
      <c r="U190" s="183">
        <f t="shared" si="23"/>
        <v>2.5062656641604009E-3</v>
      </c>
      <c r="V190" s="269" t="s">
        <v>112</v>
      </c>
      <c r="W190" s="271"/>
      <c r="X190" s="41"/>
      <c r="Y190" s="41"/>
      <c r="Z190" s="41"/>
      <c r="AA190" s="41"/>
      <c r="AB190" s="41"/>
      <c r="AC190" s="41"/>
    </row>
    <row r="191" spans="1:29" x14ac:dyDescent="0.25">
      <c r="A191" s="52"/>
      <c r="B191" s="265"/>
      <c r="C191" s="265"/>
      <c r="D191" s="265"/>
      <c r="E191" s="265"/>
      <c r="F191" s="265" t="s">
        <v>99</v>
      </c>
      <c r="G191" s="266"/>
      <c r="H191" s="267"/>
      <c r="I191" s="340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268">
        <f t="shared" si="22"/>
        <v>0</v>
      </c>
      <c r="U191" s="183">
        <f t="shared" si="23"/>
        <v>0</v>
      </c>
      <c r="V191" s="269" t="s">
        <v>29</v>
      </c>
      <c r="W191" s="271"/>
      <c r="X191" s="41"/>
      <c r="Y191" s="41"/>
      <c r="Z191" s="41"/>
      <c r="AA191" s="41"/>
      <c r="AB191" s="41"/>
      <c r="AC191" s="41"/>
    </row>
    <row r="192" spans="1:29" x14ac:dyDescent="0.25">
      <c r="A192" s="52"/>
      <c r="B192" s="265"/>
      <c r="C192" s="265"/>
      <c r="D192" s="265"/>
      <c r="E192" s="265"/>
      <c r="F192" s="265"/>
      <c r="G192" s="266"/>
      <c r="H192" s="267">
        <v>4</v>
      </c>
      <c r="I192" s="340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268">
        <f t="shared" si="22"/>
        <v>4</v>
      </c>
      <c r="U192" s="183">
        <f t="shared" si="23"/>
        <v>3.3416875522138678E-3</v>
      </c>
      <c r="V192" s="269" t="s">
        <v>0</v>
      </c>
      <c r="W192" s="272"/>
      <c r="X192" s="41"/>
      <c r="Y192" s="41"/>
      <c r="Z192" s="41"/>
      <c r="AA192" s="41"/>
      <c r="AB192" s="41"/>
      <c r="AC192" s="41"/>
    </row>
    <row r="193" spans="1:29" x14ac:dyDescent="0.25">
      <c r="A193" s="52"/>
      <c r="B193" s="265"/>
      <c r="C193" s="265"/>
      <c r="D193" s="265"/>
      <c r="E193" s="265"/>
      <c r="F193" s="265"/>
      <c r="G193" s="266"/>
      <c r="H193" s="267">
        <v>7</v>
      </c>
      <c r="I193" s="340"/>
      <c r="J193" s="61">
        <v>6</v>
      </c>
      <c r="K193" s="61"/>
      <c r="L193" s="61"/>
      <c r="M193" s="61"/>
      <c r="N193" s="61"/>
      <c r="O193" s="61"/>
      <c r="P193" s="61"/>
      <c r="Q193" s="61"/>
      <c r="R193" s="61"/>
      <c r="S193" s="61"/>
      <c r="T193" s="268">
        <f t="shared" si="22"/>
        <v>13</v>
      </c>
      <c r="U193" s="183">
        <f t="shared" si="23"/>
        <v>1.086048454469507E-2</v>
      </c>
      <c r="V193" s="269" t="s">
        <v>11</v>
      </c>
      <c r="W193" s="272"/>
      <c r="X193" s="41"/>
      <c r="Y193" s="41"/>
      <c r="Z193" s="41"/>
      <c r="AA193" s="41"/>
      <c r="AB193" s="41"/>
      <c r="AC193" s="41"/>
    </row>
    <row r="194" spans="1:29" x14ac:dyDescent="0.25">
      <c r="A194" s="52"/>
      <c r="B194" s="265"/>
      <c r="C194" s="265"/>
      <c r="D194" s="265"/>
      <c r="E194" s="265"/>
      <c r="F194" s="265"/>
      <c r="G194" s="266"/>
      <c r="H194" s="267"/>
      <c r="I194" s="340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268">
        <f t="shared" si="22"/>
        <v>0</v>
      </c>
      <c r="U194" s="183">
        <f t="shared" si="23"/>
        <v>0</v>
      </c>
      <c r="V194" s="269" t="s">
        <v>33</v>
      </c>
      <c r="W194" s="272"/>
      <c r="X194" s="41"/>
      <c r="Y194" s="41"/>
      <c r="Z194" s="41"/>
      <c r="AA194" s="41"/>
      <c r="AB194" s="41"/>
      <c r="AC194" s="41"/>
    </row>
    <row r="195" spans="1:29" x14ac:dyDescent="0.25">
      <c r="A195" s="52"/>
      <c r="B195" s="265"/>
      <c r="C195" s="265"/>
      <c r="D195" s="265"/>
      <c r="E195" s="265"/>
      <c r="F195" s="265"/>
      <c r="G195" s="266"/>
      <c r="H195" s="273">
        <v>1</v>
      </c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274">
        <f t="shared" si="22"/>
        <v>1</v>
      </c>
      <c r="U195" s="183">
        <f t="shared" si="23"/>
        <v>8.3542188805346695E-4</v>
      </c>
      <c r="V195" s="148" t="s">
        <v>152</v>
      </c>
      <c r="W195" s="272"/>
      <c r="X195" s="41"/>
      <c r="Y195" s="41"/>
      <c r="Z195" s="41"/>
      <c r="AA195" s="41"/>
      <c r="AB195" s="41"/>
      <c r="AC195" s="41"/>
    </row>
    <row r="196" spans="1:29" x14ac:dyDescent="0.25">
      <c r="A196" s="52"/>
      <c r="B196" s="265"/>
      <c r="C196" s="265"/>
      <c r="D196" s="265"/>
      <c r="E196" s="265"/>
      <c r="F196" s="265"/>
      <c r="G196" s="56"/>
      <c r="H196" s="276"/>
      <c r="I196" s="61"/>
      <c r="J196" s="66"/>
      <c r="K196" s="61"/>
      <c r="L196" s="61"/>
      <c r="M196" s="61"/>
      <c r="N196" s="61"/>
      <c r="O196" s="61"/>
      <c r="P196" s="61"/>
      <c r="Q196" s="61"/>
      <c r="R196" s="61"/>
      <c r="S196" s="61"/>
      <c r="T196" s="268">
        <f t="shared" si="22"/>
        <v>0</v>
      </c>
      <c r="U196" s="183">
        <f t="shared" si="23"/>
        <v>0</v>
      </c>
      <c r="V196" s="269" t="s">
        <v>85</v>
      </c>
      <c r="W196" s="277"/>
      <c r="X196" s="41"/>
      <c r="Y196" s="41"/>
      <c r="Z196" s="41"/>
      <c r="AA196" s="41"/>
      <c r="AB196" s="41"/>
      <c r="AC196" s="41"/>
    </row>
    <row r="197" spans="1:29" x14ac:dyDescent="0.25">
      <c r="A197" s="52"/>
      <c r="B197" s="265"/>
      <c r="C197" s="265"/>
      <c r="D197" s="265"/>
      <c r="E197" s="265"/>
      <c r="F197" s="265"/>
      <c r="G197" s="56"/>
      <c r="H197" s="278"/>
      <c r="I197" s="61"/>
      <c r="J197" s="61">
        <v>2</v>
      </c>
      <c r="K197" s="61"/>
      <c r="L197" s="61"/>
      <c r="M197" s="61"/>
      <c r="N197" s="61"/>
      <c r="O197" s="61"/>
      <c r="P197" s="61"/>
      <c r="Q197" s="61"/>
      <c r="R197" s="61"/>
      <c r="S197" s="61"/>
      <c r="T197" s="268">
        <f t="shared" si="22"/>
        <v>2</v>
      </c>
      <c r="U197" s="183">
        <f t="shared" si="23"/>
        <v>1.6708437761069339E-3</v>
      </c>
      <c r="V197" s="269" t="s">
        <v>454</v>
      </c>
      <c r="W197" s="264"/>
      <c r="X197" s="41"/>
      <c r="Y197" s="41"/>
      <c r="Z197" s="41"/>
      <c r="AA197" s="41"/>
      <c r="AB197" s="41"/>
      <c r="AC197" s="41"/>
    </row>
    <row r="198" spans="1:29" x14ac:dyDescent="0.25">
      <c r="A198" s="52"/>
      <c r="B198" s="265"/>
      <c r="C198" s="265"/>
      <c r="D198" s="265"/>
      <c r="E198" s="265"/>
      <c r="F198" s="265"/>
      <c r="G198" s="266"/>
      <c r="H198" s="267"/>
      <c r="I198" s="276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268">
        <f t="shared" si="22"/>
        <v>0</v>
      </c>
      <c r="U198" s="183">
        <f t="shared" si="23"/>
        <v>0</v>
      </c>
      <c r="V198" s="269" t="s">
        <v>317</v>
      </c>
      <c r="W198" s="264"/>
      <c r="X198" s="41"/>
      <c r="Y198" s="41"/>
      <c r="Z198" s="41"/>
      <c r="AA198" s="41"/>
      <c r="AB198" s="41"/>
      <c r="AC198" s="41"/>
    </row>
    <row r="199" spans="1:29" ht="15.75" thickBot="1" x14ac:dyDescent="0.3">
      <c r="A199" s="52"/>
      <c r="B199" s="265"/>
      <c r="C199" s="265"/>
      <c r="D199" s="265"/>
      <c r="E199" s="265"/>
      <c r="F199" s="265"/>
      <c r="G199" s="266"/>
      <c r="H199" s="279"/>
      <c r="I199" s="174"/>
      <c r="J199" s="174">
        <v>2</v>
      </c>
      <c r="K199" s="174"/>
      <c r="L199" s="174"/>
      <c r="M199" s="174"/>
      <c r="N199" s="174"/>
      <c r="O199" s="174"/>
      <c r="P199" s="174"/>
      <c r="Q199" s="174"/>
      <c r="R199" s="174"/>
      <c r="S199" s="174"/>
      <c r="T199" s="280">
        <f t="shared" si="22"/>
        <v>2</v>
      </c>
      <c r="U199" s="245">
        <f>($T199)/$D$182</f>
        <v>1.6708437761069339E-3</v>
      </c>
      <c r="V199" s="281" t="s">
        <v>27</v>
      </c>
      <c r="W199" s="282"/>
      <c r="X199" s="41"/>
      <c r="Y199" s="41"/>
      <c r="Z199" s="41"/>
      <c r="AA199" s="41"/>
      <c r="AB199" s="41"/>
      <c r="AC199" s="41"/>
    </row>
    <row r="200" spans="1:29" x14ac:dyDescent="0.25">
      <c r="A200" s="52"/>
      <c r="B200" s="265"/>
      <c r="C200" s="265" t="s">
        <v>109</v>
      </c>
      <c r="D200" s="265"/>
      <c r="E200" s="265"/>
      <c r="F200" s="265"/>
      <c r="G200" s="266"/>
      <c r="H200" s="283"/>
      <c r="I200" s="62">
        <v>7</v>
      </c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268">
        <f t="shared" si="22"/>
        <v>0</v>
      </c>
      <c r="U200" s="183">
        <f>($T200)/$D$182</f>
        <v>0</v>
      </c>
      <c r="V200" s="284" t="s">
        <v>10</v>
      </c>
      <c r="W200" s="264"/>
      <c r="X200" s="41"/>
      <c r="Y200" s="41"/>
      <c r="Z200" s="41"/>
      <c r="AA200" s="41"/>
      <c r="AB200" s="41"/>
      <c r="AC200" s="41"/>
    </row>
    <row r="201" spans="1:29" x14ac:dyDescent="0.25">
      <c r="A201" s="52"/>
      <c r="B201" s="265"/>
      <c r="C201" s="265"/>
      <c r="D201" s="265"/>
      <c r="E201" s="265"/>
      <c r="F201" s="265"/>
      <c r="G201" s="266"/>
      <c r="H201" s="285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268">
        <f t="shared" si="22"/>
        <v>0</v>
      </c>
      <c r="U201" s="183">
        <f>($T201)/$D$182</f>
        <v>0</v>
      </c>
      <c r="V201" s="269" t="s">
        <v>28</v>
      </c>
      <c r="W201" s="264"/>
      <c r="X201" s="41"/>
      <c r="Y201" s="41"/>
      <c r="Z201" s="41"/>
      <c r="AA201" s="41"/>
      <c r="AB201" s="41"/>
      <c r="AC201" s="41"/>
    </row>
    <row r="202" spans="1:29" x14ac:dyDescent="0.25">
      <c r="A202" s="52"/>
      <c r="B202" s="265"/>
      <c r="C202" s="265"/>
      <c r="D202" s="265"/>
      <c r="E202" s="265"/>
      <c r="F202" s="265"/>
      <c r="G202" s="266"/>
      <c r="H202" s="285"/>
      <c r="I202" s="61">
        <v>1</v>
      </c>
      <c r="J202" s="61">
        <v>1</v>
      </c>
      <c r="K202" s="61"/>
      <c r="L202" s="61"/>
      <c r="M202" s="61"/>
      <c r="N202" s="61"/>
      <c r="O202" s="61"/>
      <c r="P202" s="61"/>
      <c r="Q202" s="61"/>
      <c r="R202" s="61"/>
      <c r="S202" s="61"/>
      <c r="T202" s="268">
        <f t="shared" si="22"/>
        <v>1</v>
      </c>
      <c r="U202" s="183">
        <f t="shared" ref="U202:U212" si="24">($T202)/$D$182</f>
        <v>8.3542188805346695E-4</v>
      </c>
      <c r="V202" s="269" t="s">
        <v>3</v>
      </c>
      <c r="W202" s="271"/>
      <c r="X202" s="41"/>
      <c r="Y202" s="41"/>
      <c r="Z202" s="41"/>
      <c r="AA202" s="41"/>
      <c r="AB202" s="41"/>
      <c r="AC202" s="41"/>
    </row>
    <row r="203" spans="1:29" x14ac:dyDescent="0.25">
      <c r="A203" s="52"/>
      <c r="B203" s="265"/>
      <c r="C203" s="265"/>
      <c r="D203" s="265"/>
      <c r="E203" s="265"/>
      <c r="F203" s="265"/>
      <c r="G203" s="266"/>
      <c r="H203" s="285"/>
      <c r="I203" s="61">
        <v>14</v>
      </c>
      <c r="J203" s="61">
        <v>1</v>
      </c>
      <c r="K203" s="61"/>
      <c r="L203" s="61"/>
      <c r="M203" s="61"/>
      <c r="N203" s="61"/>
      <c r="O203" s="61"/>
      <c r="P203" s="61"/>
      <c r="Q203" s="61"/>
      <c r="R203" s="61"/>
      <c r="S203" s="61"/>
      <c r="T203" s="268">
        <f t="shared" si="22"/>
        <v>1</v>
      </c>
      <c r="U203" s="183">
        <f t="shared" si="24"/>
        <v>8.3542188805346695E-4</v>
      </c>
      <c r="V203" s="269" t="s">
        <v>7</v>
      </c>
      <c r="W203" s="272"/>
      <c r="X203" s="41"/>
      <c r="Y203" s="41"/>
      <c r="Z203" s="41"/>
      <c r="AA203" s="41"/>
      <c r="AB203" s="41"/>
      <c r="AC203" s="41"/>
    </row>
    <row r="204" spans="1:29" x14ac:dyDescent="0.25">
      <c r="A204" s="52"/>
      <c r="B204" s="265"/>
      <c r="C204" s="265"/>
      <c r="D204" s="265"/>
      <c r="E204" s="265"/>
      <c r="F204" s="265"/>
      <c r="G204" s="266"/>
      <c r="H204" s="285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268">
        <f t="shared" si="22"/>
        <v>0</v>
      </c>
      <c r="U204" s="183">
        <f t="shared" si="24"/>
        <v>0</v>
      </c>
      <c r="V204" s="269" t="s">
        <v>8</v>
      </c>
      <c r="W204" s="272"/>
      <c r="X204" s="41"/>
      <c r="Y204" s="41"/>
      <c r="Z204" s="41"/>
      <c r="AA204" s="41"/>
      <c r="AB204" s="41"/>
      <c r="AC204" s="41"/>
    </row>
    <row r="205" spans="1:29" x14ac:dyDescent="0.25">
      <c r="A205" s="52"/>
      <c r="B205" s="265"/>
      <c r="C205" s="265"/>
      <c r="D205" s="265"/>
      <c r="E205" s="265"/>
      <c r="F205" s="265"/>
      <c r="G205" s="266"/>
      <c r="H205" s="285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268">
        <f t="shared" si="22"/>
        <v>0</v>
      </c>
      <c r="U205" s="183">
        <f t="shared" si="24"/>
        <v>0</v>
      </c>
      <c r="V205" s="269" t="s">
        <v>77</v>
      </c>
      <c r="W205" s="264" t="s">
        <v>455</v>
      </c>
      <c r="X205" s="41"/>
      <c r="Y205" s="41"/>
      <c r="Z205" s="41"/>
      <c r="AA205" s="41"/>
      <c r="AB205" s="41"/>
      <c r="AC205" s="41"/>
    </row>
    <row r="206" spans="1:29" x14ac:dyDescent="0.25">
      <c r="A206" s="52"/>
      <c r="B206" s="265"/>
      <c r="C206" s="265"/>
      <c r="D206" s="265"/>
      <c r="E206" s="265"/>
      <c r="F206" s="265"/>
      <c r="G206" s="266"/>
      <c r="H206" s="285"/>
      <c r="I206" s="61">
        <v>3</v>
      </c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268">
        <f t="shared" si="22"/>
        <v>0</v>
      </c>
      <c r="U206" s="183">
        <f t="shared" si="24"/>
        <v>0</v>
      </c>
      <c r="V206" s="269" t="s">
        <v>19</v>
      </c>
      <c r="W206" s="264" t="s">
        <v>459</v>
      </c>
      <c r="X206" s="41"/>
      <c r="Y206" s="41"/>
      <c r="Z206" s="41"/>
      <c r="AA206" s="41"/>
      <c r="AB206" s="41"/>
      <c r="AC206" s="41"/>
    </row>
    <row r="207" spans="1:29" x14ac:dyDescent="0.25">
      <c r="A207" s="52"/>
      <c r="B207" s="265"/>
      <c r="C207" s="265"/>
      <c r="D207" s="265"/>
      <c r="E207" s="265"/>
      <c r="F207" s="265"/>
      <c r="G207" s="266"/>
      <c r="H207" s="285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268">
        <f t="shared" si="22"/>
        <v>0</v>
      </c>
      <c r="U207" s="183">
        <f t="shared" si="24"/>
        <v>0</v>
      </c>
      <c r="V207" s="269" t="s">
        <v>78</v>
      </c>
      <c r="W207" s="264" t="s">
        <v>458</v>
      </c>
      <c r="X207" s="41"/>
      <c r="Y207" s="41"/>
      <c r="Z207" s="41"/>
      <c r="AA207" s="41"/>
      <c r="AB207" s="41"/>
      <c r="AC207" s="41"/>
    </row>
    <row r="208" spans="1:29" x14ac:dyDescent="0.25">
      <c r="A208" s="52"/>
      <c r="B208" s="265"/>
      <c r="C208" s="265"/>
      <c r="D208" s="265"/>
      <c r="E208" s="265"/>
      <c r="F208" s="265"/>
      <c r="G208" s="266"/>
      <c r="H208" s="285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268">
        <f t="shared" si="22"/>
        <v>0</v>
      </c>
      <c r="U208" s="183">
        <f t="shared" si="24"/>
        <v>0</v>
      </c>
      <c r="V208" s="269" t="s">
        <v>9</v>
      </c>
      <c r="W208" s="264"/>
      <c r="X208" s="41"/>
      <c r="Y208" s="41"/>
      <c r="Z208" s="41"/>
      <c r="AA208" s="41"/>
      <c r="AB208" s="41"/>
      <c r="AC208" s="41"/>
    </row>
    <row r="209" spans="1:29" x14ac:dyDescent="0.25">
      <c r="A209" s="52"/>
      <c r="B209" s="265"/>
      <c r="C209" s="265"/>
      <c r="D209" s="265"/>
      <c r="E209" s="265"/>
      <c r="F209" s="265"/>
      <c r="G209" s="266"/>
      <c r="H209" s="285"/>
      <c r="I209" s="61">
        <v>11</v>
      </c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268">
        <f>SUM(H209,J209,L209,N209,P209,R209,S209)</f>
        <v>0</v>
      </c>
      <c r="U209" s="183">
        <f t="shared" si="24"/>
        <v>0</v>
      </c>
      <c r="V209" s="269" t="s">
        <v>12</v>
      </c>
      <c r="W209" s="264"/>
      <c r="X209" s="41"/>
      <c r="Y209" s="41"/>
      <c r="Z209" s="41"/>
      <c r="AA209" s="41"/>
      <c r="AB209" s="41"/>
      <c r="AC209" s="41"/>
    </row>
    <row r="210" spans="1:29" x14ac:dyDescent="0.25">
      <c r="A210" s="52"/>
      <c r="B210" s="265"/>
      <c r="C210" s="265"/>
      <c r="D210" s="265"/>
      <c r="E210" s="265"/>
      <c r="F210" s="265"/>
      <c r="G210" s="266"/>
      <c r="H210" s="267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268">
        <f>SUM(H210,J210,L210,N210,P210,R210,S210)</f>
        <v>0</v>
      </c>
      <c r="U210" s="183">
        <f t="shared" si="24"/>
        <v>0</v>
      </c>
      <c r="V210" s="269" t="s">
        <v>92</v>
      </c>
      <c r="W210" s="271"/>
      <c r="X210" s="41"/>
      <c r="Y210" s="41"/>
      <c r="Z210" s="41"/>
      <c r="AA210" s="41"/>
      <c r="AB210" s="41"/>
      <c r="AC210" s="41"/>
    </row>
    <row r="211" spans="1:29" x14ac:dyDescent="0.25">
      <c r="A211" s="52"/>
      <c r="B211" s="265"/>
      <c r="C211" s="265"/>
      <c r="D211" s="265"/>
      <c r="E211" s="265"/>
      <c r="F211" s="265"/>
      <c r="G211" s="266"/>
      <c r="H211" s="267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268">
        <f>SUM(H211,J211,L211,N211,P211,R211,S211)</f>
        <v>0</v>
      </c>
      <c r="U211" s="183">
        <f t="shared" si="24"/>
        <v>0</v>
      </c>
      <c r="V211" s="269" t="s">
        <v>9</v>
      </c>
      <c r="W211" s="271"/>
      <c r="X211" s="41"/>
      <c r="Y211" s="41"/>
      <c r="Z211" s="41"/>
      <c r="AA211" s="41"/>
      <c r="AB211" s="41"/>
      <c r="AC211" s="41"/>
    </row>
    <row r="212" spans="1:29" x14ac:dyDescent="0.25">
      <c r="A212" s="52"/>
      <c r="B212" s="265"/>
      <c r="C212" s="265"/>
      <c r="D212" s="265"/>
      <c r="E212" s="265"/>
      <c r="F212" s="265"/>
      <c r="G212" s="266"/>
      <c r="H212" s="267"/>
      <c r="I212" s="61">
        <v>9</v>
      </c>
      <c r="J212" s="61">
        <v>1</v>
      </c>
      <c r="K212" s="61"/>
      <c r="L212" s="61"/>
      <c r="M212" s="61"/>
      <c r="N212" s="61"/>
      <c r="O212" s="61"/>
      <c r="P212" s="61"/>
      <c r="Q212" s="61"/>
      <c r="R212" s="61"/>
      <c r="S212" s="61"/>
      <c r="T212" s="268">
        <f>SUM(H212,J212,L212,N212,P212,R212,S212)</f>
        <v>1</v>
      </c>
      <c r="U212" s="183">
        <f t="shared" si="24"/>
        <v>8.3542188805346695E-4</v>
      </c>
      <c r="V212" s="269" t="s">
        <v>80</v>
      </c>
      <c r="W212" s="272"/>
      <c r="X212" s="41"/>
      <c r="Y212" s="41"/>
      <c r="Z212" s="41"/>
      <c r="AA212" s="41"/>
      <c r="AB212" s="41"/>
      <c r="AC212" s="41"/>
    </row>
    <row r="213" spans="1:29" ht="15.75" thickBot="1" x14ac:dyDescent="0.3">
      <c r="A213" s="52"/>
      <c r="B213" s="265"/>
      <c r="C213" s="265"/>
      <c r="D213" s="265"/>
      <c r="E213" s="265"/>
      <c r="F213" s="265"/>
      <c r="G213" s="266"/>
      <c r="H213" s="273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268">
        <f>SUM(H213,J213,L213,N213,P213,R213,S213)</f>
        <v>0</v>
      </c>
      <c r="U213" s="183">
        <f>($T213)/$D$182</f>
        <v>0</v>
      </c>
      <c r="V213" s="275" t="s">
        <v>94</v>
      </c>
      <c r="W213" s="264"/>
      <c r="X213" s="41"/>
      <c r="Y213" s="41"/>
      <c r="Z213" s="41"/>
      <c r="AA213" s="41"/>
      <c r="AB213" s="41"/>
      <c r="AC213" s="41"/>
    </row>
    <row r="214" spans="1:29" ht="15.75" thickBot="1" x14ac:dyDescent="0.3">
      <c r="A214" s="52"/>
      <c r="B214" s="265"/>
      <c r="C214" s="265"/>
      <c r="D214" s="265"/>
      <c r="E214" s="265"/>
      <c r="F214" s="265"/>
      <c r="G214" s="266"/>
      <c r="H214" s="261"/>
      <c r="I214" s="167"/>
      <c r="J214" s="167"/>
      <c r="K214" s="167"/>
      <c r="L214" s="167"/>
      <c r="M214" s="167"/>
      <c r="N214" s="167"/>
      <c r="O214" s="167"/>
      <c r="P214" s="167"/>
      <c r="Q214" s="167"/>
      <c r="R214" s="167"/>
      <c r="S214" s="167"/>
      <c r="T214" s="166"/>
      <c r="U214" s="166"/>
      <c r="V214" s="310" t="s">
        <v>81</v>
      </c>
      <c r="W214" s="264"/>
      <c r="X214" s="41"/>
      <c r="Y214" s="41"/>
      <c r="Z214" s="41"/>
      <c r="AA214" s="41"/>
      <c r="AB214" s="41"/>
      <c r="AC214" s="41"/>
    </row>
    <row r="215" spans="1:29" x14ac:dyDescent="0.25">
      <c r="A215" s="52"/>
      <c r="B215" s="265"/>
      <c r="C215" s="265"/>
      <c r="D215" s="265"/>
      <c r="E215" s="265"/>
      <c r="F215" s="265"/>
      <c r="G215" s="56"/>
      <c r="H215" s="262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286">
        <f t="shared" ref="T215:T222" si="25">SUM(H215,J215,L215,N215,P215,R215,S215)</f>
        <v>0</v>
      </c>
      <c r="U215" s="183">
        <f>($T215)/$D$182</f>
        <v>0</v>
      </c>
      <c r="V215" s="506" t="s">
        <v>83</v>
      </c>
      <c r="W215" s="507"/>
      <c r="X215" s="41"/>
      <c r="Y215" s="41"/>
      <c r="Z215" s="41"/>
      <c r="AA215" s="41"/>
      <c r="AB215" s="41"/>
      <c r="AC215" s="41"/>
    </row>
    <row r="216" spans="1:29" x14ac:dyDescent="0.25">
      <c r="A216" s="52"/>
      <c r="B216" s="265"/>
      <c r="C216" s="265"/>
      <c r="D216" s="265"/>
      <c r="E216" s="265"/>
      <c r="F216" s="265"/>
      <c r="G216" s="56"/>
      <c r="H216" s="267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268">
        <f t="shared" si="25"/>
        <v>0</v>
      </c>
      <c r="U216" s="183">
        <f>($T216)/$D$182</f>
        <v>0</v>
      </c>
      <c r="V216" s="269" t="s">
        <v>71</v>
      </c>
      <c r="W216" s="507" t="s">
        <v>456</v>
      </c>
      <c r="X216" s="41"/>
      <c r="Y216" s="41"/>
      <c r="Z216" s="41"/>
      <c r="AA216" s="41"/>
      <c r="AB216" s="41"/>
      <c r="AC216" s="41"/>
    </row>
    <row r="217" spans="1:29" x14ac:dyDescent="0.25">
      <c r="A217" s="52"/>
      <c r="B217" s="265"/>
      <c r="C217" s="265"/>
      <c r="D217" s="265"/>
      <c r="E217" s="265"/>
      <c r="F217" s="265"/>
      <c r="G217" s="56"/>
      <c r="H217" s="267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268">
        <f t="shared" si="25"/>
        <v>0</v>
      </c>
      <c r="U217" s="183">
        <f t="shared" ref="U217:U221" si="26">($T217)/$D$182</f>
        <v>0</v>
      </c>
      <c r="V217" s="269" t="s">
        <v>170</v>
      </c>
      <c r="W217" s="264" t="s">
        <v>457</v>
      </c>
      <c r="X217" s="41"/>
      <c r="Y217" s="41"/>
      <c r="Z217" s="41"/>
      <c r="AA217" s="41"/>
      <c r="AB217" s="41"/>
      <c r="AC217" s="41"/>
    </row>
    <row r="218" spans="1:29" x14ac:dyDescent="0.25">
      <c r="A218" s="52"/>
      <c r="B218" s="265"/>
      <c r="C218" s="265"/>
      <c r="D218" s="265"/>
      <c r="E218" s="265"/>
      <c r="F218" s="265"/>
      <c r="G218" s="56"/>
      <c r="H218" s="267">
        <v>1</v>
      </c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268">
        <f t="shared" si="25"/>
        <v>1</v>
      </c>
      <c r="U218" s="183">
        <f t="shared" si="26"/>
        <v>8.3542188805346695E-4</v>
      </c>
      <c r="V218" s="269" t="s">
        <v>12</v>
      </c>
      <c r="W218" s="264"/>
      <c r="X218" s="41"/>
      <c r="Y218" s="41"/>
      <c r="Z218" s="41"/>
      <c r="AA218" s="41"/>
      <c r="AB218" s="41"/>
      <c r="AC218" s="41"/>
    </row>
    <row r="219" spans="1:29" x14ac:dyDescent="0.25">
      <c r="A219" s="52"/>
      <c r="B219" s="265"/>
      <c r="C219" s="265"/>
      <c r="D219" s="265"/>
      <c r="E219" s="265"/>
      <c r="F219" s="265"/>
      <c r="G219" s="56"/>
      <c r="H219" s="267">
        <v>3</v>
      </c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268">
        <f t="shared" si="25"/>
        <v>3</v>
      </c>
      <c r="U219" s="183">
        <f t="shared" si="26"/>
        <v>2.5062656641604009E-3</v>
      </c>
      <c r="V219" s="148" t="s">
        <v>35</v>
      </c>
      <c r="W219" s="264"/>
      <c r="X219" s="41"/>
      <c r="Y219" s="41"/>
      <c r="Z219" s="41"/>
      <c r="AA219" s="41"/>
      <c r="AB219" s="41"/>
      <c r="AC219" s="41"/>
    </row>
    <row r="220" spans="1:29" x14ac:dyDescent="0.25">
      <c r="A220" s="52"/>
      <c r="B220" s="265"/>
      <c r="C220" s="265"/>
      <c r="D220" s="265"/>
      <c r="E220" s="265"/>
      <c r="F220" s="265"/>
      <c r="G220" s="56"/>
      <c r="H220" s="267">
        <v>2</v>
      </c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268">
        <f t="shared" si="25"/>
        <v>2</v>
      </c>
      <c r="U220" s="183">
        <f t="shared" si="26"/>
        <v>1.6708437761069339E-3</v>
      </c>
      <c r="V220" s="148" t="s">
        <v>152</v>
      </c>
      <c r="W220" s="264"/>
      <c r="X220" s="41"/>
      <c r="Y220" s="41"/>
      <c r="Z220" s="41"/>
      <c r="AA220" s="41"/>
      <c r="AB220" s="41"/>
      <c r="AC220" s="41"/>
    </row>
    <row r="221" spans="1:29" x14ac:dyDescent="0.25">
      <c r="A221" s="52"/>
      <c r="B221" s="265"/>
      <c r="C221" s="265"/>
      <c r="D221" s="265"/>
      <c r="E221" s="265"/>
      <c r="F221" s="265"/>
      <c r="G221" s="56"/>
      <c r="H221" s="273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268">
        <f t="shared" si="25"/>
        <v>0</v>
      </c>
      <c r="U221" s="183">
        <f t="shared" si="26"/>
        <v>0</v>
      </c>
      <c r="V221" s="269" t="s">
        <v>85</v>
      </c>
      <c r="W221" s="264"/>
      <c r="X221" s="41"/>
      <c r="Y221" s="41"/>
      <c r="Z221" s="41"/>
      <c r="AA221" s="41"/>
      <c r="AB221" s="41"/>
      <c r="AC221" s="41"/>
    </row>
    <row r="222" spans="1:29" ht="15.75" thickBot="1" x14ac:dyDescent="0.3">
      <c r="A222" s="155"/>
      <c r="B222" s="156"/>
      <c r="C222" s="156"/>
      <c r="D222" s="156"/>
      <c r="E222" s="156"/>
      <c r="F222" s="156"/>
      <c r="G222" s="163"/>
      <c r="H222" s="273">
        <v>3</v>
      </c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274">
        <f t="shared" si="25"/>
        <v>3</v>
      </c>
      <c r="U222" s="183">
        <f>($T222)/$D$182</f>
        <v>2.5062656641604009E-3</v>
      </c>
      <c r="V222" s="287" t="s">
        <v>146</v>
      </c>
      <c r="W222" s="302"/>
      <c r="X222" s="41"/>
      <c r="Y222" s="41"/>
      <c r="Z222" s="41"/>
      <c r="AA222" s="41"/>
      <c r="AB222" s="41"/>
      <c r="AC222" s="41"/>
    </row>
    <row r="223" spans="1:29" ht="15.75" thickBot="1" x14ac:dyDescent="0.3">
      <c r="G223" s="47" t="s">
        <v>4</v>
      </c>
      <c r="H223" s="57">
        <f t="shared" ref="H223:S223" si="27">SUM(H183:H222)</f>
        <v>45</v>
      </c>
      <c r="I223" s="57">
        <f t="shared" si="27"/>
        <v>45</v>
      </c>
      <c r="J223" s="57">
        <f t="shared" si="27"/>
        <v>15</v>
      </c>
      <c r="K223" s="57">
        <f t="shared" si="27"/>
        <v>0</v>
      </c>
      <c r="L223" s="57">
        <f t="shared" si="27"/>
        <v>0</v>
      </c>
      <c r="M223" s="57">
        <f t="shared" si="27"/>
        <v>0</v>
      </c>
      <c r="N223" s="57">
        <f t="shared" si="27"/>
        <v>0</v>
      </c>
      <c r="O223" s="57">
        <f t="shared" si="27"/>
        <v>0</v>
      </c>
      <c r="P223" s="57">
        <f t="shared" si="27"/>
        <v>0</v>
      </c>
      <c r="Q223" s="57">
        <f t="shared" si="27"/>
        <v>0</v>
      </c>
      <c r="R223" s="57">
        <f t="shared" si="27"/>
        <v>0</v>
      </c>
      <c r="S223" s="57">
        <f t="shared" si="27"/>
        <v>0</v>
      </c>
      <c r="T223" s="288">
        <f>SUM(H223,J223,L223,N223,P223,R223,S223)</f>
        <v>60</v>
      </c>
      <c r="U223" s="333">
        <f>($T223)/$D$182</f>
        <v>5.0125313283208017E-2</v>
      </c>
      <c r="V223" s="11"/>
      <c r="W223" s="7"/>
      <c r="X223" s="41"/>
      <c r="Y223" s="41"/>
      <c r="Z223" s="41"/>
      <c r="AA223" s="41"/>
      <c r="AB223" s="41"/>
      <c r="AC223" s="41"/>
    </row>
  </sheetData>
  <mergeCells count="10">
    <mergeCell ref="A139:G139"/>
    <mergeCell ref="A140:F140"/>
    <mergeCell ref="A141:F141"/>
    <mergeCell ref="A142:F142"/>
    <mergeCell ref="A143:F143"/>
    <mergeCell ref="A184:G184"/>
    <mergeCell ref="A185:F185"/>
    <mergeCell ref="A186:F186"/>
    <mergeCell ref="A187:F187"/>
    <mergeCell ref="A188:F188"/>
  </mergeCells>
  <conditionalFormatting sqref="U44:U45 U89:U90 U134:U135 U179:U180 U224:U1048576">
    <cfRule type="cellIs" dxfId="77" priority="930" operator="greaterThan">
      <formula>0.2</formula>
    </cfRule>
  </conditionalFormatting>
  <conditionalFormatting sqref="U3:U33">
    <cfRule type="cellIs" dxfId="76" priority="42" operator="greaterThan">
      <formula>0.2</formula>
    </cfRule>
  </conditionalFormatting>
  <conditionalFormatting sqref="U35:U43">
    <cfRule type="colorScale" priority="41">
      <colorScale>
        <cfvo type="min"/>
        <cfvo type="max"/>
        <color rgb="FFFCFCFF"/>
        <color rgb="FFF8696B"/>
      </colorScale>
    </cfRule>
  </conditionalFormatting>
  <conditionalFormatting sqref="U35:U43">
    <cfRule type="cellIs" dxfId="75" priority="38" operator="greaterThan">
      <formula>0.2</formula>
    </cfRule>
  </conditionalFormatting>
  <conditionalFormatting sqref="U1:U2">
    <cfRule type="cellIs" dxfId="74" priority="40" operator="greaterThan">
      <formula>0.2</formula>
    </cfRule>
  </conditionalFormatting>
  <conditionalFormatting sqref="U1:U2">
    <cfRule type="cellIs" dxfId="73" priority="39" operator="greaterThan">
      <formula>0.2</formula>
    </cfRule>
  </conditionalFormatting>
  <conditionalFormatting sqref="U3:U33">
    <cfRule type="colorScale" priority="43">
      <colorScale>
        <cfvo type="min"/>
        <cfvo type="max"/>
        <color rgb="FFFCFCFF"/>
        <color rgb="FFF8696B"/>
      </colorScale>
    </cfRule>
  </conditionalFormatting>
  <conditionalFormatting sqref="U48:U78">
    <cfRule type="cellIs" dxfId="72" priority="23" operator="greaterThan">
      <formula>0.2</formula>
    </cfRule>
  </conditionalFormatting>
  <conditionalFormatting sqref="U80:U88">
    <cfRule type="colorScale" priority="22">
      <colorScale>
        <cfvo type="min"/>
        <cfvo type="max"/>
        <color rgb="FFFCFCFF"/>
        <color rgb="FFF8696B"/>
      </colorScale>
    </cfRule>
  </conditionalFormatting>
  <conditionalFormatting sqref="U80:U88">
    <cfRule type="cellIs" dxfId="71" priority="19" operator="greaterThan">
      <formula>0.2</formula>
    </cfRule>
  </conditionalFormatting>
  <conditionalFormatting sqref="U46:U47">
    <cfRule type="cellIs" dxfId="70" priority="21" operator="greaterThan">
      <formula>0.2</formula>
    </cfRule>
  </conditionalFormatting>
  <conditionalFormatting sqref="U46:U47">
    <cfRule type="cellIs" dxfId="69" priority="20" operator="greaterThan">
      <formula>0.2</formula>
    </cfRule>
  </conditionalFormatting>
  <conditionalFormatting sqref="U48:U78">
    <cfRule type="colorScale" priority="24">
      <colorScale>
        <cfvo type="min"/>
        <cfvo type="max"/>
        <color rgb="FFFCFCFF"/>
        <color rgb="FFF8696B"/>
      </colorScale>
    </cfRule>
  </conditionalFormatting>
  <conditionalFormatting sqref="U93:U123">
    <cfRule type="cellIs" dxfId="68" priority="17" operator="greaterThan">
      <formula>0.2</formula>
    </cfRule>
  </conditionalFormatting>
  <conditionalFormatting sqref="U125:U133">
    <cfRule type="colorScale" priority="16">
      <colorScale>
        <cfvo type="min"/>
        <cfvo type="max"/>
        <color rgb="FFFCFCFF"/>
        <color rgb="FFF8696B"/>
      </colorScale>
    </cfRule>
  </conditionalFormatting>
  <conditionalFormatting sqref="U125:U133">
    <cfRule type="cellIs" dxfId="67" priority="13" operator="greaterThan">
      <formula>0.2</formula>
    </cfRule>
  </conditionalFormatting>
  <conditionalFormatting sqref="U91:U92">
    <cfRule type="cellIs" dxfId="66" priority="15" operator="greaterThan">
      <formula>0.2</formula>
    </cfRule>
  </conditionalFormatting>
  <conditionalFormatting sqref="U91:U92">
    <cfRule type="cellIs" dxfId="65" priority="14" operator="greaterThan">
      <formula>0.2</formula>
    </cfRule>
  </conditionalFormatting>
  <conditionalFormatting sqref="U93:U123">
    <cfRule type="colorScale" priority="18">
      <colorScale>
        <cfvo type="min"/>
        <cfvo type="max"/>
        <color rgb="FFFCFCFF"/>
        <color rgb="FFF8696B"/>
      </colorScale>
    </cfRule>
  </conditionalFormatting>
  <conditionalFormatting sqref="U138:U168">
    <cfRule type="cellIs" dxfId="64" priority="11" operator="greaterThan">
      <formula>0.2</formula>
    </cfRule>
  </conditionalFormatting>
  <conditionalFormatting sqref="U170:U178">
    <cfRule type="colorScale" priority="10">
      <colorScale>
        <cfvo type="min"/>
        <cfvo type="max"/>
        <color rgb="FFFCFCFF"/>
        <color rgb="FFF8696B"/>
      </colorScale>
    </cfRule>
  </conditionalFormatting>
  <conditionalFormatting sqref="U170:U178">
    <cfRule type="cellIs" dxfId="63" priority="7" operator="greaterThan">
      <formula>0.2</formula>
    </cfRule>
  </conditionalFormatting>
  <conditionalFormatting sqref="U136:U137">
    <cfRule type="cellIs" dxfId="62" priority="9" operator="greaterThan">
      <formula>0.2</formula>
    </cfRule>
  </conditionalFormatting>
  <conditionalFormatting sqref="U136:U137">
    <cfRule type="cellIs" dxfId="61" priority="8" operator="greaterThan">
      <formula>0.2</formula>
    </cfRule>
  </conditionalFormatting>
  <conditionalFormatting sqref="U138:U168">
    <cfRule type="colorScale" priority="12">
      <colorScale>
        <cfvo type="min"/>
        <cfvo type="max"/>
        <color rgb="FFFCFCFF"/>
        <color rgb="FFF8696B"/>
      </colorScale>
    </cfRule>
  </conditionalFormatting>
  <conditionalFormatting sqref="U183:U213">
    <cfRule type="cellIs" dxfId="60" priority="5" operator="greaterThan">
      <formula>0.2</formula>
    </cfRule>
  </conditionalFormatting>
  <conditionalFormatting sqref="U215:U223">
    <cfRule type="colorScale" priority="4">
      <colorScale>
        <cfvo type="min"/>
        <cfvo type="max"/>
        <color rgb="FFFCFCFF"/>
        <color rgb="FFF8696B"/>
      </colorScale>
    </cfRule>
  </conditionalFormatting>
  <conditionalFormatting sqref="U215:U223">
    <cfRule type="cellIs" dxfId="59" priority="1" operator="greaterThan">
      <formula>0.2</formula>
    </cfRule>
  </conditionalFormatting>
  <conditionalFormatting sqref="U181:U182">
    <cfRule type="cellIs" dxfId="58" priority="3" operator="greaterThan">
      <formula>0.2</formula>
    </cfRule>
  </conditionalFormatting>
  <conditionalFormatting sqref="U181:U182">
    <cfRule type="cellIs" dxfId="57" priority="2" operator="greaterThan">
      <formula>0.2</formula>
    </cfRule>
  </conditionalFormatting>
  <conditionalFormatting sqref="U183:U213">
    <cfRule type="colorScale" priority="6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14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3">
    <pageSetUpPr fitToPage="1"/>
  </sheetPr>
  <dimension ref="A1:U29"/>
  <sheetViews>
    <sheetView showGridLines="0" zoomScaleNormal="100" workbookViewId="0">
      <selection activeCell="R5" sqref="R5"/>
    </sheetView>
  </sheetViews>
  <sheetFormatPr defaultColWidth="9.140625" defaultRowHeight="15" x14ac:dyDescent="0.25"/>
  <cols>
    <col min="1" max="2" width="10.7109375" style="23" customWidth="1"/>
    <col min="3" max="3" width="12" style="23" customWidth="1"/>
    <col min="4" max="4" width="10.7109375" style="23" customWidth="1"/>
    <col min="5" max="5" width="10.7109375" style="25" customWidth="1"/>
    <col min="6" max="6" width="10.7109375" style="23" customWidth="1"/>
    <col min="7" max="7" width="17.7109375" style="23" customWidth="1"/>
    <col min="8" max="8" width="10.7109375" style="23" customWidth="1"/>
    <col min="9" max="9" width="13.5703125" style="23" bestFit="1" customWidth="1"/>
    <col min="10" max="11" width="10.7109375" style="23" customWidth="1"/>
    <col min="12" max="12" width="16.5703125" style="23" customWidth="1"/>
    <col min="13" max="14" width="10.7109375" style="23" customWidth="1"/>
    <col min="15" max="15" width="12.7109375" style="23" customWidth="1"/>
    <col min="16" max="16" width="10.7109375" style="23" customWidth="1"/>
    <col min="17" max="17" width="12.7109375" style="23" customWidth="1"/>
    <col min="18" max="18" width="8.5703125" style="23" bestFit="1" customWidth="1"/>
    <col min="19" max="16384" width="9.140625" style="23"/>
  </cols>
  <sheetData>
    <row r="1" spans="1:21" ht="54" customHeight="1" x14ac:dyDescent="0.25">
      <c r="A1" s="517" t="s">
        <v>102</v>
      </c>
      <c r="B1" s="517"/>
      <c r="C1" s="517"/>
      <c r="D1" s="517"/>
      <c r="E1" s="517"/>
      <c r="F1" s="517"/>
      <c r="G1" s="517"/>
      <c r="H1" s="517"/>
      <c r="I1" s="517"/>
      <c r="J1" s="517"/>
      <c r="K1" s="517"/>
      <c r="L1" s="517"/>
      <c r="M1" s="517"/>
      <c r="N1" s="517"/>
      <c r="O1" s="517"/>
      <c r="P1" s="517"/>
      <c r="Q1" s="517"/>
      <c r="R1" s="517"/>
    </row>
    <row r="3" spans="1:21" ht="26.25" customHeight="1" x14ac:dyDescent="0.25">
      <c r="O3" s="518" t="s">
        <v>50</v>
      </c>
      <c r="P3" s="519"/>
      <c r="Q3" s="519"/>
      <c r="R3" s="519"/>
    </row>
    <row r="4" spans="1:21" x14ac:dyDescent="0.25">
      <c r="O4" s="520" t="s">
        <v>20</v>
      </c>
      <c r="P4" s="521"/>
      <c r="Q4" s="522"/>
      <c r="R4" s="259" t="s">
        <v>24</v>
      </c>
    </row>
    <row r="5" spans="1:21" x14ac:dyDescent="0.25">
      <c r="O5" s="19" t="s">
        <v>15</v>
      </c>
      <c r="P5" s="20"/>
      <c r="Q5" s="21"/>
      <c r="R5" s="255">
        <f>SUMIF('EB217'!$V$93:$V$222,O5,'EB217'!$T$93:$T$222)</f>
        <v>52</v>
      </c>
    </row>
    <row r="6" spans="1:21" x14ac:dyDescent="0.25">
      <c r="O6" s="19" t="s">
        <v>11</v>
      </c>
      <c r="P6" s="20"/>
      <c r="Q6" s="21"/>
      <c r="R6" s="255">
        <f>SUMIF('EB217'!$V$93:$V$222,O6,'EB217'!$T$93:$T$222)</f>
        <v>29</v>
      </c>
    </row>
    <row r="7" spans="1:21" x14ac:dyDescent="0.25">
      <c r="O7" s="19" t="s">
        <v>13</v>
      </c>
      <c r="P7" s="20"/>
      <c r="Q7" s="21"/>
      <c r="R7" s="255">
        <f>SUMIF('EB217'!$V$93:$V$222,O7,'EB217'!$T$93:$T$222)</f>
        <v>23</v>
      </c>
    </row>
    <row r="8" spans="1:21" x14ac:dyDescent="0.25">
      <c r="O8" s="19" t="s">
        <v>30</v>
      </c>
      <c r="P8" s="20"/>
      <c r="Q8" s="21"/>
      <c r="R8" s="255">
        <f>SUMIF('EB217'!$V$93:$V$222,O8,'EB217'!$T$93:$T$222)</f>
        <v>23</v>
      </c>
    </row>
    <row r="9" spans="1:21" x14ac:dyDescent="0.25">
      <c r="O9" s="19" t="s">
        <v>43</v>
      </c>
      <c r="P9" s="20"/>
      <c r="Q9" s="21"/>
      <c r="R9" s="255">
        <f>SUMIF('EB217'!$V$93:$V$222,O9,'EB217'!$T$93:$T$222)</f>
        <v>18</v>
      </c>
    </row>
    <row r="10" spans="1:21" ht="15.75" x14ac:dyDescent="0.25">
      <c r="O10" s="19" t="s">
        <v>5</v>
      </c>
      <c r="P10" s="20"/>
      <c r="Q10" s="21"/>
      <c r="R10" s="255">
        <f>SUMIF('EB217'!$V$93:$V$222,O10,'EB217'!$T$93:$T$222)</f>
        <v>11</v>
      </c>
      <c r="U10" s="125"/>
    </row>
    <row r="11" spans="1:21" x14ac:dyDescent="0.25">
      <c r="O11" s="19" t="s">
        <v>3</v>
      </c>
      <c r="P11" s="20"/>
      <c r="Q11" s="21"/>
      <c r="R11" s="255">
        <f>SUMIF('EB217'!$V$93:$V$222,O11,'EB217'!$T$93:$T$222)</f>
        <v>10</v>
      </c>
    </row>
    <row r="12" spans="1:21" x14ac:dyDescent="0.25">
      <c r="O12" s="19" t="s">
        <v>0</v>
      </c>
      <c r="P12" s="20"/>
      <c r="Q12" s="21"/>
      <c r="R12" s="255">
        <f>SUMIF('EB217'!$V$93:$V$222,O12,'EB217'!$T$93:$T$222)</f>
        <v>9</v>
      </c>
    </row>
    <row r="13" spans="1:21" x14ac:dyDescent="0.25">
      <c r="O13" s="19" t="s">
        <v>7</v>
      </c>
      <c r="P13" s="20"/>
      <c r="Q13" s="21"/>
      <c r="R13" s="255">
        <f>SUMIF('EB217'!$V$93:$V$222,O13,'EB217'!$T$93:$T$222)</f>
        <v>3</v>
      </c>
    </row>
    <row r="14" spans="1:21" x14ac:dyDescent="0.25">
      <c r="O14" s="19" t="s">
        <v>35</v>
      </c>
      <c r="P14" s="20"/>
      <c r="Q14" s="21"/>
      <c r="R14" s="255">
        <f>SUMIF('EB217'!$V$93:$V$222,O14,'EB217'!$T$93:$T$222)</f>
        <v>3</v>
      </c>
    </row>
    <row r="15" spans="1:21" x14ac:dyDescent="0.25">
      <c r="O15" s="19" t="s">
        <v>112</v>
      </c>
      <c r="P15" s="20"/>
      <c r="Q15" s="21"/>
      <c r="R15" s="255">
        <f>SUMIF('EB217'!$V$93:$V$222,O15,'EB217'!$T$93:$T$222)</f>
        <v>3</v>
      </c>
    </row>
    <row r="16" spans="1:21" x14ac:dyDescent="0.25">
      <c r="O16" s="19" t="s">
        <v>12</v>
      </c>
      <c r="P16" s="20"/>
      <c r="Q16" s="21"/>
      <c r="R16" s="255">
        <f>SUMIF('EB217'!$V$93:$V$222,O16,'EB217'!$T$93:$T$222)</f>
        <v>2</v>
      </c>
    </row>
    <row r="17" spans="1:18" x14ac:dyDescent="0.25">
      <c r="O17" s="19" t="s">
        <v>33</v>
      </c>
      <c r="P17" s="20"/>
      <c r="Q17" s="21"/>
      <c r="R17" s="255">
        <f>SUMIF('EB217'!$V$93:$V$222,O17,'EB217'!$T$93:$T$222)</f>
        <v>1</v>
      </c>
    </row>
    <row r="18" spans="1:18" x14ac:dyDescent="0.25">
      <c r="O18" s="19" t="s">
        <v>8</v>
      </c>
      <c r="P18" s="20"/>
      <c r="Q18" s="21"/>
      <c r="R18" s="255">
        <f>SUMIF('EB217'!$V$93:$V$222,O18,'EB217'!$T$93:$T$222)</f>
        <v>1</v>
      </c>
    </row>
    <row r="19" spans="1:18" x14ac:dyDescent="0.25">
      <c r="O19" s="19" t="s">
        <v>19</v>
      </c>
      <c r="P19" s="20"/>
      <c r="Q19" s="21"/>
      <c r="R19" s="255">
        <f>SUMIF('EB217'!$V$93:$V$222,O19,'EB217'!$T$93:$T$222)</f>
        <v>0</v>
      </c>
    </row>
    <row r="20" spans="1:18" ht="15.75" customHeight="1" x14ac:dyDescent="0.25">
      <c r="O20" s="19" t="s">
        <v>10</v>
      </c>
      <c r="P20" s="20"/>
      <c r="Q20" s="21"/>
      <c r="R20" s="255">
        <f>SUMIF('EB217'!$V$93:$V$222,O20,'EB217'!$T$93:$T$222)</f>
        <v>0</v>
      </c>
    </row>
    <row r="21" spans="1:18" ht="27.75" customHeight="1" x14ac:dyDescent="0.25">
      <c r="A21" s="526" t="s">
        <v>62</v>
      </c>
      <c r="B21" s="527"/>
      <c r="C21" s="527"/>
      <c r="D21" s="527"/>
      <c r="E21" s="528"/>
      <c r="O21" s="19" t="s">
        <v>31</v>
      </c>
      <c r="P21" s="20"/>
      <c r="Q21" s="21"/>
      <c r="R21" s="255">
        <f>SUMIF('EB217'!$V$93:$V$222,O21,'EB217'!$T$93:$T$222)</f>
        <v>0</v>
      </c>
    </row>
    <row r="22" spans="1:18" ht="19.5" customHeight="1" x14ac:dyDescent="0.25">
      <c r="A22" s="28" t="s">
        <v>22</v>
      </c>
      <c r="B22" s="28" t="s">
        <v>17</v>
      </c>
      <c r="C22" s="28" t="s">
        <v>16</v>
      </c>
      <c r="D22" s="28" t="s">
        <v>1</v>
      </c>
      <c r="E22" s="29" t="s">
        <v>23</v>
      </c>
      <c r="O22" s="19" t="s">
        <v>44</v>
      </c>
      <c r="P22" s="20"/>
      <c r="Q22" s="21"/>
      <c r="R22" s="255">
        <f>SUMIF('EB217'!$V$93:$V$222,O22,'EB217'!$T$93:$T$222)</f>
        <v>0</v>
      </c>
    </row>
    <row r="23" spans="1:18" x14ac:dyDescent="0.25">
      <c r="A23" s="301">
        <v>1519767</v>
      </c>
      <c r="B23" s="130">
        <f>VLOOKUP(Table1435[[#This Row],[Shop Order]],'EB217'!A:Y,4,FALSE)</f>
        <v>1213</v>
      </c>
      <c r="C23" s="130">
        <f>VLOOKUP(Table1435[[#This Row],[Shop Order]],'EB217'!A:Y,5,FALSE)</f>
        <v>1145</v>
      </c>
      <c r="D23" s="131">
        <f>VLOOKUP(Table1435[[#This Row],[Shop Order]],'EB217'!A:Y,6,FALSE)</f>
        <v>0.94394064303380054</v>
      </c>
      <c r="E23" s="132">
        <f>VLOOKUP(Table1435[[#This Row],[Shop Order]],'EB217'!A:Y,7,FALSE)</f>
        <v>45387</v>
      </c>
      <c r="O23" s="19" t="s">
        <v>28</v>
      </c>
      <c r="P23" s="20"/>
      <c r="Q23" s="21"/>
      <c r="R23" s="255">
        <f>SUMIF('EB217'!$V$93:$V$222,O23,'EB217'!$T$93:$T$222)</f>
        <v>0</v>
      </c>
    </row>
    <row r="24" spans="1:18" x14ac:dyDescent="0.25">
      <c r="A24" s="301">
        <v>1519768</v>
      </c>
      <c r="B24" s="130">
        <f>VLOOKUP(Table1435[[#This Row],[Shop Order]],'EB217'!A:Y,4,FALSE)</f>
        <v>1216</v>
      </c>
      <c r="C24" s="130">
        <f>VLOOKUP(Table1435[[#This Row],[Shop Order]],'EB217'!A:Y,5,FALSE)</f>
        <v>1142</v>
      </c>
      <c r="D24" s="131">
        <f>VLOOKUP(Table1435[[#This Row],[Shop Order]],'EB217'!A:Y,6,FALSE)</f>
        <v>0.93914473684210531</v>
      </c>
      <c r="E24" s="132">
        <f>VLOOKUP(Table1435[[#This Row],[Shop Order]],'EB217'!A:Y,7,FALSE)</f>
        <v>45391</v>
      </c>
      <c r="G24" s="24"/>
      <c r="O24" s="19" t="s">
        <v>96</v>
      </c>
      <c r="P24" s="20"/>
      <c r="Q24" s="21"/>
      <c r="R24" s="255">
        <f>SUMIF('EB217'!$V$93:$V$222,O24,'EB217'!$T$93:$T$222)</f>
        <v>0</v>
      </c>
    </row>
    <row r="25" spans="1:18" x14ac:dyDescent="0.25">
      <c r="A25" s="301">
        <v>1519769</v>
      </c>
      <c r="B25" s="130">
        <f>VLOOKUP(Table1435[[#This Row],[Shop Order]],'EB217'!A:Y,4,FALSE)</f>
        <v>1211</v>
      </c>
      <c r="C25" s="130">
        <f>VLOOKUP(Table1435[[#This Row],[Shop Order]],'EB217'!A:Y,5,FALSE)</f>
        <v>1127</v>
      </c>
      <c r="D25" s="131">
        <f>VLOOKUP(Table1435[[#This Row],[Shop Order]],'EB217'!A:Y,6,FALSE)</f>
        <v>0.93063583815028905</v>
      </c>
      <c r="E25" s="132">
        <f>VLOOKUP(Table1435[[#This Row],[Shop Order]],'EB217'!A:Y,7,FALSE)</f>
        <v>45408</v>
      </c>
      <c r="O25" s="19" t="s">
        <v>45</v>
      </c>
      <c r="P25" s="20"/>
      <c r="Q25" s="21"/>
      <c r="R25" s="255">
        <f>SUMIF('EB217'!$V$93:$V$222,O25,'EB217'!$T$93:$T$222)</f>
        <v>0</v>
      </c>
    </row>
    <row r="26" spans="1:18" x14ac:dyDescent="0.25">
      <c r="A26" s="490">
        <v>1520635</v>
      </c>
      <c r="B26" s="130">
        <f>VLOOKUP(Table1435[[#This Row],[Shop Order]],'EB217'!A:Y,4,FALSE)</f>
        <v>1211</v>
      </c>
      <c r="C26" s="130">
        <f>VLOOKUP(Table1435[[#This Row],[Shop Order]],'EB217'!A:Y,5,FALSE)</f>
        <v>1118</v>
      </c>
      <c r="D26" s="131">
        <f>VLOOKUP(Table1435[[#This Row],[Shop Order]],'EB217'!A:Y,6,FALSE)</f>
        <v>0.92320396366639146</v>
      </c>
      <c r="E26" s="132">
        <f>VLOOKUP(Table1435[[#This Row],[Shop Order]],'EB217'!A:Y,7,FALSE)</f>
        <v>45421</v>
      </c>
      <c r="O26" s="19" t="s">
        <v>42</v>
      </c>
      <c r="P26" s="20"/>
      <c r="Q26" s="21"/>
      <c r="R26" s="255">
        <f>SUMIF('EB217'!$V$93:$V$222,O26,'EB217'!$T$93:$T$222)</f>
        <v>0</v>
      </c>
    </row>
    <row r="27" spans="1:18" x14ac:dyDescent="0.25">
      <c r="A27" s="301">
        <v>1523562</v>
      </c>
      <c r="B27" s="130">
        <f>VLOOKUP(Table1435[[#This Row],[Shop Order]],'EB217'!A:Y,4,FALSE)</f>
        <v>1197</v>
      </c>
      <c r="C27" s="130">
        <f>VLOOKUP(Table1435[[#This Row],[Shop Order]],'EB217'!A:Y,5,FALSE)</f>
        <v>1137</v>
      </c>
      <c r="D27" s="131">
        <f>VLOOKUP(Table1435[[#This Row],[Shop Order]],'EB217'!A:Y,6,FALSE)</f>
        <v>0.94987468671679198</v>
      </c>
      <c r="E27" s="132">
        <f>VLOOKUP(Table1435[[#This Row],[Shop Order]],'EB217'!A:Y,7,FALSE)</f>
        <v>45447</v>
      </c>
      <c r="O27" s="19" t="s">
        <v>40</v>
      </c>
      <c r="P27" s="20"/>
      <c r="Q27" s="21"/>
      <c r="R27" s="255">
        <f>SUMIF('EB217'!$V$93:$V$222,O27,'EB217'!$T$93:$T$222)</f>
        <v>0</v>
      </c>
    </row>
    <row r="28" spans="1:18" ht="15.75" thickBot="1" x14ac:dyDescent="0.3">
      <c r="A28" s="301"/>
      <c r="B28" s="130" t="e">
        <f>VLOOKUP(Table1435[[#This Row],[Shop Order]],'EB217'!A:Y,4,FALSE)</f>
        <v>#N/A</v>
      </c>
      <c r="C28" s="130" t="e">
        <f>VLOOKUP(Table1435[[#This Row],[Shop Order]],'EB217'!A:Y,5,FALSE)</f>
        <v>#N/A</v>
      </c>
      <c r="D28" s="131" t="e">
        <f>VLOOKUP(Table1435[[#This Row],[Shop Order]],'EB217'!A:Y,6,FALSE)</f>
        <v>#N/A</v>
      </c>
      <c r="E28" s="132" t="e">
        <f>VLOOKUP(Table1435[[#This Row],[Shop Order]],'EB217'!A:Y,7,FALSE)</f>
        <v>#N/A</v>
      </c>
      <c r="O28" s="19" t="s">
        <v>36</v>
      </c>
      <c r="P28" s="20"/>
      <c r="Q28" s="21"/>
      <c r="R28" s="255">
        <f>SUMIF('EB217'!$V$93:$V$222,O28,'EB217'!$T$93:$T$222)</f>
        <v>0</v>
      </c>
    </row>
    <row r="29" spans="1:18" ht="15.75" thickBot="1" x14ac:dyDescent="0.3">
      <c r="A29" s="523" t="s">
        <v>49</v>
      </c>
      <c r="B29" s="524"/>
      <c r="C29" s="525"/>
      <c r="D29" s="75">
        <f>AVERAGE(D23:D24)</f>
        <v>0.94154268993795287</v>
      </c>
      <c r="E29" s="26"/>
      <c r="O29" s="31"/>
      <c r="P29" s="31"/>
      <c r="Q29" s="31"/>
      <c r="R29" s="255">
        <f>SUMIF('EB217'!$V$93:$V$222,O29,'EB217'!$T$93:$T$222)</f>
        <v>0</v>
      </c>
    </row>
  </sheetData>
  <autoFilter ref="O4:R4" xr:uid="{00000000-0009-0000-0000-00000F000000}">
    <filterColumn colId="0" showButton="0"/>
    <filterColumn colId="1" showButton="0"/>
    <sortState xmlns:xlrd2="http://schemas.microsoft.com/office/spreadsheetml/2017/richdata2" ref="O5:R29">
      <sortCondition descending="1" ref="R4"/>
    </sortState>
  </autoFilter>
  <sortState xmlns:xlrd2="http://schemas.microsoft.com/office/spreadsheetml/2017/richdata2" ref="O5:R29">
    <sortCondition descending="1" ref="R5:R29"/>
  </sortState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67" orientation="landscape" r:id="rId1"/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>
    <pageSetUpPr fitToPage="1"/>
  </sheetPr>
  <dimension ref="A1:Q598"/>
  <sheetViews>
    <sheetView topLeftCell="A567" zoomScale="85" zoomScaleNormal="85" workbookViewId="0">
      <selection activeCell="O590" sqref="O590"/>
    </sheetView>
  </sheetViews>
  <sheetFormatPr defaultColWidth="9.140625" defaultRowHeight="15" x14ac:dyDescent="0.25"/>
  <cols>
    <col min="1" max="1" width="10.7109375" style="6" customWidth="1"/>
    <col min="2" max="2" width="8.7109375" style="6" customWidth="1"/>
    <col min="3" max="3" width="7.7109375" style="6" customWidth="1"/>
    <col min="4" max="8" width="9.7109375" style="6" customWidth="1"/>
    <col min="9" max="9" width="9.7109375" style="14" customWidth="1"/>
    <col min="10" max="12" width="9.7109375" style="4" customWidth="1"/>
    <col min="13" max="13" width="8.7109375" style="1" customWidth="1"/>
    <col min="14" max="14" width="8.7109375" style="6" customWidth="1"/>
    <col min="15" max="15" width="35.7109375" style="2" customWidth="1"/>
    <col min="16" max="16" width="10.7109375" style="2" customWidth="1"/>
    <col min="17" max="17" width="45.7109375" style="6" customWidth="1"/>
    <col min="18" max="18" width="9.140625" style="6"/>
    <col min="19" max="19" width="9.7109375" style="6" bestFit="1" customWidth="1"/>
    <col min="20" max="16384" width="9.140625" style="6"/>
  </cols>
  <sheetData>
    <row r="1" spans="1:17" ht="15.75" thickBot="1" x14ac:dyDescent="0.3"/>
    <row r="2" spans="1:17" ht="32.1" customHeight="1" thickBot="1" x14ac:dyDescent="0.3">
      <c r="A2" s="405" t="s">
        <v>195</v>
      </c>
      <c r="B2" s="405" t="s">
        <v>47</v>
      </c>
      <c r="C2" s="405" t="s">
        <v>191</v>
      </c>
      <c r="D2" s="405" t="s">
        <v>190</v>
      </c>
      <c r="E2" s="405" t="s">
        <v>192</v>
      </c>
      <c r="F2" s="405" t="s">
        <v>16</v>
      </c>
      <c r="G2" s="76" t="s">
        <v>1</v>
      </c>
      <c r="H2" s="76" t="s">
        <v>86</v>
      </c>
      <c r="I2" s="406" t="s">
        <v>23</v>
      </c>
      <c r="J2" s="407" t="s">
        <v>201</v>
      </c>
      <c r="K2" s="408" t="s">
        <v>193</v>
      </c>
      <c r="L2" s="405" t="s">
        <v>194</v>
      </c>
      <c r="M2" s="405" t="s">
        <v>4</v>
      </c>
      <c r="N2" s="405" t="s">
        <v>2</v>
      </c>
      <c r="O2" s="405" t="s">
        <v>20</v>
      </c>
      <c r="P2" s="405" t="s">
        <v>69</v>
      </c>
      <c r="Q2" s="409" t="s">
        <v>6</v>
      </c>
    </row>
    <row r="3" spans="1:17" ht="15.75" thickBot="1" x14ac:dyDescent="0.3">
      <c r="A3" s="386">
        <v>1519771</v>
      </c>
      <c r="B3" s="386" t="s">
        <v>208</v>
      </c>
      <c r="C3" s="386" t="s">
        <v>209</v>
      </c>
      <c r="D3" s="386">
        <v>1920</v>
      </c>
      <c r="E3" s="386">
        <v>1962</v>
      </c>
      <c r="F3" s="387">
        <v>1859</v>
      </c>
      <c r="G3" s="388">
        <f>F3/E3</f>
        <v>0.94750254841997961</v>
      </c>
      <c r="H3" s="388">
        <f>$K$53/E3</f>
        <v>0</v>
      </c>
      <c r="I3" s="389">
        <v>45384</v>
      </c>
      <c r="J3" s="390"/>
      <c r="K3" s="390"/>
      <c r="L3" s="391"/>
      <c r="M3" s="392"/>
      <c r="N3" s="393"/>
      <c r="O3" s="394" t="s">
        <v>196</v>
      </c>
      <c r="P3" s="394"/>
      <c r="Q3" s="358"/>
    </row>
    <row r="4" spans="1:17" ht="12.95" customHeight="1" x14ac:dyDescent="0.25">
      <c r="A4" s="139"/>
      <c r="B4" s="140"/>
      <c r="C4" s="140"/>
      <c r="D4" s="140" t="s">
        <v>211</v>
      </c>
      <c r="E4" s="140"/>
      <c r="F4" s="140"/>
      <c r="G4" s="141"/>
      <c r="H4" s="141"/>
      <c r="I4" s="190"/>
      <c r="J4" s="428">
        <v>4</v>
      </c>
      <c r="K4" s="429"/>
      <c r="L4" s="378"/>
      <c r="M4" s="414">
        <f t="shared" ref="M4:M27" si="0">SUM(J4,L4)</f>
        <v>4</v>
      </c>
      <c r="N4" s="395">
        <f>M4/$E$3</f>
        <v>2.0387359836901123E-3</v>
      </c>
      <c r="O4" s="448" t="s">
        <v>198</v>
      </c>
      <c r="P4" s="401">
        <v>211</v>
      </c>
      <c r="Q4" s="359" t="s">
        <v>174</v>
      </c>
    </row>
    <row r="5" spans="1:17" ht="12.95" customHeight="1" x14ac:dyDescent="0.25">
      <c r="A5" s="142"/>
      <c r="B5" s="143"/>
      <c r="C5" s="143"/>
      <c r="D5" s="143"/>
      <c r="E5" s="143"/>
      <c r="F5" s="143"/>
      <c r="G5" s="144"/>
      <c r="H5" s="144"/>
      <c r="I5" s="191"/>
      <c r="J5" s="430"/>
      <c r="K5" s="431"/>
      <c r="L5" s="379"/>
      <c r="M5" s="415">
        <f t="shared" si="0"/>
        <v>0</v>
      </c>
      <c r="N5" s="396">
        <f t="shared" ref="N5:N27" si="1">M5/$E$3</f>
        <v>0</v>
      </c>
      <c r="O5" s="448" t="s">
        <v>87</v>
      </c>
      <c r="P5" s="402">
        <v>141</v>
      </c>
      <c r="Q5" s="360"/>
    </row>
    <row r="6" spans="1:17" ht="12.95" customHeight="1" x14ac:dyDescent="0.25">
      <c r="A6" s="142"/>
      <c r="B6" s="143"/>
      <c r="C6" s="143"/>
      <c r="D6" s="143"/>
      <c r="E6" s="143"/>
      <c r="F6" s="143"/>
      <c r="G6" s="144"/>
      <c r="H6" s="144"/>
      <c r="I6" s="191"/>
      <c r="J6" s="430"/>
      <c r="K6" s="432"/>
      <c r="L6" s="380"/>
      <c r="M6" s="415">
        <f t="shared" si="0"/>
        <v>0</v>
      </c>
      <c r="N6" s="396">
        <f t="shared" si="1"/>
        <v>0</v>
      </c>
      <c r="O6" s="448" t="s">
        <v>7</v>
      </c>
      <c r="P6" s="403">
        <v>140</v>
      </c>
      <c r="Q6" s="360"/>
    </row>
    <row r="7" spans="1:17" ht="12.95" customHeight="1" x14ac:dyDescent="0.25">
      <c r="A7" s="142"/>
      <c r="B7" s="143"/>
      <c r="C7" s="143"/>
      <c r="D7" s="143"/>
      <c r="E7" s="143"/>
      <c r="F7" s="143"/>
      <c r="G7" s="144"/>
      <c r="H7" s="144"/>
      <c r="I7" s="191"/>
      <c r="J7" s="430">
        <v>1</v>
      </c>
      <c r="K7" s="431">
        <v>1</v>
      </c>
      <c r="L7" s="380"/>
      <c r="M7" s="415">
        <f t="shared" si="0"/>
        <v>1</v>
      </c>
      <c r="N7" s="396">
        <f t="shared" si="1"/>
        <v>5.0968399592252807E-4</v>
      </c>
      <c r="O7" s="448" t="s">
        <v>8</v>
      </c>
      <c r="P7" s="403">
        <v>210</v>
      </c>
      <c r="Q7" s="360"/>
    </row>
    <row r="8" spans="1:17" ht="12.95" customHeight="1" x14ac:dyDescent="0.25">
      <c r="A8" s="142"/>
      <c r="B8" s="143"/>
      <c r="C8" s="143"/>
      <c r="D8" s="143"/>
      <c r="E8" s="143"/>
      <c r="F8" s="143"/>
      <c r="G8" s="144"/>
      <c r="H8" s="144"/>
      <c r="I8" s="191"/>
      <c r="J8" s="430">
        <v>13</v>
      </c>
      <c r="K8" s="432">
        <v>2</v>
      </c>
      <c r="L8" s="380">
        <v>11</v>
      </c>
      <c r="M8" s="415">
        <f t="shared" si="0"/>
        <v>24</v>
      </c>
      <c r="N8" s="396">
        <f t="shared" si="1"/>
        <v>1.2232415902140673E-2</v>
      </c>
      <c r="O8" s="448" t="s">
        <v>15</v>
      </c>
      <c r="P8" s="402">
        <v>355</v>
      </c>
      <c r="Q8" s="360"/>
    </row>
    <row r="9" spans="1:17" ht="12.95" customHeight="1" x14ac:dyDescent="0.25">
      <c r="A9" s="142"/>
      <c r="B9" s="143"/>
      <c r="C9" s="143"/>
      <c r="D9" s="143"/>
      <c r="E9" s="143"/>
      <c r="F9" s="143"/>
      <c r="G9" s="144"/>
      <c r="H9" s="144"/>
      <c r="I9" s="191"/>
      <c r="J9" s="430"/>
      <c r="K9" s="432"/>
      <c r="L9" s="380"/>
      <c r="M9" s="415">
        <f t="shared" si="0"/>
        <v>0</v>
      </c>
      <c r="N9" s="396">
        <f t="shared" si="1"/>
        <v>0</v>
      </c>
      <c r="O9" s="448" t="s">
        <v>212</v>
      </c>
      <c r="P9" s="402">
        <v>738</v>
      </c>
      <c r="Q9" s="360"/>
    </row>
    <row r="10" spans="1:17" ht="12.95" customHeight="1" x14ac:dyDescent="0.25">
      <c r="A10" s="142"/>
      <c r="B10" s="143"/>
      <c r="C10" s="143"/>
      <c r="D10" s="143"/>
      <c r="E10" s="143"/>
      <c r="F10" s="143"/>
      <c r="G10" s="144"/>
      <c r="H10" s="144"/>
      <c r="I10" s="191"/>
      <c r="J10" s="430"/>
      <c r="K10" s="432"/>
      <c r="L10" s="380">
        <v>1</v>
      </c>
      <c r="M10" s="415">
        <f t="shared" si="0"/>
        <v>1</v>
      </c>
      <c r="N10" s="396">
        <f t="shared" si="1"/>
        <v>5.0968399592252807E-4</v>
      </c>
      <c r="O10" s="448" t="s">
        <v>88</v>
      </c>
      <c r="P10" s="402">
        <v>737</v>
      </c>
      <c r="Q10" s="360"/>
    </row>
    <row r="11" spans="1:17" ht="12.95" customHeight="1" x14ac:dyDescent="0.25">
      <c r="A11" s="142"/>
      <c r="B11" s="143"/>
      <c r="C11" s="143"/>
      <c r="D11" s="143"/>
      <c r="E11" s="143"/>
      <c r="F11" s="143"/>
      <c r="G11" s="144"/>
      <c r="H11" s="144"/>
      <c r="I11" s="191"/>
      <c r="J11" s="430"/>
      <c r="K11" s="431"/>
      <c r="L11" s="380"/>
      <c r="M11" s="415">
        <f t="shared" si="0"/>
        <v>0</v>
      </c>
      <c r="N11" s="396">
        <f t="shared" si="1"/>
        <v>0</v>
      </c>
      <c r="O11" s="448" t="s">
        <v>213</v>
      </c>
      <c r="P11" s="402">
        <v>736</v>
      </c>
      <c r="Q11" s="360"/>
    </row>
    <row r="12" spans="1:17" ht="12.95" customHeight="1" x14ac:dyDescent="0.25">
      <c r="A12" s="142"/>
      <c r="B12" s="143"/>
      <c r="C12" s="143"/>
      <c r="D12" s="143"/>
      <c r="E12" s="143"/>
      <c r="F12" s="143"/>
      <c r="G12" s="144"/>
      <c r="H12" s="144"/>
      <c r="I12" s="191"/>
      <c r="J12" s="430">
        <v>3</v>
      </c>
      <c r="K12" s="432"/>
      <c r="L12" s="380">
        <v>2</v>
      </c>
      <c r="M12" s="415">
        <f t="shared" si="0"/>
        <v>5</v>
      </c>
      <c r="N12" s="396">
        <f t="shared" si="1"/>
        <v>2.5484199796126403E-3</v>
      </c>
      <c r="O12" s="448" t="s">
        <v>3</v>
      </c>
      <c r="P12" s="402">
        <v>44</v>
      </c>
      <c r="Q12" s="360"/>
    </row>
    <row r="13" spans="1:17" ht="12.95" customHeight="1" x14ac:dyDescent="0.25">
      <c r="A13" s="142"/>
      <c r="B13" s="143"/>
      <c r="C13" s="143"/>
      <c r="D13" s="143"/>
      <c r="E13" s="143"/>
      <c r="F13" s="143"/>
      <c r="G13" s="144"/>
      <c r="H13" s="144"/>
      <c r="I13" s="191"/>
      <c r="J13" s="430"/>
      <c r="K13" s="432"/>
      <c r="L13" s="380"/>
      <c r="M13" s="415">
        <f t="shared" si="0"/>
        <v>0</v>
      </c>
      <c r="N13" s="396">
        <f t="shared" si="1"/>
        <v>0</v>
      </c>
      <c r="O13" s="448" t="s">
        <v>19</v>
      </c>
      <c r="P13" s="402">
        <v>119</v>
      </c>
      <c r="Q13" s="360"/>
    </row>
    <row r="14" spans="1:17" ht="12.95" customHeight="1" x14ac:dyDescent="0.25">
      <c r="A14" s="142"/>
      <c r="B14" s="143"/>
      <c r="C14" s="143"/>
      <c r="D14" s="143"/>
      <c r="E14" s="143"/>
      <c r="F14" s="143"/>
      <c r="G14" s="144"/>
      <c r="H14" s="144"/>
      <c r="I14" s="191"/>
      <c r="J14" s="430"/>
      <c r="K14" s="433"/>
      <c r="L14" s="381"/>
      <c r="M14" s="415">
        <f t="shared" si="0"/>
        <v>0</v>
      </c>
      <c r="N14" s="396">
        <f t="shared" si="1"/>
        <v>0</v>
      </c>
      <c r="O14" s="448" t="s">
        <v>214</v>
      </c>
      <c r="P14" s="402">
        <v>739</v>
      </c>
      <c r="Q14" s="360"/>
    </row>
    <row r="15" spans="1:17" ht="12.95" customHeight="1" x14ac:dyDescent="0.25">
      <c r="A15" s="142"/>
      <c r="B15" s="143"/>
      <c r="C15" s="143"/>
      <c r="D15" s="143"/>
      <c r="E15" s="143"/>
      <c r="F15" s="143"/>
      <c r="G15" s="144"/>
      <c r="H15" s="144"/>
      <c r="I15" s="191"/>
      <c r="J15" s="430"/>
      <c r="K15" s="431"/>
      <c r="L15" s="380"/>
      <c r="M15" s="415">
        <f t="shared" si="0"/>
        <v>0</v>
      </c>
      <c r="N15" s="396">
        <f t="shared" si="1"/>
        <v>0</v>
      </c>
      <c r="O15" s="448" t="s">
        <v>107</v>
      </c>
      <c r="P15" s="402">
        <v>117</v>
      </c>
      <c r="Q15" s="360"/>
    </row>
    <row r="16" spans="1:17" ht="12.95" customHeight="1" x14ac:dyDescent="0.25">
      <c r="A16" s="142"/>
      <c r="B16" s="143"/>
      <c r="C16" s="143"/>
      <c r="D16" s="143"/>
      <c r="E16" s="143"/>
      <c r="F16" s="143"/>
      <c r="G16" s="144"/>
      <c r="H16" s="144"/>
      <c r="I16" s="191"/>
      <c r="J16" s="430"/>
      <c r="K16" s="431"/>
      <c r="L16" s="380"/>
      <c r="M16" s="415">
        <f t="shared" si="0"/>
        <v>0</v>
      </c>
      <c r="N16" s="396">
        <f t="shared" si="1"/>
        <v>0</v>
      </c>
      <c r="O16" s="448" t="s">
        <v>215</v>
      </c>
      <c r="P16" s="402">
        <v>319</v>
      </c>
      <c r="Q16" s="360"/>
    </row>
    <row r="17" spans="1:17" ht="12.95" customHeight="1" x14ac:dyDescent="0.25">
      <c r="A17" s="142"/>
      <c r="B17" s="143"/>
      <c r="C17" s="143"/>
      <c r="D17" s="143"/>
      <c r="E17" s="143"/>
      <c r="F17" s="143"/>
      <c r="G17" s="144"/>
      <c r="H17" s="144"/>
      <c r="I17" s="191"/>
      <c r="J17" s="430"/>
      <c r="K17" s="431"/>
      <c r="L17" s="380"/>
      <c r="M17" s="415">
        <f t="shared" si="0"/>
        <v>0</v>
      </c>
      <c r="N17" s="396">
        <f t="shared" si="1"/>
        <v>0</v>
      </c>
      <c r="O17" s="448" t="s">
        <v>199</v>
      </c>
      <c r="P17" s="402">
        <v>705</v>
      </c>
      <c r="Q17" s="360"/>
    </row>
    <row r="18" spans="1:17" ht="12.95" customHeight="1" x14ac:dyDescent="0.25">
      <c r="A18" s="142"/>
      <c r="B18" s="143"/>
      <c r="C18" s="143"/>
      <c r="D18" s="143"/>
      <c r="E18" s="143"/>
      <c r="F18" s="143"/>
      <c r="G18" s="144"/>
      <c r="H18" s="144"/>
      <c r="I18" s="191"/>
      <c r="J18" s="430"/>
      <c r="K18" s="431">
        <v>6</v>
      </c>
      <c r="L18" s="380"/>
      <c r="M18" s="415">
        <f t="shared" si="0"/>
        <v>0</v>
      </c>
      <c r="N18" s="396">
        <f t="shared" si="1"/>
        <v>0</v>
      </c>
      <c r="O18" s="448" t="s">
        <v>27</v>
      </c>
      <c r="P18" s="402">
        <v>58</v>
      </c>
      <c r="Q18" s="360"/>
    </row>
    <row r="19" spans="1:17" ht="12.95" customHeight="1" x14ac:dyDescent="0.25">
      <c r="A19" s="142"/>
      <c r="B19" s="143"/>
      <c r="C19" s="143"/>
      <c r="D19" s="143"/>
      <c r="E19" s="143"/>
      <c r="F19" s="143"/>
      <c r="G19" s="144"/>
      <c r="H19" s="144"/>
      <c r="I19" s="191"/>
      <c r="J19" s="430">
        <v>1</v>
      </c>
      <c r="K19" s="431"/>
      <c r="L19" s="380"/>
      <c r="M19" s="415">
        <f t="shared" si="0"/>
        <v>1</v>
      </c>
      <c r="N19" s="396">
        <f t="shared" si="1"/>
        <v>5.0968399592252807E-4</v>
      </c>
      <c r="O19" s="448" t="s">
        <v>210</v>
      </c>
      <c r="P19" s="402">
        <v>70</v>
      </c>
      <c r="Q19" s="360"/>
    </row>
    <row r="20" spans="1:17" ht="12.95" customHeight="1" x14ac:dyDescent="0.25">
      <c r="A20" s="142"/>
      <c r="B20" s="143"/>
      <c r="C20" s="143"/>
      <c r="D20" s="143"/>
      <c r="E20" s="143"/>
      <c r="F20" s="143"/>
      <c r="G20" s="144"/>
      <c r="H20" s="144"/>
      <c r="I20" s="191"/>
      <c r="J20" s="430"/>
      <c r="K20" s="476"/>
      <c r="L20" s="380">
        <v>2</v>
      </c>
      <c r="M20" s="415">
        <f t="shared" ref="M20" si="2">SUM(J20,L20)</f>
        <v>2</v>
      </c>
      <c r="N20" s="396">
        <f t="shared" ref="N20" si="3">M20/$E$3</f>
        <v>1.0193679918450561E-3</v>
      </c>
      <c r="O20" s="448" t="s">
        <v>258</v>
      </c>
      <c r="P20" s="402"/>
      <c r="Q20" s="360"/>
    </row>
    <row r="21" spans="1:17" ht="12.95" customHeight="1" x14ac:dyDescent="0.25">
      <c r="A21" s="142"/>
      <c r="B21" s="143"/>
      <c r="C21" s="143"/>
      <c r="D21" s="143"/>
      <c r="E21" s="143"/>
      <c r="F21" s="143"/>
      <c r="G21" s="144"/>
      <c r="H21" s="144"/>
      <c r="I21" s="191"/>
      <c r="J21" s="430"/>
      <c r="K21" s="435"/>
      <c r="L21" s="382"/>
      <c r="M21" s="473">
        <f t="shared" si="0"/>
        <v>0</v>
      </c>
      <c r="N21" s="447">
        <f t="shared" si="1"/>
        <v>0</v>
      </c>
      <c r="O21" s="474" t="s">
        <v>216</v>
      </c>
      <c r="P21" s="475">
        <v>265</v>
      </c>
      <c r="Q21" s="360"/>
    </row>
    <row r="22" spans="1:17" ht="12.95" customHeight="1" x14ac:dyDescent="0.25">
      <c r="A22" s="142"/>
      <c r="B22" s="143"/>
      <c r="C22" s="143"/>
      <c r="D22" s="143" t="s">
        <v>99</v>
      </c>
      <c r="E22" s="143"/>
      <c r="F22" s="143"/>
      <c r="G22" s="144"/>
      <c r="H22" s="144"/>
      <c r="I22" s="191"/>
      <c r="J22" s="430"/>
      <c r="K22" s="431"/>
      <c r="L22" s="380"/>
      <c r="M22" s="415">
        <f t="shared" si="0"/>
        <v>0</v>
      </c>
      <c r="N22" s="396">
        <f t="shared" si="1"/>
        <v>0</v>
      </c>
      <c r="O22" s="448" t="s">
        <v>71</v>
      </c>
      <c r="P22" s="402">
        <v>388</v>
      </c>
      <c r="Q22" s="360"/>
    </row>
    <row r="23" spans="1:17" ht="12.95" customHeight="1" x14ac:dyDescent="0.25">
      <c r="A23" s="142"/>
      <c r="B23" s="143"/>
      <c r="C23" s="143"/>
      <c r="D23" s="143"/>
      <c r="E23" s="143"/>
      <c r="F23" s="143"/>
      <c r="G23" s="144"/>
      <c r="H23" s="144"/>
      <c r="I23" s="191"/>
      <c r="J23" s="430"/>
      <c r="K23" s="431"/>
      <c r="L23" s="380"/>
      <c r="M23" s="415">
        <f t="shared" si="0"/>
        <v>0</v>
      </c>
      <c r="N23" s="396">
        <f t="shared" si="1"/>
        <v>0</v>
      </c>
      <c r="O23" s="448" t="s">
        <v>158</v>
      </c>
      <c r="P23" s="402">
        <v>679</v>
      </c>
      <c r="Q23" s="360"/>
    </row>
    <row r="24" spans="1:17" ht="12.95" customHeight="1" x14ac:dyDescent="0.25">
      <c r="A24" s="142"/>
      <c r="B24" s="143"/>
      <c r="C24" s="143"/>
      <c r="D24" s="143"/>
      <c r="E24" s="143"/>
      <c r="F24" s="143"/>
      <c r="G24" s="144"/>
      <c r="H24" s="144"/>
      <c r="I24" s="191"/>
      <c r="J24" s="422"/>
      <c r="K24" s="431"/>
      <c r="L24" s="380"/>
      <c r="M24" s="415">
        <f t="shared" si="0"/>
        <v>0</v>
      </c>
      <c r="N24" s="396">
        <f t="shared" si="1"/>
        <v>0</v>
      </c>
      <c r="O24" s="448" t="s">
        <v>85</v>
      </c>
      <c r="P24" s="402">
        <v>43</v>
      </c>
      <c r="Q24" s="360"/>
    </row>
    <row r="25" spans="1:17" ht="12.95" customHeight="1" x14ac:dyDescent="0.25">
      <c r="A25" s="142"/>
      <c r="B25" s="143"/>
      <c r="C25" s="143"/>
      <c r="D25" s="143"/>
      <c r="E25" s="143"/>
      <c r="F25" s="143"/>
      <c r="G25" s="144"/>
      <c r="H25" s="144"/>
      <c r="I25" s="191"/>
      <c r="J25" s="422"/>
      <c r="K25" s="431"/>
      <c r="L25" s="380">
        <v>2</v>
      </c>
      <c r="M25" s="415">
        <f t="shared" si="0"/>
        <v>2</v>
      </c>
      <c r="N25" s="396">
        <f t="shared" si="1"/>
        <v>1.0193679918450561E-3</v>
      </c>
      <c r="O25" s="448" t="s">
        <v>80</v>
      </c>
      <c r="P25" s="398">
        <v>46</v>
      </c>
      <c r="Q25" s="360"/>
    </row>
    <row r="26" spans="1:17" ht="12.95" customHeight="1" x14ac:dyDescent="0.25">
      <c r="A26" s="142"/>
      <c r="B26" s="143"/>
      <c r="C26" s="143"/>
      <c r="D26" s="143"/>
      <c r="E26" s="143"/>
      <c r="F26" s="143"/>
      <c r="G26" s="144"/>
      <c r="H26" s="144"/>
      <c r="I26" s="191"/>
      <c r="J26" s="375"/>
      <c r="K26" s="431">
        <v>2</v>
      </c>
      <c r="L26" s="380"/>
      <c r="M26" s="415">
        <f t="shared" si="0"/>
        <v>0</v>
      </c>
      <c r="N26" s="396">
        <f t="shared" si="1"/>
        <v>0</v>
      </c>
      <c r="O26" s="448" t="s">
        <v>235</v>
      </c>
      <c r="P26" s="437">
        <v>159</v>
      </c>
      <c r="Q26" s="360"/>
    </row>
    <row r="27" spans="1:17" ht="12.95" customHeight="1" thickBot="1" x14ac:dyDescent="0.3">
      <c r="A27" s="142"/>
      <c r="B27" s="143"/>
      <c r="C27" s="143"/>
      <c r="D27" s="143"/>
      <c r="E27" s="143"/>
      <c r="F27" s="143"/>
      <c r="G27" s="144"/>
      <c r="H27" s="144"/>
      <c r="I27" s="191"/>
      <c r="J27" s="438"/>
      <c r="K27" s="432">
        <v>4</v>
      </c>
      <c r="L27" s="380"/>
      <c r="M27" s="415">
        <f t="shared" si="0"/>
        <v>0</v>
      </c>
      <c r="N27" s="416">
        <f t="shared" si="1"/>
        <v>0</v>
      </c>
      <c r="O27" s="448" t="s">
        <v>236</v>
      </c>
      <c r="P27" s="404">
        <v>159</v>
      </c>
      <c r="Q27" s="360"/>
    </row>
    <row r="28" spans="1:17" ht="12.95" customHeight="1" thickBot="1" x14ac:dyDescent="0.3">
      <c r="A28" s="142"/>
      <c r="B28" s="143"/>
      <c r="C28" s="143"/>
      <c r="D28" s="143"/>
      <c r="E28" s="143"/>
      <c r="F28" s="143"/>
      <c r="G28" s="144"/>
      <c r="H28" s="144"/>
      <c r="I28" s="192"/>
      <c r="J28" s="361"/>
      <c r="K28" s="361"/>
      <c r="L28" s="362"/>
      <c r="M28" s="363"/>
      <c r="N28" s="363"/>
      <c r="O28" s="400" t="s">
        <v>197</v>
      </c>
      <c r="P28" s="368"/>
      <c r="Q28" s="360"/>
    </row>
    <row r="29" spans="1:17" ht="12.95" customHeight="1" x14ac:dyDescent="0.25">
      <c r="A29" s="142"/>
      <c r="B29" s="143"/>
      <c r="C29" s="143"/>
      <c r="D29" s="143"/>
      <c r="E29" s="143"/>
      <c r="F29" s="143"/>
      <c r="G29" s="144"/>
      <c r="H29" s="144"/>
      <c r="I29" s="191"/>
      <c r="J29" s="439">
        <v>1</v>
      </c>
      <c r="K29" s="439">
        <v>3</v>
      </c>
      <c r="L29" s="440"/>
      <c r="M29" s="441">
        <f t="shared" ref="M29:M42" si="4">SUM(J29,L29)</f>
        <v>1</v>
      </c>
      <c r="N29" s="442">
        <f t="shared" ref="N29:N42" si="5">M29/$E$3</f>
        <v>5.0968399592252807E-4</v>
      </c>
      <c r="O29" s="443" t="s">
        <v>91</v>
      </c>
      <c r="P29" s="411">
        <v>159</v>
      </c>
      <c r="Q29" s="444"/>
    </row>
    <row r="30" spans="1:17" ht="12.95" customHeight="1" x14ac:dyDescent="0.25">
      <c r="A30" s="142"/>
      <c r="B30" s="143"/>
      <c r="C30" s="143"/>
      <c r="D30" s="143"/>
      <c r="E30" s="143"/>
      <c r="F30" s="143"/>
      <c r="G30" s="144"/>
      <c r="H30" s="144"/>
      <c r="I30" s="191"/>
      <c r="J30" s="422"/>
      <c r="K30" s="422">
        <v>12</v>
      </c>
      <c r="L30" s="445"/>
      <c r="M30" s="446">
        <f t="shared" si="4"/>
        <v>0</v>
      </c>
      <c r="N30" s="447">
        <f t="shared" si="5"/>
        <v>0</v>
      </c>
      <c r="O30" s="448" t="s">
        <v>9</v>
      </c>
      <c r="P30" s="412">
        <v>331</v>
      </c>
      <c r="Q30" s="444"/>
    </row>
    <row r="31" spans="1:17" ht="12.95" customHeight="1" x14ac:dyDescent="0.25">
      <c r="A31" s="142"/>
      <c r="B31" s="143"/>
      <c r="C31" s="143"/>
      <c r="D31" s="143"/>
      <c r="E31" s="143"/>
      <c r="F31" s="143"/>
      <c r="G31" s="144"/>
      <c r="H31" s="144"/>
      <c r="I31" s="191"/>
      <c r="J31" s="422"/>
      <c r="K31" s="422">
        <v>1</v>
      </c>
      <c r="L31" s="445"/>
      <c r="M31" s="446">
        <f t="shared" si="4"/>
        <v>0</v>
      </c>
      <c r="N31" s="447">
        <f t="shared" si="5"/>
        <v>0</v>
      </c>
      <c r="O31" s="449" t="s">
        <v>94</v>
      </c>
      <c r="P31" s="398">
        <v>265</v>
      </c>
      <c r="Q31" s="444"/>
    </row>
    <row r="32" spans="1:17" ht="12.95" customHeight="1" x14ac:dyDescent="0.25">
      <c r="A32" s="142"/>
      <c r="B32" s="143"/>
      <c r="C32" s="143"/>
      <c r="D32" s="143"/>
      <c r="E32" s="143"/>
      <c r="F32" s="143"/>
      <c r="G32" s="144"/>
      <c r="H32" s="144"/>
      <c r="I32" s="191"/>
      <c r="J32" s="422"/>
      <c r="K32" s="422">
        <v>6</v>
      </c>
      <c r="L32" s="445"/>
      <c r="M32" s="446">
        <f t="shared" si="4"/>
        <v>0</v>
      </c>
      <c r="N32" s="447">
        <f t="shared" si="5"/>
        <v>0</v>
      </c>
      <c r="O32" s="448" t="s">
        <v>92</v>
      </c>
      <c r="P32" s="412">
        <v>159</v>
      </c>
      <c r="Q32" s="450"/>
    </row>
    <row r="33" spans="1:17" ht="12.95" customHeight="1" x14ac:dyDescent="0.25">
      <c r="A33" s="142"/>
      <c r="B33" s="143"/>
      <c r="C33" s="143"/>
      <c r="D33" s="143"/>
      <c r="E33" s="143"/>
      <c r="F33" s="143"/>
      <c r="G33" s="144"/>
      <c r="H33" s="144"/>
      <c r="I33" s="191"/>
      <c r="J33" s="422"/>
      <c r="K33" s="422"/>
      <c r="L33" s="445"/>
      <c r="M33" s="446">
        <f t="shared" si="4"/>
        <v>0</v>
      </c>
      <c r="N33" s="447">
        <f t="shared" si="5"/>
        <v>0</v>
      </c>
      <c r="O33" s="451" t="s">
        <v>218</v>
      </c>
      <c r="P33" s="412">
        <v>73</v>
      </c>
      <c r="Q33" s="450"/>
    </row>
    <row r="34" spans="1:17" ht="12.95" customHeight="1" x14ac:dyDescent="0.25">
      <c r="A34" s="142"/>
      <c r="B34" s="143"/>
      <c r="C34" s="143"/>
      <c r="D34" s="143"/>
      <c r="E34" s="143"/>
      <c r="F34" s="143"/>
      <c r="G34" s="144"/>
      <c r="H34" s="144"/>
      <c r="I34" s="191"/>
      <c r="J34" s="422"/>
      <c r="K34" s="422"/>
      <c r="L34" s="445"/>
      <c r="M34" s="446">
        <f t="shared" si="4"/>
        <v>0</v>
      </c>
      <c r="N34" s="447">
        <f t="shared" si="5"/>
        <v>0</v>
      </c>
      <c r="O34" s="451" t="s">
        <v>35</v>
      </c>
      <c r="P34" s="412">
        <v>65</v>
      </c>
      <c r="Q34" s="450"/>
    </row>
    <row r="35" spans="1:17" ht="12.95" customHeight="1" x14ac:dyDescent="0.25">
      <c r="A35" s="142"/>
      <c r="B35" s="143"/>
      <c r="C35" s="143"/>
      <c r="D35" s="143"/>
      <c r="E35" s="143"/>
      <c r="F35" s="143"/>
      <c r="G35" s="144"/>
      <c r="H35" s="144"/>
      <c r="I35" s="191"/>
      <c r="J35" s="422"/>
      <c r="K35" s="422">
        <v>4</v>
      </c>
      <c r="L35" s="445"/>
      <c r="M35" s="446">
        <f t="shared" si="4"/>
        <v>0</v>
      </c>
      <c r="N35" s="447">
        <f t="shared" si="5"/>
        <v>0</v>
      </c>
      <c r="O35" s="449" t="s">
        <v>80</v>
      </c>
      <c r="P35" s="398">
        <v>46</v>
      </c>
      <c r="Q35" s="444"/>
    </row>
    <row r="36" spans="1:17" ht="12.95" customHeight="1" x14ac:dyDescent="0.25">
      <c r="A36" s="142"/>
      <c r="B36" s="143"/>
      <c r="C36" s="143"/>
      <c r="D36" s="143"/>
      <c r="E36" s="143"/>
      <c r="F36" s="143"/>
      <c r="G36" s="144"/>
      <c r="H36" s="144"/>
      <c r="I36" s="191"/>
      <c r="J36" s="422">
        <v>2</v>
      </c>
      <c r="K36" s="422">
        <v>90</v>
      </c>
      <c r="L36" s="445"/>
      <c r="M36" s="446">
        <f t="shared" si="4"/>
        <v>2</v>
      </c>
      <c r="N36" s="447">
        <f t="shared" si="5"/>
        <v>1.0193679918450561E-3</v>
      </c>
      <c r="O36" s="448" t="s">
        <v>93</v>
      </c>
      <c r="P36" s="412">
        <v>159</v>
      </c>
      <c r="Q36" s="450"/>
    </row>
    <row r="37" spans="1:17" ht="12.95" customHeight="1" x14ac:dyDescent="0.25">
      <c r="A37" s="142"/>
      <c r="B37" s="143"/>
      <c r="C37" s="143"/>
      <c r="D37" s="143"/>
      <c r="E37" s="143"/>
      <c r="F37" s="143"/>
      <c r="G37" s="144"/>
      <c r="H37" s="144"/>
      <c r="I37" s="191"/>
      <c r="J37" s="422">
        <v>3</v>
      </c>
      <c r="K37" s="422">
        <v>20</v>
      </c>
      <c r="L37" s="445"/>
      <c r="M37" s="446">
        <f t="shared" si="4"/>
        <v>3</v>
      </c>
      <c r="N37" s="447">
        <f t="shared" si="5"/>
        <v>1.5290519877675841E-3</v>
      </c>
      <c r="O37" s="448" t="s">
        <v>90</v>
      </c>
      <c r="P37" s="412">
        <v>159</v>
      </c>
      <c r="Q37" s="444"/>
    </row>
    <row r="38" spans="1:17" ht="12.95" customHeight="1" x14ac:dyDescent="0.25">
      <c r="A38" s="142"/>
      <c r="B38" s="143"/>
      <c r="C38" s="143"/>
      <c r="D38" s="143"/>
      <c r="E38" s="143"/>
      <c r="F38" s="143"/>
      <c r="G38" s="144"/>
      <c r="H38" s="144"/>
      <c r="I38" s="191"/>
      <c r="J38" s="422"/>
      <c r="K38" s="422">
        <v>10</v>
      </c>
      <c r="L38" s="445"/>
      <c r="M38" s="446">
        <f t="shared" si="4"/>
        <v>0</v>
      </c>
      <c r="N38" s="416">
        <f t="shared" si="5"/>
        <v>0</v>
      </c>
      <c r="O38" s="452" t="s">
        <v>108</v>
      </c>
      <c r="P38" s="402">
        <v>624</v>
      </c>
      <c r="Q38" s="444"/>
    </row>
    <row r="39" spans="1:17" ht="12.95" customHeight="1" x14ac:dyDescent="0.25">
      <c r="A39" s="142"/>
      <c r="B39" s="143"/>
      <c r="C39" s="143"/>
      <c r="D39" s="143"/>
      <c r="E39" s="143"/>
      <c r="F39" s="143"/>
      <c r="G39" s="144"/>
      <c r="H39" s="144"/>
      <c r="I39" s="191"/>
      <c r="J39" s="422"/>
      <c r="K39" s="422">
        <v>6</v>
      </c>
      <c r="L39" s="445"/>
      <c r="M39" s="446">
        <f t="shared" si="4"/>
        <v>0</v>
      </c>
      <c r="N39" s="447">
        <f t="shared" si="5"/>
        <v>0</v>
      </c>
      <c r="O39" s="452" t="s">
        <v>219</v>
      </c>
      <c r="P39" s="402">
        <v>159</v>
      </c>
      <c r="Q39" s="444"/>
    </row>
    <row r="40" spans="1:17" ht="12.95" customHeight="1" x14ac:dyDescent="0.25">
      <c r="A40" s="142"/>
      <c r="B40" s="143"/>
      <c r="C40" s="143"/>
      <c r="D40" s="143"/>
      <c r="E40" s="143"/>
      <c r="F40" s="143"/>
      <c r="G40" s="144"/>
      <c r="H40" s="144"/>
      <c r="I40" s="191"/>
      <c r="J40" s="422"/>
      <c r="K40" s="422">
        <v>5</v>
      </c>
      <c r="L40" s="445"/>
      <c r="M40" s="446">
        <f t="shared" si="4"/>
        <v>0</v>
      </c>
      <c r="N40" s="447">
        <f t="shared" si="5"/>
        <v>0</v>
      </c>
      <c r="O40" s="452" t="s">
        <v>220</v>
      </c>
      <c r="P40" s="402">
        <v>159</v>
      </c>
      <c r="Q40" s="360" t="s">
        <v>221</v>
      </c>
    </row>
    <row r="41" spans="1:17" ht="12.95" customHeight="1" x14ac:dyDescent="0.25">
      <c r="A41" s="142"/>
      <c r="B41" s="143"/>
      <c r="C41" s="143"/>
      <c r="D41" s="143"/>
      <c r="E41" s="143"/>
      <c r="F41" s="143"/>
      <c r="G41" s="144"/>
      <c r="H41" s="144"/>
      <c r="I41" s="191"/>
      <c r="J41" s="422"/>
      <c r="K41" s="422"/>
      <c r="L41" s="445"/>
      <c r="M41" s="446">
        <f t="shared" si="4"/>
        <v>0</v>
      </c>
      <c r="N41" s="396">
        <f t="shared" si="5"/>
        <v>0</v>
      </c>
      <c r="O41" s="452" t="s">
        <v>222</v>
      </c>
      <c r="P41" s="402">
        <v>159</v>
      </c>
      <c r="Q41" s="360" t="s">
        <v>223</v>
      </c>
    </row>
    <row r="42" spans="1:17" ht="12.95" customHeight="1" thickBot="1" x14ac:dyDescent="0.3">
      <c r="A42" s="142"/>
      <c r="B42" s="143"/>
      <c r="C42" s="143"/>
      <c r="D42" s="143"/>
      <c r="E42" s="143"/>
      <c r="F42" s="143"/>
      <c r="G42" s="144"/>
      <c r="H42" s="144"/>
      <c r="I42" s="191"/>
      <c r="J42" s="438"/>
      <c r="K42" s="438">
        <v>1</v>
      </c>
      <c r="L42" s="454"/>
      <c r="M42" s="455">
        <f t="shared" si="4"/>
        <v>0</v>
      </c>
      <c r="N42" s="456">
        <f t="shared" si="5"/>
        <v>0</v>
      </c>
      <c r="O42" s="457" t="s">
        <v>172</v>
      </c>
      <c r="P42" s="413">
        <v>159</v>
      </c>
      <c r="Q42" s="444"/>
    </row>
    <row r="43" spans="1:17" ht="12.95" customHeight="1" thickBot="1" x14ac:dyDescent="0.3">
      <c r="A43" s="142"/>
      <c r="B43" s="143"/>
      <c r="C43" s="143"/>
      <c r="D43" s="143"/>
      <c r="E43" s="143"/>
      <c r="F43" s="143"/>
      <c r="G43" s="144"/>
      <c r="H43" s="144"/>
      <c r="I43" s="192"/>
      <c r="J43" s="365"/>
      <c r="K43" s="365"/>
      <c r="L43" s="366"/>
      <c r="M43" s="458"/>
      <c r="N43" s="367"/>
      <c r="O43" s="459" t="s">
        <v>200</v>
      </c>
      <c r="P43" s="368"/>
      <c r="Q43" s="360"/>
    </row>
    <row r="44" spans="1:17" ht="12.95" customHeight="1" x14ac:dyDescent="0.25">
      <c r="A44" s="142"/>
      <c r="B44" s="143"/>
      <c r="C44" s="143"/>
      <c r="D44" s="143"/>
      <c r="E44" s="143"/>
      <c r="F44" s="143"/>
      <c r="G44" s="144"/>
      <c r="H44" s="144"/>
      <c r="I44" s="192"/>
      <c r="J44" s="460"/>
      <c r="K44" s="461"/>
      <c r="L44" s="462"/>
      <c r="M44" s="463">
        <f>SUM(J44,L44)</f>
        <v>0</v>
      </c>
      <c r="N44" s="464">
        <f t="shared" ref="N44:N66" si="6">M44/$E$3</f>
        <v>0</v>
      </c>
      <c r="O44" s="465" t="s">
        <v>71</v>
      </c>
      <c r="P44" s="397">
        <v>388</v>
      </c>
      <c r="Q44" s="360"/>
    </row>
    <row r="45" spans="1:17" ht="12.95" customHeight="1" x14ac:dyDescent="0.25">
      <c r="A45" s="142"/>
      <c r="B45" s="143"/>
      <c r="C45" s="143"/>
      <c r="D45" s="143"/>
      <c r="E45" s="143"/>
      <c r="F45" s="143"/>
      <c r="G45" s="144"/>
      <c r="H45" s="144"/>
      <c r="I45" s="192"/>
      <c r="J45" s="364">
        <v>2</v>
      </c>
      <c r="K45" s="376"/>
      <c r="L45" s="466"/>
      <c r="M45" s="467">
        <f t="shared" ref="M45:M66" si="7">SUM(J45,L45)</f>
        <v>2</v>
      </c>
      <c r="N45" s="468">
        <f t="shared" si="6"/>
        <v>1.0193679918450561E-3</v>
      </c>
      <c r="O45" s="436" t="s">
        <v>169</v>
      </c>
      <c r="P45" s="398">
        <v>734</v>
      </c>
      <c r="Q45" s="360"/>
    </row>
    <row r="46" spans="1:17" ht="12.95" customHeight="1" x14ac:dyDescent="0.25">
      <c r="A46" s="142"/>
      <c r="B46" s="143"/>
      <c r="C46" s="143"/>
      <c r="D46" s="143"/>
      <c r="E46" s="143"/>
      <c r="F46" s="143"/>
      <c r="G46" s="144"/>
      <c r="H46" s="144"/>
      <c r="I46" s="192"/>
      <c r="J46" s="364">
        <v>25</v>
      </c>
      <c r="K46" s="376"/>
      <c r="L46" s="466"/>
      <c r="M46" s="467">
        <f t="shared" si="7"/>
        <v>25</v>
      </c>
      <c r="N46" s="468">
        <f t="shared" si="6"/>
        <v>1.27420998980632E-2</v>
      </c>
      <c r="O46" s="436" t="s">
        <v>115</v>
      </c>
      <c r="P46" s="398">
        <v>735</v>
      </c>
      <c r="Q46" s="360"/>
    </row>
    <row r="47" spans="1:17" ht="12.95" customHeight="1" x14ac:dyDescent="0.25">
      <c r="A47" s="142"/>
      <c r="B47" s="143"/>
      <c r="C47" s="143"/>
      <c r="D47" s="143"/>
      <c r="E47" s="143"/>
      <c r="F47" s="143"/>
      <c r="G47" s="144"/>
      <c r="H47" s="144"/>
      <c r="I47" s="192"/>
      <c r="J47" s="364"/>
      <c r="K47" s="376"/>
      <c r="L47" s="466"/>
      <c r="M47" s="467">
        <f t="shared" si="7"/>
        <v>0</v>
      </c>
      <c r="N47" s="468">
        <f t="shared" si="6"/>
        <v>0</v>
      </c>
      <c r="O47" s="436" t="s">
        <v>224</v>
      </c>
      <c r="P47" s="398">
        <v>43</v>
      </c>
      <c r="Q47" s="360"/>
    </row>
    <row r="48" spans="1:17" ht="12.95" customHeight="1" x14ac:dyDescent="0.25">
      <c r="A48" s="142"/>
      <c r="B48" s="143"/>
      <c r="C48" s="143"/>
      <c r="D48" s="143"/>
      <c r="E48" s="143"/>
      <c r="F48" s="143"/>
      <c r="G48" s="144"/>
      <c r="H48" s="144"/>
      <c r="I48" s="145"/>
      <c r="J48" s="364">
        <v>1</v>
      </c>
      <c r="K48" s="376"/>
      <c r="L48" s="466"/>
      <c r="M48" s="467">
        <f t="shared" si="7"/>
        <v>1</v>
      </c>
      <c r="N48" s="468">
        <f t="shared" si="6"/>
        <v>5.0968399592252807E-4</v>
      </c>
      <c r="O48" s="436" t="s">
        <v>171</v>
      </c>
      <c r="P48" s="398">
        <v>736</v>
      </c>
      <c r="Q48" s="360"/>
    </row>
    <row r="49" spans="1:17" ht="12.95" customHeight="1" x14ac:dyDescent="0.25">
      <c r="A49" s="142"/>
      <c r="B49" s="143"/>
      <c r="C49" s="143"/>
      <c r="D49" s="143"/>
      <c r="E49" s="143"/>
      <c r="F49" s="143"/>
      <c r="G49" s="144"/>
      <c r="H49" s="144"/>
      <c r="I49" s="145"/>
      <c r="J49" s="369"/>
      <c r="K49" s="376"/>
      <c r="L49" s="466"/>
      <c r="M49" s="467">
        <f t="shared" si="7"/>
        <v>0</v>
      </c>
      <c r="N49" s="468">
        <f t="shared" si="6"/>
        <v>0</v>
      </c>
      <c r="O49" s="436" t="s">
        <v>225</v>
      </c>
      <c r="P49" s="398">
        <v>736</v>
      </c>
      <c r="Q49" s="360"/>
    </row>
    <row r="50" spans="1:17" ht="12.95" customHeight="1" x14ac:dyDescent="0.25">
      <c r="A50" s="142"/>
      <c r="B50" s="143"/>
      <c r="C50" s="143"/>
      <c r="D50" s="143"/>
      <c r="E50" s="143"/>
      <c r="F50" s="143"/>
      <c r="G50" s="144"/>
      <c r="H50" s="144"/>
      <c r="I50" s="145"/>
      <c r="J50" s="369"/>
      <c r="K50" s="376"/>
      <c r="L50" s="466"/>
      <c r="M50" s="467">
        <f t="shared" si="7"/>
        <v>0</v>
      </c>
      <c r="N50" s="468">
        <f t="shared" si="6"/>
        <v>0</v>
      </c>
      <c r="O50" s="436" t="s">
        <v>93</v>
      </c>
      <c r="P50" s="398">
        <v>159</v>
      </c>
      <c r="Q50" s="360"/>
    </row>
    <row r="51" spans="1:17" ht="12.95" customHeight="1" x14ac:dyDescent="0.25">
      <c r="A51" s="142"/>
      <c r="B51" s="143"/>
      <c r="C51" s="143"/>
      <c r="D51" s="143"/>
      <c r="E51" s="143"/>
      <c r="F51" s="143"/>
      <c r="G51" s="144"/>
      <c r="H51" s="144"/>
      <c r="I51" s="145"/>
      <c r="J51" s="369">
        <v>35</v>
      </c>
      <c r="K51" s="376"/>
      <c r="L51" s="469"/>
      <c r="M51" s="467">
        <f t="shared" si="7"/>
        <v>35</v>
      </c>
      <c r="N51" s="468">
        <f t="shared" si="6"/>
        <v>1.7838939857288481E-2</v>
      </c>
      <c r="O51" s="434" t="s">
        <v>107</v>
      </c>
      <c r="P51" s="398">
        <v>117</v>
      </c>
      <c r="Q51" s="360"/>
    </row>
    <row r="52" spans="1:17" ht="12.95" customHeight="1" x14ac:dyDescent="0.25">
      <c r="A52" s="142"/>
      <c r="B52" s="143"/>
      <c r="C52" s="143"/>
      <c r="D52" s="143"/>
      <c r="E52" s="143"/>
      <c r="F52" s="143"/>
      <c r="G52" s="144"/>
      <c r="H52" s="144"/>
      <c r="I52" s="145"/>
      <c r="J52" s="369">
        <v>2</v>
      </c>
      <c r="K52" s="376"/>
      <c r="L52" s="469"/>
      <c r="M52" s="467">
        <f t="shared" si="7"/>
        <v>2</v>
      </c>
      <c r="N52" s="468">
        <f t="shared" si="6"/>
        <v>1.0193679918450561E-3</v>
      </c>
      <c r="O52" s="436" t="s">
        <v>116</v>
      </c>
      <c r="P52" s="398">
        <v>665</v>
      </c>
      <c r="Q52" s="360"/>
    </row>
    <row r="53" spans="1:17" ht="12.95" customHeight="1" x14ac:dyDescent="0.25">
      <c r="A53" s="142"/>
      <c r="B53" s="143"/>
      <c r="C53" s="143"/>
      <c r="D53" s="143"/>
      <c r="E53" s="143"/>
      <c r="F53" s="143"/>
      <c r="G53" s="144"/>
      <c r="H53" s="144"/>
      <c r="I53" s="145"/>
      <c r="J53" s="369"/>
      <c r="K53" s="376"/>
      <c r="L53" s="466"/>
      <c r="M53" s="467">
        <f t="shared" si="7"/>
        <v>0</v>
      </c>
      <c r="N53" s="468">
        <f t="shared" si="6"/>
        <v>0</v>
      </c>
      <c r="O53" s="436" t="s">
        <v>226</v>
      </c>
      <c r="P53" s="398">
        <v>65</v>
      </c>
      <c r="Q53" s="360"/>
    </row>
    <row r="54" spans="1:17" x14ac:dyDescent="0.25">
      <c r="A54" s="142"/>
      <c r="B54" s="143"/>
      <c r="C54" s="143"/>
      <c r="D54" s="143"/>
      <c r="E54" s="143"/>
      <c r="F54" s="143"/>
      <c r="G54" s="144"/>
      <c r="H54" s="144"/>
      <c r="I54" s="145"/>
      <c r="J54" s="369"/>
      <c r="K54" s="376"/>
      <c r="L54" s="466"/>
      <c r="M54" s="467">
        <f t="shared" si="7"/>
        <v>0</v>
      </c>
      <c r="N54" s="468">
        <f t="shared" si="6"/>
        <v>0</v>
      </c>
      <c r="O54" s="436" t="s">
        <v>227</v>
      </c>
      <c r="P54" s="398">
        <v>65</v>
      </c>
      <c r="Q54" s="360"/>
    </row>
    <row r="55" spans="1:17" x14ac:dyDescent="0.25">
      <c r="A55" s="142"/>
      <c r="B55" s="143"/>
      <c r="C55" s="143"/>
      <c r="D55" s="143"/>
      <c r="E55" s="143"/>
      <c r="F55" s="143"/>
      <c r="G55" s="144"/>
      <c r="H55" s="144"/>
      <c r="I55" s="145"/>
      <c r="J55" s="369">
        <v>2</v>
      </c>
      <c r="K55" s="376"/>
      <c r="L55" s="466"/>
      <c r="M55" s="467">
        <f t="shared" si="7"/>
        <v>2</v>
      </c>
      <c r="N55" s="468">
        <f t="shared" si="6"/>
        <v>1.0193679918450561E-3</v>
      </c>
      <c r="O55" s="436" t="s">
        <v>26</v>
      </c>
      <c r="P55" s="398">
        <v>164</v>
      </c>
      <c r="Q55" s="360"/>
    </row>
    <row r="56" spans="1:17" ht="15" customHeight="1" x14ac:dyDescent="0.25">
      <c r="A56" s="142"/>
      <c r="B56" s="143"/>
      <c r="C56" s="143"/>
      <c r="D56" s="143"/>
      <c r="E56" s="143"/>
      <c r="F56" s="143"/>
      <c r="G56" s="144"/>
      <c r="H56" s="144"/>
      <c r="I56" s="145"/>
      <c r="J56" s="369">
        <v>1</v>
      </c>
      <c r="K56" s="376"/>
      <c r="L56" s="466"/>
      <c r="M56" s="467">
        <f t="shared" si="7"/>
        <v>1</v>
      </c>
      <c r="N56" s="468">
        <f t="shared" si="6"/>
        <v>5.0968399592252807E-4</v>
      </c>
      <c r="O56" s="436" t="s">
        <v>228</v>
      </c>
      <c r="P56" s="398">
        <v>65</v>
      </c>
      <c r="Q56" s="360"/>
    </row>
    <row r="57" spans="1:17" x14ac:dyDescent="0.25">
      <c r="A57" s="142"/>
      <c r="B57" s="143"/>
      <c r="C57" s="143"/>
      <c r="D57" s="143"/>
      <c r="E57" s="143"/>
      <c r="F57" s="143"/>
      <c r="G57" s="144"/>
      <c r="H57" s="144"/>
      <c r="I57" s="145"/>
      <c r="J57" s="369"/>
      <c r="K57" s="376"/>
      <c r="L57" s="466"/>
      <c r="M57" s="467">
        <f t="shared" si="7"/>
        <v>0</v>
      </c>
      <c r="N57" s="468">
        <f t="shared" si="6"/>
        <v>0</v>
      </c>
      <c r="O57" s="436" t="s">
        <v>229</v>
      </c>
      <c r="P57" s="398">
        <v>65</v>
      </c>
      <c r="Q57" s="360"/>
    </row>
    <row r="58" spans="1:17" ht="12.95" customHeight="1" x14ac:dyDescent="0.25">
      <c r="A58" s="142"/>
      <c r="B58" s="143"/>
      <c r="C58" s="143"/>
      <c r="D58" s="143"/>
      <c r="E58" s="143"/>
      <c r="F58" s="143"/>
      <c r="G58" s="144"/>
      <c r="H58" s="144"/>
      <c r="I58" s="145"/>
      <c r="J58" s="369"/>
      <c r="K58" s="376"/>
      <c r="L58" s="466"/>
      <c r="M58" s="467">
        <f t="shared" si="7"/>
        <v>0</v>
      </c>
      <c r="N58" s="468">
        <f t="shared" si="6"/>
        <v>0</v>
      </c>
      <c r="O58" s="436" t="s">
        <v>230</v>
      </c>
      <c r="P58" s="398">
        <v>65</v>
      </c>
      <c r="Q58" s="360"/>
    </row>
    <row r="59" spans="1:17" ht="12.95" customHeight="1" x14ac:dyDescent="0.25">
      <c r="A59" s="142"/>
      <c r="B59" s="143"/>
      <c r="C59" s="143"/>
      <c r="D59" s="143"/>
      <c r="E59" s="143"/>
      <c r="F59" s="143"/>
      <c r="G59" s="144"/>
      <c r="H59" s="144"/>
      <c r="I59" s="145"/>
      <c r="J59" s="369">
        <v>1</v>
      </c>
      <c r="K59" s="376"/>
      <c r="L59" s="466"/>
      <c r="M59" s="467">
        <f t="shared" si="7"/>
        <v>1</v>
      </c>
      <c r="N59" s="468">
        <f t="shared" si="6"/>
        <v>5.0968399592252807E-4</v>
      </c>
      <c r="O59" s="436" t="s">
        <v>237</v>
      </c>
      <c r="P59" s="398">
        <v>739</v>
      </c>
      <c r="Q59" s="360"/>
    </row>
    <row r="60" spans="1:17" ht="12.95" customHeight="1" x14ac:dyDescent="0.25">
      <c r="A60" s="142"/>
      <c r="B60" s="143"/>
      <c r="C60" s="143"/>
      <c r="D60" s="143"/>
      <c r="E60" s="143"/>
      <c r="F60" s="143"/>
      <c r="G60" s="144"/>
      <c r="H60" s="144"/>
      <c r="I60" s="145"/>
      <c r="J60" s="369">
        <v>1</v>
      </c>
      <c r="K60" s="376"/>
      <c r="L60" s="466"/>
      <c r="M60" s="467">
        <f t="shared" si="7"/>
        <v>1</v>
      </c>
      <c r="N60" s="468">
        <f t="shared" si="6"/>
        <v>5.0968399592252807E-4</v>
      </c>
      <c r="O60" s="436" t="s">
        <v>35</v>
      </c>
      <c r="P60" s="398">
        <v>65</v>
      </c>
      <c r="Q60" s="360"/>
    </row>
    <row r="61" spans="1:17" ht="12.95" customHeight="1" x14ac:dyDescent="0.25">
      <c r="A61" s="142"/>
      <c r="B61" s="143"/>
      <c r="C61" s="143"/>
      <c r="D61" s="143"/>
      <c r="E61" s="143"/>
      <c r="F61" s="143"/>
      <c r="G61" s="144"/>
      <c r="H61" s="144"/>
      <c r="I61" s="145"/>
      <c r="J61" s="369"/>
      <c r="K61" s="376"/>
      <c r="L61" s="466"/>
      <c r="M61" s="467">
        <f t="shared" si="7"/>
        <v>0</v>
      </c>
      <c r="N61" s="468">
        <f t="shared" si="6"/>
        <v>0</v>
      </c>
      <c r="O61" s="436" t="s">
        <v>231</v>
      </c>
      <c r="P61" s="398">
        <v>65</v>
      </c>
      <c r="Q61" s="360"/>
    </row>
    <row r="62" spans="1:17" ht="12.95" customHeight="1" x14ac:dyDescent="0.25">
      <c r="A62" s="142"/>
      <c r="B62" s="143"/>
      <c r="C62" s="143"/>
      <c r="D62" s="143"/>
      <c r="E62" s="143"/>
      <c r="F62" s="143"/>
      <c r="G62" s="144"/>
      <c r="H62" s="144"/>
      <c r="I62" s="145"/>
      <c r="J62" s="369"/>
      <c r="K62" s="376"/>
      <c r="L62" s="466"/>
      <c r="M62" s="467">
        <f t="shared" si="7"/>
        <v>0</v>
      </c>
      <c r="N62" s="468">
        <f t="shared" si="6"/>
        <v>0</v>
      </c>
      <c r="O62" s="436" t="s">
        <v>217</v>
      </c>
      <c r="P62" s="398">
        <v>159</v>
      </c>
      <c r="Q62" s="360"/>
    </row>
    <row r="63" spans="1:17" ht="12.95" customHeight="1" x14ac:dyDescent="0.25">
      <c r="A63" s="142"/>
      <c r="B63" s="143"/>
      <c r="C63" s="143"/>
      <c r="D63" s="143"/>
      <c r="E63" s="143"/>
      <c r="F63" s="143"/>
      <c r="G63" s="144"/>
      <c r="H63" s="144"/>
      <c r="I63" s="145"/>
      <c r="J63" s="369"/>
      <c r="K63" s="376"/>
      <c r="L63" s="466"/>
      <c r="M63" s="467">
        <f t="shared" si="7"/>
        <v>0</v>
      </c>
      <c r="N63" s="468">
        <f t="shared" si="6"/>
        <v>0</v>
      </c>
      <c r="O63" s="436" t="s">
        <v>232</v>
      </c>
      <c r="P63" s="398">
        <v>639</v>
      </c>
      <c r="Q63" s="360"/>
    </row>
    <row r="64" spans="1:17" ht="12.95" customHeight="1" x14ac:dyDescent="0.25">
      <c r="A64" s="142"/>
      <c r="B64" s="143"/>
      <c r="C64" s="143"/>
      <c r="D64" s="143"/>
      <c r="E64" s="143"/>
      <c r="F64" s="143"/>
      <c r="G64" s="144"/>
      <c r="H64" s="144"/>
      <c r="I64" s="145"/>
      <c r="J64" s="364">
        <v>36</v>
      </c>
      <c r="K64" s="376"/>
      <c r="L64" s="466"/>
      <c r="M64" s="467">
        <f t="shared" si="7"/>
        <v>36</v>
      </c>
      <c r="N64" s="468">
        <f t="shared" si="6"/>
        <v>1.834862385321101E-2</v>
      </c>
      <c r="O64" s="436" t="s">
        <v>233</v>
      </c>
      <c r="P64" s="398">
        <v>639</v>
      </c>
      <c r="Q64" s="360"/>
    </row>
    <row r="65" spans="1:17" ht="12.95" customHeight="1" x14ac:dyDescent="0.25">
      <c r="A65" s="142"/>
      <c r="B65" s="143"/>
      <c r="C65" s="143"/>
      <c r="D65" s="143"/>
      <c r="E65" s="143"/>
      <c r="F65" s="143"/>
      <c r="G65" s="144"/>
      <c r="H65" s="144"/>
      <c r="I65" s="145"/>
      <c r="J65" s="364">
        <v>16</v>
      </c>
      <c r="K65" s="376"/>
      <c r="L65" s="466"/>
      <c r="M65" s="467">
        <f t="shared" si="7"/>
        <v>16</v>
      </c>
      <c r="N65" s="468">
        <f t="shared" si="6"/>
        <v>8.1549439347604492E-3</v>
      </c>
      <c r="O65" s="436" t="s">
        <v>234</v>
      </c>
      <c r="P65" s="398">
        <v>639</v>
      </c>
      <c r="Q65" s="360"/>
    </row>
    <row r="66" spans="1:17" ht="12.95" customHeight="1" thickBot="1" x14ac:dyDescent="0.3">
      <c r="A66" s="150"/>
      <c r="B66" s="151"/>
      <c r="C66" s="151"/>
      <c r="D66" s="151"/>
      <c r="E66" s="151"/>
      <c r="F66" s="151"/>
      <c r="G66" s="152"/>
      <c r="H66" s="152"/>
      <c r="I66" s="153"/>
      <c r="J66" s="370"/>
      <c r="K66" s="377"/>
      <c r="L66" s="470"/>
      <c r="M66" s="471">
        <f t="shared" si="7"/>
        <v>0</v>
      </c>
      <c r="N66" s="384">
        <f t="shared" si="6"/>
        <v>0</v>
      </c>
      <c r="O66" s="472" t="s">
        <v>85</v>
      </c>
      <c r="P66" s="399">
        <v>43</v>
      </c>
      <c r="Q66" s="371"/>
    </row>
    <row r="67" spans="1:17" ht="12.95" customHeight="1" thickBot="1" x14ac:dyDescent="0.3">
      <c r="I67" s="154" t="s">
        <v>4</v>
      </c>
      <c r="J67" s="372">
        <f>SUM(J4:J66)</f>
        <v>150</v>
      </c>
      <c r="K67" s="372">
        <f>SUM(K4:K66)</f>
        <v>173</v>
      </c>
      <c r="L67" s="372">
        <f>SUM(L4:L66)</f>
        <v>18</v>
      </c>
      <c r="M67" s="385">
        <f>SUM(M4:M66)</f>
        <v>168</v>
      </c>
      <c r="N67" s="383">
        <f>M67/$E$3</f>
        <v>8.5626911314984705E-2</v>
      </c>
      <c r="O67" s="373"/>
      <c r="P67" s="373"/>
      <c r="Q67" s="374"/>
    </row>
    <row r="68" spans="1:17" ht="12.95" customHeight="1" x14ac:dyDescent="0.25">
      <c r="I68" s="6"/>
      <c r="J68" s="6"/>
      <c r="K68" s="6"/>
      <c r="L68" s="6"/>
      <c r="M68" s="6"/>
      <c r="O68" s="6"/>
      <c r="P68" s="6"/>
    </row>
    <row r="69" spans="1:17" ht="12.95" customHeight="1" thickBot="1" x14ac:dyDescent="0.3">
      <c r="I69" s="6"/>
      <c r="J69" s="6"/>
      <c r="K69" s="6"/>
      <c r="L69" s="6"/>
      <c r="M69" s="6"/>
      <c r="O69" s="6"/>
      <c r="P69" s="6"/>
    </row>
    <row r="70" spans="1:17" ht="12.95" customHeight="1" thickBot="1" x14ac:dyDescent="0.3">
      <c r="A70" s="405" t="s">
        <v>195</v>
      </c>
      <c r="B70" s="405" t="s">
        <v>47</v>
      </c>
      <c r="C70" s="405" t="s">
        <v>191</v>
      </c>
      <c r="D70" s="405" t="s">
        <v>190</v>
      </c>
      <c r="E70" s="405" t="s">
        <v>192</v>
      </c>
      <c r="F70" s="405" t="s">
        <v>16</v>
      </c>
      <c r="G70" s="76" t="s">
        <v>1</v>
      </c>
      <c r="H70" s="76" t="s">
        <v>86</v>
      </c>
      <c r="I70" s="406" t="s">
        <v>23</v>
      </c>
      <c r="J70" s="407" t="s">
        <v>201</v>
      </c>
      <c r="K70" s="408" t="s">
        <v>193</v>
      </c>
      <c r="L70" s="405" t="s">
        <v>194</v>
      </c>
      <c r="M70" s="405" t="s">
        <v>4</v>
      </c>
      <c r="N70" s="405" t="s">
        <v>2</v>
      </c>
      <c r="O70" s="405" t="s">
        <v>20</v>
      </c>
      <c r="P70" s="405" t="s">
        <v>69</v>
      </c>
      <c r="Q70" s="409" t="s">
        <v>6</v>
      </c>
    </row>
    <row r="71" spans="1:17" ht="12.95" customHeight="1" thickBot="1" x14ac:dyDescent="0.3">
      <c r="A71" s="386">
        <v>1520634</v>
      </c>
      <c r="B71" s="386" t="s">
        <v>208</v>
      </c>
      <c r="C71" s="386" t="s">
        <v>209</v>
      </c>
      <c r="D71" s="386">
        <v>1920</v>
      </c>
      <c r="E71" s="386">
        <v>1960</v>
      </c>
      <c r="F71" s="387">
        <v>1825</v>
      </c>
      <c r="G71" s="388">
        <f>F71/E71</f>
        <v>0.93112244897959184</v>
      </c>
      <c r="H71" s="388">
        <f>$K$53/E71</f>
        <v>0</v>
      </c>
      <c r="I71" s="389">
        <v>45390</v>
      </c>
      <c r="J71" s="390"/>
      <c r="K71" s="390"/>
      <c r="L71" s="391"/>
      <c r="M71" s="392"/>
      <c r="N71" s="393"/>
      <c r="O71" s="394" t="s">
        <v>196</v>
      </c>
      <c r="P71" s="394"/>
      <c r="Q71" s="358"/>
    </row>
    <row r="72" spans="1:17" ht="12.95" customHeight="1" x14ac:dyDescent="0.25">
      <c r="A72" s="139"/>
      <c r="B72" s="140"/>
      <c r="C72" s="140"/>
      <c r="D72" s="140" t="s">
        <v>211</v>
      </c>
      <c r="E72" s="140"/>
      <c r="F72" s="140"/>
      <c r="G72" s="141"/>
      <c r="H72" s="141"/>
      <c r="I72" s="190"/>
      <c r="J72" s="428">
        <v>4</v>
      </c>
      <c r="K72" s="429"/>
      <c r="L72" s="378"/>
      <c r="M72" s="414">
        <f t="shared" ref="M72:M95" si="8">SUM(J72,L72)</f>
        <v>4</v>
      </c>
      <c r="N72" s="395">
        <f>M72/$E$71</f>
        <v>2.0408163265306124E-3</v>
      </c>
      <c r="O72" s="448" t="s">
        <v>198</v>
      </c>
      <c r="P72" s="401">
        <v>211</v>
      </c>
      <c r="Q72" s="359" t="s">
        <v>174</v>
      </c>
    </row>
    <row r="73" spans="1:17" ht="12.95" customHeight="1" x14ac:dyDescent="0.25">
      <c r="A73" s="142"/>
      <c r="B73" s="143"/>
      <c r="C73" s="143"/>
      <c r="D73" s="143"/>
      <c r="E73" s="143"/>
      <c r="F73" s="143"/>
      <c r="G73" s="144"/>
      <c r="H73" s="144"/>
      <c r="I73" s="191"/>
      <c r="J73" s="430">
        <v>5</v>
      </c>
      <c r="K73" s="431"/>
      <c r="L73" s="379"/>
      <c r="M73" s="415">
        <f t="shared" si="8"/>
        <v>5</v>
      </c>
      <c r="N73" s="396">
        <f>M73/$E$71</f>
        <v>2.5510204081632651E-3</v>
      </c>
      <c r="O73" s="448" t="s">
        <v>87</v>
      </c>
      <c r="P73" s="402">
        <v>141</v>
      </c>
      <c r="Q73" s="360"/>
    </row>
    <row r="74" spans="1:17" ht="12.95" customHeight="1" x14ac:dyDescent="0.25">
      <c r="A74" s="142"/>
      <c r="B74" s="143"/>
      <c r="C74" s="143"/>
      <c r="D74" s="143"/>
      <c r="E74" s="143"/>
      <c r="F74" s="143"/>
      <c r="G74" s="144"/>
      <c r="H74" s="144"/>
      <c r="I74" s="191"/>
      <c r="J74" s="430"/>
      <c r="K74" s="432"/>
      <c r="L74" s="380"/>
      <c r="M74" s="415">
        <f t="shared" si="8"/>
        <v>0</v>
      </c>
      <c r="N74" s="396">
        <f t="shared" ref="N74:N94" si="9">M74/$E$71</f>
        <v>0</v>
      </c>
      <c r="O74" s="448" t="s">
        <v>7</v>
      </c>
      <c r="P74" s="403">
        <v>140</v>
      </c>
      <c r="Q74" s="360"/>
    </row>
    <row r="75" spans="1:17" ht="12.95" customHeight="1" x14ac:dyDescent="0.25">
      <c r="A75" s="142"/>
      <c r="B75" s="143"/>
      <c r="C75" s="143"/>
      <c r="D75" s="143"/>
      <c r="E75" s="143"/>
      <c r="F75" s="143"/>
      <c r="G75" s="144"/>
      <c r="H75" s="144"/>
      <c r="I75" s="191"/>
      <c r="J75" s="430">
        <v>1</v>
      </c>
      <c r="K75" s="431"/>
      <c r="L75" s="380"/>
      <c r="M75" s="415">
        <f t="shared" si="8"/>
        <v>1</v>
      </c>
      <c r="N75" s="396">
        <f t="shared" si="9"/>
        <v>5.1020408163265311E-4</v>
      </c>
      <c r="O75" s="448" t="s">
        <v>8</v>
      </c>
      <c r="P75" s="403">
        <v>210</v>
      </c>
      <c r="Q75" s="360"/>
    </row>
    <row r="76" spans="1:17" ht="12.95" customHeight="1" x14ac:dyDescent="0.25">
      <c r="A76" s="142"/>
      <c r="B76" s="143"/>
      <c r="C76" s="143"/>
      <c r="D76" s="143"/>
      <c r="E76" s="143"/>
      <c r="F76" s="143"/>
      <c r="G76" s="144"/>
      <c r="H76" s="144"/>
      <c r="I76" s="191"/>
      <c r="J76" s="430">
        <v>23</v>
      </c>
      <c r="K76" s="432"/>
      <c r="L76" s="380">
        <v>8</v>
      </c>
      <c r="M76" s="415">
        <f t="shared" si="8"/>
        <v>31</v>
      </c>
      <c r="N76" s="396">
        <f t="shared" si="9"/>
        <v>1.5816326530612244E-2</v>
      </c>
      <c r="O76" s="448" t="s">
        <v>15</v>
      </c>
      <c r="P76" s="402">
        <v>355</v>
      </c>
      <c r="Q76" s="360"/>
    </row>
    <row r="77" spans="1:17" ht="12.95" customHeight="1" x14ac:dyDescent="0.25">
      <c r="A77" s="142"/>
      <c r="B77" s="143"/>
      <c r="C77" s="143"/>
      <c r="D77" s="143"/>
      <c r="E77" s="143"/>
      <c r="F77" s="143"/>
      <c r="G77" s="144"/>
      <c r="H77" s="144"/>
      <c r="I77" s="191"/>
      <c r="J77" s="430"/>
      <c r="K77" s="432"/>
      <c r="L77" s="380">
        <v>3</v>
      </c>
      <c r="M77" s="415">
        <f t="shared" si="8"/>
        <v>3</v>
      </c>
      <c r="N77" s="396">
        <f t="shared" si="9"/>
        <v>1.5306122448979591E-3</v>
      </c>
      <c r="O77" s="448" t="s">
        <v>212</v>
      </c>
      <c r="P77" s="402">
        <v>738</v>
      </c>
      <c r="Q77" s="360"/>
    </row>
    <row r="78" spans="1:17" ht="12.95" customHeight="1" x14ac:dyDescent="0.25">
      <c r="A78" s="142"/>
      <c r="B78" s="143"/>
      <c r="C78" s="143"/>
      <c r="D78" s="143"/>
      <c r="E78" s="143"/>
      <c r="F78" s="143"/>
      <c r="G78" s="144"/>
      <c r="H78" s="144"/>
      <c r="I78" s="191"/>
      <c r="J78" s="430">
        <v>4</v>
      </c>
      <c r="K78" s="432"/>
      <c r="L78" s="380"/>
      <c r="M78" s="415">
        <f t="shared" si="8"/>
        <v>4</v>
      </c>
      <c r="N78" s="396">
        <f t="shared" si="9"/>
        <v>2.0408163265306124E-3</v>
      </c>
      <c r="O78" s="448" t="s">
        <v>88</v>
      </c>
      <c r="P78" s="402">
        <v>737</v>
      </c>
      <c r="Q78" s="360"/>
    </row>
    <row r="79" spans="1:17" ht="12.95" customHeight="1" x14ac:dyDescent="0.25">
      <c r="A79" s="142"/>
      <c r="B79" s="143"/>
      <c r="C79" s="143"/>
      <c r="D79" s="143"/>
      <c r="E79" s="143"/>
      <c r="F79" s="143"/>
      <c r="G79" s="144"/>
      <c r="H79" s="144"/>
      <c r="I79" s="191"/>
      <c r="J79" s="430"/>
      <c r="K79" s="431"/>
      <c r="L79" s="380"/>
      <c r="M79" s="415">
        <f t="shared" si="8"/>
        <v>0</v>
      </c>
      <c r="N79" s="396">
        <f t="shared" si="9"/>
        <v>0</v>
      </c>
      <c r="O79" s="448" t="s">
        <v>213</v>
      </c>
      <c r="P79" s="402">
        <v>736</v>
      </c>
      <c r="Q79" s="360"/>
    </row>
    <row r="80" spans="1:17" ht="12.95" customHeight="1" x14ac:dyDescent="0.25">
      <c r="A80" s="142"/>
      <c r="B80" s="143"/>
      <c r="C80" s="143"/>
      <c r="D80" s="143"/>
      <c r="E80" s="143"/>
      <c r="F80" s="143"/>
      <c r="G80" s="144"/>
      <c r="H80" s="144"/>
      <c r="I80" s="191"/>
      <c r="J80" s="430">
        <v>12</v>
      </c>
      <c r="K80" s="432"/>
      <c r="L80" s="380">
        <v>1</v>
      </c>
      <c r="M80" s="415">
        <f t="shared" si="8"/>
        <v>13</v>
      </c>
      <c r="N80" s="396">
        <f t="shared" si="9"/>
        <v>6.6326530612244895E-3</v>
      </c>
      <c r="O80" s="448" t="s">
        <v>3</v>
      </c>
      <c r="P80" s="402">
        <v>44</v>
      </c>
      <c r="Q80" s="360"/>
    </row>
    <row r="81" spans="1:17" ht="12.95" customHeight="1" x14ac:dyDescent="0.25">
      <c r="A81" s="142"/>
      <c r="B81" s="143"/>
      <c r="C81" s="143"/>
      <c r="D81" s="143"/>
      <c r="E81" s="143"/>
      <c r="F81" s="143"/>
      <c r="G81" s="144"/>
      <c r="H81" s="144"/>
      <c r="I81" s="191"/>
      <c r="J81" s="430">
        <v>2</v>
      </c>
      <c r="K81" s="432"/>
      <c r="L81" s="380"/>
      <c r="M81" s="415">
        <f t="shared" si="8"/>
        <v>2</v>
      </c>
      <c r="N81" s="396">
        <f t="shared" si="9"/>
        <v>1.0204081632653062E-3</v>
      </c>
      <c r="O81" s="448" t="s">
        <v>172</v>
      </c>
      <c r="P81" s="402">
        <v>119</v>
      </c>
      <c r="Q81" s="360"/>
    </row>
    <row r="82" spans="1:17" ht="12.95" customHeight="1" x14ac:dyDescent="0.25">
      <c r="A82" s="142"/>
      <c r="B82" s="143"/>
      <c r="C82" s="143"/>
      <c r="D82" s="143"/>
      <c r="E82" s="143"/>
      <c r="F82" s="143"/>
      <c r="G82" s="144"/>
      <c r="H82" s="144"/>
      <c r="I82" s="191"/>
      <c r="J82" s="430">
        <v>2</v>
      </c>
      <c r="K82" s="433"/>
      <c r="L82" s="381"/>
      <c r="M82" s="415">
        <f t="shared" si="8"/>
        <v>2</v>
      </c>
      <c r="N82" s="396">
        <f t="shared" si="9"/>
        <v>1.0204081632653062E-3</v>
      </c>
      <c r="O82" s="448" t="s">
        <v>214</v>
      </c>
      <c r="P82" s="402">
        <v>739</v>
      </c>
      <c r="Q82" s="360"/>
    </row>
    <row r="83" spans="1:17" ht="12.95" customHeight="1" x14ac:dyDescent="0.25">
      <c r="A83" s="142"/>
      <c r="B83" s="143"/>
      <c r="C83" s="143"/>
      <c r="D83" s="143"/>
      <c r="E83" s="143"/>
      <c r="F83" s="143"/>
      <c r="G83" s="144"/>
      <c r="H83" s="144"/>
      <c r="I83" s="191"/>
      <c r="J83" s="430"/>
      <c r="K83" s="431"/>
      <c r="L83" s="380"/>
      <c r="M83" s="415">
        <f t="shared" si="8"/>
        <v>0</v>
      </c>
      <c r="N83" s="396">
        <f t="shared" si="9"/>
        <v>0</v>
      </c>
      <c r="O83" s="448" t="s">
        <v>107</v>
      </c>
      <c r="P83" s="402">
        <v>117</v>
      </c>
      <c r="Q83" s="360"/>
    </row>
    <row r="84" spans="1:17" ht="12.95" customHeight="1" x14ac:dyDescent="0.25">
      <c r="A84" s="142"/>
      <c r="B84" s="143"/>
      <c r="C84" s="143"/>
      <c r="D84" s="143"/>
      <c r="E84" s="143"/>
      <c r="F84" s="143"/>
      <c r="G84" s="144"/>
      <c r="H84" s="144"/>
      <c r="I84" s="191"/>
      <c r="J84" s="430">
        <v>1</v>
      </c>
      <c r="K84" s="431"/>
      <c r="L84" s="380">
        <v>2</v>
      </c>
      <c r="M84" s="415">
        <f t="shared" si="8"/>
        <v>3</v>
      </c>
      <c r="N84" s="396">
        <f t="shared" si="9"/>
        <v>1.5306122448979591E-3</v>
      </c>
      <c r="O84" s="448" t="s">
        <v>271</v>
      </c>
      <c r="P84" s="402">
        <v>176</v>
      </c>
      <c r="Q84" s="360"/>
    </row>
    <row r="85" spans="1:17" ht="12.95" customHeight="1" x14ac:dyDescent="0.25">
      <c r="A85" s="142"/>
      <c r="B85" s="143"/>
      <c r="C85" s="143"/>
      <c r="D85" s="143"/>
      <c r="E85" s="143"/>
      <c r="F85" s="143"/>
      <c r="G85" s="144"/>
      <c r="H85" s="144"/>
      <c r="I85" s="191"/>
      <c r="J85" s="430"/>
      <c r="K85" s="431"/>
      <c r="L85" s="380"/>
      <c r="M85" s="415">
        <f t="shared" si="8"/>
        <v>0</v>
      </c>
      <c r="N85" s="396">
        <f t="shared" si="9"/>
        <v>0</v>
      </c>
      <c r="O85" s="448" t="s">
        <v>199</v>
      </c>
      <c r="P85" s="402">
        <v>705</v>
      </c>
      <c r="Q85" s="360"/>
    </row>
    <row r="86" spans="1:17" ht="12.95" customHeight="1" x14ac:dyDescent="0.25">
      <c r="A86" s="142"/>
      <c r="B86" s="143"/>
      <c r="C86" s="143"/>
      <c r="D86" s="143"/>
      <c r="E86" s="143"/>
      <c r="F86" s="143"/>
      <c r="G86" s="144"/>
      <c r="H86" s="144"/>
      <c r="I86" s="191"/>
      <c r="J86" s="430">
        <v>2</v>
      </c>
      <c r="K86" s="431"/>
      <c r="L86" s="380"/>
      <c r="M86" s="415">
        <f t="shared" si="8"/>
        <v>2</v>
      </c>
      <c r="N86" s="396">
        <f t="shared" si="9"/>
        <v>1.0204081632653062E-3</v>
      </c>
      <c r="O86" s="448" t="s">
        <v>27</v>
      </c>
      <c r="P86" s="402">
        <v>58</v>
      </c>
      <c r="Q86" s="360"/>
    </row>
    <row r="87" spans="1:17" ht="12.95" customHeight="1" x14ac:dyDescent="0.25">
      <c r="A87" s="142"/>
      <c r="B87" s="143"/>
      <c r="C87" s="143"/>
      <c r="D87" s="143"/>
      <c r="E87" s="143"/>
      <c r="F87" s="143"/>
      <c r="G87" s="144"/>
      <c r="H87" s="144"/>
      <c r="I87" s="191"/>
      <c r="J87" s="430"/>
      <c r="K87" s="431"/>
      <c r="L87" s="380"/>
      <c r="M87" s="415">
        <f t="shared" si="8"/>
        <v>0</v>
      </c>
      <c r="N87" s="396">
        <f t="shared" si="9"/>
        <v>0</v>
      </c>
      <c r="O87" s="448" t="s">
        <v>210</v>
      </c>
      <c r="P87" s="402">
        <v>70</v>
      </c>
      <c r="Q87" s="360"/>
    </row>
    <row r="88" spans="1:17" ht="12.95" customHeight="1" x14ac:dyDescent="0.25">
      <c r="A88" s="142"/>
      <c r="B88" s="143"/>
      <c r="C88" s="143"/>
      <c r="D88" s="143"/>
      <c r="E88" s="143"/>
      <c r="F88" s="143"/>
      <c r="G88" s="144"/>
      <c r="H88" s="144"/>
      <c r="I88" s="191"/>
      <c r="J88" s="430"/>
      <c r="K88" s="476"/>
      <c r="L88" s="380">
        <v>4</v>
      </c>
      <c r="M88" s="415">
        <f t="shared" si="8"/>
        <v>4</v>
      </c>
      <c r="N88" s="396">
        <f t="shared" si="9"/>
        <v>2.0408163265306124E-3</v>
      </c>
      <c r="O88" s="448" t="s">
        <v>285</v>
      </c>
      <c r="P88" s="402"/>
      <c r="Q88" s="360"/>
    </row>
    <row r="89" spans="1:17" ht="12.95" customHeight="1" x14ac:dyDescent="0.25">
      <c r="A89" s="142"/>
      <c r="B89" s="143"/>
      <c r="C89" s="143"/>
      <c r="D89" s="143"/>
      <c r="E89" s="143"/>
      <c r="F89" s="143"/>
      <c r="G89" s="144"/>
      <c r="H89" s="144"/>
      <c r="I89" s="191"/>
      <c r="J89" s="430"/>
      <c r="K89" s="435"/>
      <c r="L89" s="382"/>
      <c r="M89" s="473">
        <f t="shared" si="8"/>
        <v>0</v>
      </c>
      <c r="N89" s="396">
        <f t="shared" si="9"/>
        <v>0</v>
      </c>
      <c r="O89" s="474" t="s">
        <v>216</v>
      </c>
      <c r="P89" s="475">
        <v>265</v>
      </c>
      <c r="Q89" s="360"/>
    </row>
    <row r="90" spans="1:17" ht="12.95" customHeight="1" x14ac:dyDescent="0.25">
      <c r="A90" s="142"/>
      <c r="B90" s="143"/>
      <c r="C90" s="143"/>
      <c r="D90" s="143" t="s">
        <v>99</v>
      </c>
      <c r="E90" s="143"/>
      <c r="F90" s="143"/>
      <c r="G90" s="144"/>
      <c r="H90" s="144"/>
      <c r="I90" s="191"/>
      <c r="J90" s="430"/>
      <c r="K90" s="431"/>
      <c r="L90" s="380"/>
      <c r="M90" s="415">
        <f t="shared" si="8"/>
        <v>0</v>
      </c>
      <c r="N90" s="396">
        <f t="shared" si="9"/>
        <v>0</v>
      </c>
      <c r="O90" s="448" t="s">
        <v>71</v>
      </c>
      <c r="P90" s="402">
        <v>388</v>
      </c>
      <c r="Q90" s="360"/>
    </row>
    <row r="91" spans="1:17" ht="12.95" customHeight="1" x14ac:dyDescent="0.25">
      <c r="A91" s="142"/>
      <c r="B91" s="143"/>
      <c r="C91" s="143"/>
      <c r="D91" s="143"/>
      <c r="E91" s="143"/>
      <c r="F91" s="143"/>
      <c r="G91" s="144"/>
      <c r="H91" s="144"/>
      <c r="I91" s="191"/>
      <c r="J91" s="430">
        <v>3</v>
      </c>
      <c r="K91" s="431"/>
      <c r="L91" s="380"/>
      <c r="M91" s="415">
        <f t="shared" si="8"/>
        <v>3</v>
      </c>
      <c r="N91" s="396">
        <f t="shared" si="9"/>
        <v>1.5306122448979591E-3</v>
      </c>
      <c r="O91" s="448" t="s">
        <v>158</v>
      </c>
      <c r="P91" s="402">
        <v>679</v>
      </c>
      <c r="Q91" s="360"/>
    </row>
    <row r="92" spans="1:17" ht="12.95" customHeight="1" x14ac:dyDescent="0.25">
      <c r="A92" s="142"/>
      <c r="B92" s="143"/>
      <c r="C92" s="143"/>
      <c r="D92" s="143"/>
      <c r="E92" s="143"/>
      <c r="F92" s="143"/>
      <c r="G92" s="144"/>
      <c r="H92" s="144"/>
      <c r="I92" s="191"/>
      <c r="J92" s="422"/>
      <c r="K92" s="431"/>
      <c r="L92" s="380"/>
      <c r="M92" s="415">
        <f t="shared" si="8"/>
        <v>0</v>
      </c>
      <c r="N92" s="396">
        <f t="shared" si="9"/>
        <v>0</v>
      </c>
      <c r="O92" s="448" t="s">
        <v>85</v>
      </c>
      <c r="P92" s="402">
        <v>43</v>
      </c>
      <c r="Q92" s="360"/>
    </row>
    <row r="93" spans="1:17" ht="12.95" customHeight="1" x14ac:dyDescent="0.25">
      <c r="A93" s="142"/>
      <c r="B93" s="143"/>
      <c r="C93" s="143"/>
      <c r="D93" s="143"/>
      <c r="E93" s="143"/>
      <c r="F93" s="143"/>
      <c r="G93" s="144"/>
      <c r="H93" s="144"/>
      <c r="I93" s="191"/>
      <c r="J93" s="422">
        <v>1</v>
      </c>
      <c r="K93" s="431"/>
      <c r="L93" s="380"/>
      <c r="M93" s="415">
        <f t="shared" si="8"/>
        <v>1</v>
      </c>
      <c r="N93" s="396">
        <f t="shared" si="9"/>
        <v>5.1020408163265311E-4</v>
      </c>
      <c r="O93" s="448" t="s">
        <v>80</v>
      </c>
      <c r="P93" s="398">
        <v>46</v>
      </c>
      <c r="Q93" s="360"/>
    </row>
    <row r="94" spans="1:17" ht="12.95" customHeight="1" x14ac:dyDescent="0.25">
      <c r="A94" s="142"/>
      <c r="B94" s="143"/>
      <c r="C94" s="143"/>
      <c r="D94" s="143"/>
      <c r="E94" s="143"/>
      <c r="F94" s="143"/>
      <c r="G94" s="144"/>
      <c r="H94" s="144"/>
      <c r="I94" s="191"/>
      <c r="J94" s="375"/>
      <c r="K94" s="431"/>
      <c r="L94" s="380"/>
      <c r="M94" s="415">
        <f t="shared" si="8"/>
        <v>0</v>
      </c>
      <c r="N94" s="396">
        <f t="shared" si="9"/>
        <v>0</v>
      </c>
      <c r="O94" s="448" t="s">
        <v>235</v>
      </c>
      <c r="P94" s="437">
        <v>159</v>
      </c>
      <c r="Q94" s="360"/>
    </row>
    <row r="95" spans="1:17" ht="12.95" customHeight="1" thickBot="1" x14ac:dyDescent="0.3">
      <c r="A95" s="142"/>
      <c r="B95" s="143"/>
      <c r="C95" s="143"/>
      <c r="D95" s="143"/>
      <c r="E95" s="143"/>
      <c r="F95" s="143"/>
      <c r="G95" s="144"/>
      <c r="H95" s="144"/>
      <c r="I95" s="191"/>
      <c r="J95" s="438">
        <v>1</v>
      </c>
      <c r="K95" s="432"/>
      <c r="L95" s="380"/>
      <c r="M95" s="415">
        <f t="shared" si="8"/>
        <v>1</v>
      </c>
      <c r="N95" s="416">
        <f>M95/$E$71</f>
        <v>5.1020408163265311E-4</v>
      </c>
      <c r="O95" s="448" t="s">
        <v>236</v>
      </c>
      <c r="P95" s="404">
        <v>159</v>
      </c>
      <c r="Q95" s="360"/>
    </row>
    <row r="96" spans="1:17" ht="12.95" customHeight="1" thickBot="1" x14ac:dyDescent="0.3">
      <c r="A96" s="142"/>
      <c r="B96" s="143"/>
      <c r="C96" s="143"/>
      <c r="D96" s="143"/>
      <c r="E96" s="143"/>
      <c r="F96" s="143"/>
      <c r="G96" s="144"/>
      <c r="H96" s="144"/>
      <c r="I96" s="192"/>
      <c r="J96" s="361"/>
      <c r="K96" s="361"/>
      <c r="L96" s="362"/>
      <c r="M96" s="363"/>
      <c r="N96" s="363"/>
      <c r="O96" s="400" t="s">
        <v>197</v>
      </c>
      <c r="P96" s="368"/>
      <c r="Q96" s="360"/>
    </row>
    <row r="97" spans="1:17" ht="12.95" customHeight="1" x14ac:dyDescent="0.25">
      <c r="A97" s="142"/>
      <c r="B97" s="143"/>
      <c r="C97" s="143"/>
      <c r="D97" s="143"/>
      <c r="E97" s="143"/>
      <c r="F97" s="143"/>
      <c r="G97" s="144"/>
      <c r="H97" s="144"/>
      <c r="I97" s="191"/>
      <c r="J97" s="419">
        <v>1</v>
      </c>
      <c r="K97" s="439">
        <v>2</v>
      </c>
      <c r="L97" s="440"/>
      <c r="M97" s="441">
        <f>SUM(J97,L97)</f>
        <v>1</v>
      </c>
      <c r="N97" s="442">
        <f>M97/$E$71</f>
        <v>5.1020408163265311E-4</v>
      </c>
      <c r="O97" s="443" t="s">
        <v>91</v>
      </c>
      <c r="P97" s="411">
        <v>159</v>
      </c>
      <c r="Q97" s="444"/>
    </row>
    <row r="98" spans="1:17" ht="12.95" customHeight="1" x14ac:dyDescent="0.25">
      <c r="A98" s="142"/>
      <c r="B98" s="143"/>
      <c r="C98" s="143"/>
      <c r="D98" s="143"/>
      <c r="E98" s="143"/>
      <c r="F98" s="143"/>
      <c r="G98" s="144"/>
      <c r="H98" s="144"/>
      <c r="I98" s="191"/>
      <c r="J98" s="420"/>
      <c r="K98" s="422" t="s">
        <v>99</v>
      </c>
      <c r="L98" s="445"/>
      <c r="M98" s="446">
        <f>SUM(J98,L98)</f>
        <v>0</v>
      </c>
      <c r="N98" s="447">
        <f>M98/$E$71</f>
        <v>0</v>
      </c>
      <c r="O98" s="448" t="s">
        <v>9</v>
      </c>
      <c r="P98" s="412">
        <v>331</v>
      </c>
      <c r="Q98" s="444"/>
    </row>
    <row r="99" spans="1:17" ht="12.95" customHeight="1" x14ac:dyDescent="0.25">
      <c r="A99" s="142"/>
      <c r="B99" s="143"/>
      <c r="C99" s="143"/>
      <c r="D99" s="143"/>
      <c r="E99" s="143"/>
      <c r="F99" s="143"/>
      <c r="G99" s="144"/>
      <c r="H99" s="144"/>
      <c r="I99" s="191"/>
      <c r="J99" s="421"/>
      <c r="K99" s="422">
        <v>1</v>
      </c>
      <c r="L99" s="445"/>
      <c r="M99" s="446">
        <f t="shared" ref="M99:M109" si="10">SUM(J99,L99)</f>
        <v>0</v>
      </c>
      <c r="N99" s="447">
        <f t="shared" ref="N99:N109" si="11">M99/$E$71</f>
        <v>0</v>
      </c>
      <c r="O99" s="449" t="s">
        <v>94</v>
      </c>
      <c r="P99" s="398">
        <v>265</v>
      </c>
      <c r="Q99" s="444"/>
    </row>
    <row r="100" spans="1:17" ht="12.95" customHeight="1" x14ac:dyDescent="0.25">
      <c r="A100" s="142"/>
      <c r="B100" s="143"/>
      <c r="C100" s="143"/>
      <c r="D100" s="143"/>
      <c r="E100" s="143"/>
      <c r="F100" s="143"/>
      <c r="G100" s="144"/>
      <c r="H100" s="144"/>
      <c r="I100" s="191"/>
      <c r="J100" s="420"/>
      <c r="K100" s="422">
        <v>3</v>
      </c>
      <c r="L100" s="445"/>
      <c r="M100" s="446">
        <f t="shared" si="10"/>
        <v>0</v>
      </c>
      <c r="N100" s="447">
        <f t="shared" si="11"/>
        <v>0</v>
      </c>
      <c r="O100" s="448" t="s">
        <v>92</v>
      </c>
      <c r="P100" s="412">
        <v>159</v>
      </c>
      <c r="Q100" s="450"/>
    </row>
    <row r="101" spans="1:17" ht="12.95" customHeight="1" x14ac:dyDescent="0.25">
      <c r="A101" s="142"/>
      <c r="B101" s="143"/>
      <c r="C101" s="143"/>
      <c r="D101" s="143"/>
      <c r="E101" s="143"/>
      <c r="F101" s="143"/>
      <c r="G101" s="144"/>
      <c r="H101" s="144"/>
      <c r="I101" s="191"/>
      <c r="J101" s="420"/>
      <c r="K101" s="422"/>
      <c r="L101" s="445"/>
      <c r="M101" s="446">
        <f t="shared" si="10"/>
        <v>0</v>
      </c>
      <c r="N101" s="447">
        <f t="shared" si="11"/>
        <v>0</v>
      </c>
      <c r="O101" s="451" t="s">
        <v>218</v>
      </c>
      <c r="P101" s="412">
        <v>73</v>
      </c>
      <c r="Q101" s="450"/>
    </row>
    <row r="102" spans="1:17" ht="12.95" customHeight="1" x14ac:dyDescent="0.25">
      <c r="A102" s="142"/>
      <c r="B102" s="143"/>
      <c r="C102" s="143"/>
      <c r="D102" s="143"/>
      <c r="E102" s="143"/>
      <c r="F102" s="143"/>
      <c r="G102" s="144"/>
      <c r="H102" s="144"/>
      <c r="I102" s="191"/>
      <c r="J102" s="420"/>
      <c r="K102" s="422"/>
      <c r="L102" s="445"/>
      <c r="M102" s="446">
        <f t="shared" si="10"/>
        <v>0</v>
      </c>
      <c r="N102" s="447">
        <f t="shared" si="11"/>
        <v>0</v>
      </c>
      <c r="O102" s="451" t="s">
        <v>35</v>
      </c>
      <c r="P102" s="412">
        <v>65</v>
      </c>
      <c r="Q102" s="450"/>
    </row>
    <row r="103" spans="1:17" ht="12.95" customHeight="1" x14ac:dyDescent="0.25">
      <c r="A103" s="142"/>
      <c r="B103" s="143"/>
      <c r="C103" s="143"/>
      <c r="D103" s="143"/>
      <c r="E103" s="143"/>
      <c r="F103" s="143"/>
      <c r="G103" s="144"/>
      <c r="H103" s="144"/>
      <c r="I103" s="191"/>
      <c r="J103" s="420"/>
      <c r="K103" s="422"/>
      <c r="L103" s="445"/>
      <c r="M103" s="446">
        <f t="shared" si="10"/>
        <v>0</v>
      </c>
      <c r="N103" s="447">
        <f t="shared" si="11"/>
        <v>0</v>
      </c>
      <c r="O103" s="449" t="s">
        <v>80</v>
      </c>
      <c r="P103" s="398">
        <v>46</v>
      </c>
      <c r="Q103" s="444"/>
    </row>
    <row r="104" spans="1:17" ht="12.95" customHeight="1" x14ac:dyDescent="0.25">
      <c r="A104" s="142"/>
      <c r="B104" s="143"/>
      <c r="C104" s="143"/>
      <c r="D104" s="143"/>
      <c r="E104" s="143"/>
      <c r="F104" s="143"/>
      <c r="G104" s="144"/>
      <c r="H104" s="144"/>
      <c r="I104" s="191"/>
      <c r="J104" s="421"/>
      <c r="K104" s="422">
        <v>70</v>
      </c>
      <c r="L104" s="445"/>
      <c r="M104" s="446">
        <f t="shared" si="10"/>
        <v>0</v>
      </c>
      <c r="N104" s="447">
        <f t="shared" si="11"/>
        <v>0</v>
      </c>
      <c r="O104" s="448" t="s">
        <v>93</v>
      </c>
      <c r="P104" s="412">
        <v>159</v>
      </c>
      <c r="Q104" s="450"/>
    </row>
    <row r="105" spans="1:17" ht="12.95" customHeight="1" x14ac:dyDescent="0.25">
      <c r="A105" s="142"/>
      <c r="B105" s="143"/>
      <c r="C105" s="143"/>
      <c r="D105" s="143"/>
      <c r="E105" s="143"/>
      <c r="F105" s="143"/>
      <c r="G105" s="144"/>
      <c r="H105" s="144"/>
      <c r="I105" s="191"/>
      <c r="J105" s="420"/>
      <c r="K105" s="422">
        <v>14</v>
      </c>
      <c r="L105" s="445"/>
      <c r="M105" s="446">
        <f t="shared" si="10"/>
        <v>0</v>
      </c>
      <c r="N105" s="447">
        <f t="shared" si="11"/>
        <v>0</v>
      </c>
      <c r="O105" s="448" t="s">
        <v>90</v>
      </c>
      <c r="P105" s="412">
        <v>159</v>
      </c>
      <c r="Q105" s="444"/>
    </row>
    <row r="106" spans="1:17" ht="12.95" customHeight="1" x14ac:dyDescent="0.25">
      <c r="A106" s="142"/>
      <c r="B106" s="143"/>
      <c r="C106" s="143"/>
      <c r="D106" s="143"/>
      <c r="E106" s="143"/>
      <c r="F106" s="143"/>
      <c r="G106" s="144"/>
      <c r="H106" s="144"/>
      <c r="I106" s="191"/>
      <c r="J106" s="420"/>
      <c r="K106" s="422">
        <v>5</v>
      </c>
      <c r="L106" s="445"/>
      <c r="M106" s="446">
        <f t="shared" si="10"/>
        <v>0</v>
      </c>
      <c r="N106" s="447">
        <f t="shared" si="11"/>
        <v>0</v>
      </c>
      <c r="O106" s="452" t="s">
        <v>108</v>
      </c>
      <c r="P106" s="402">
        <v>624</v>
      </c>
      <c r="Q106" s="444"/>
    </row>
    <row r="107" spans="1:17" x14ac:dyDescent="0.25">
      <c r="A107" s="142"/>
      <c r="B107" s="143"/>
      <c r="C107" s="143"/>
      <c r="D107" s="143"/>
      <c r="E107" s="143"/>
      <c r="F107" s="143"/>
      <c r="G107" s="144"/>
      <c r="H107" s="144"/>
      <c r="I107" s="191"/>
      <c r="J107" s="420"/>
      <c r="K107" s="422"/>
      <c r="L107" s="445"/>
      <c r="M107" s="446">
        <f t="shared" si="10"/>
        <v>0</v>
      </c>
      <c r="N107" s="447">
        <f t="shared" si="11"/>
        <v>0</v>
      </c>
      <c r="O107" s="452" t="s">
        <v>219</v>
      </c>
      <c r="P107" s="402">
        <v>159</v>
      </c>
      <c r="Q107" s="444"/>
    </row>
    <row r="108" spans="1:17" x14ac:dyDescent="0.25">
      <c r="A108" s="142"/>
      <c r="B108" s="143"/>
      <c r="C108" s="143"/>
      <c r="D108" s="143"/>
      <c r="E108" s="143"/>
      <c r="F108" s="143"/>
      <c r="G108" s="144"/>
      <c r="H108" s="144"/>
      <c r="I108" s="191"/>
      <c r="J108" s="420"/>
      <c r="K108" s="422">
        <v>4</v>
      </c>
      <c r="L108" s="445"/>
      <c r="M108" s="446">
        <f t="shared" si="10"/>
        <v>0</v>
      </c>
      <c r="N108" s="447">
        <f t="shared" si="11"/>
        <v>0</v>
      </c>
      <c r="O108" s="452" t="s">
        <v>220</v>
      </c>
      <c r="P108" s="402">
        <v>159</v>
      </c>
      <c r="Q108" s="360" t="s">
        <v>273</v>
      </c>
    </row>
    <row r="109" spans="1:17" ht="15" customHeight="1" x14ac:dyDescent="0.25">
      <c r="A109" s="142"/>
      <c r="B109" s="143"/>
      <c r="C109" s="143"/>
      <c r="D109" s="143"/>
      <c r="E109" s="143"/>
      <c r="F109" s="143"/>
      <c r="G109" s="144"/>
      <c r="H109" s="144"/>
      <c r="I109" s="191"/>
      <c r="J109" s="420"/>
      <c r="K109" s="422"/>
      <c r="L109" s="445"/>
      <c r="M109" s="446">
        <f t="shared" si="10"/>
        <v>0</v>
      </c>
      <c r="N109" s="447">
        <f t="shared" si="11"/>
        <v>0</v>
      </c>
      <c r="O109" s="452" t="s">
        <v>222</v>
      </c>
      <c r="P109" s="402">
        <v>159</v>
      </c>
      <c r="Q109" s="360" t="s">
        <v>274</v>
      </c>
    </row>
    <row r="110" spans="1:17" ht="15.75" thickBot="1" x14ac:dyDescent="0.3">
      <c r="A110" s="142"/>
      <c r="B110" s="143"/>
      <c r="C110" s="143"/>
      <c r="D110" s="143"/>
      <c r="E110" s="143"/>
      <c r="F110" s="143"/>
      <c r="G110" s="144"/>
      <c r="H110" s="144"/>
      <c r="I110" s="191"/>
      <c r="J110" s="453"/>
      <c r="K110" s="438"/>
      <c r="L110" s="454"/>
      <c r="M110" s="455">
        <f>SUM(J110,L110)</f>
        <v>0</v>
      </c>
      <c r="N110" s="456">
        <f>M110/$E$71</f>
        <v>0</v>
      </c>
      <c r="O110" s="457" t="s">
        <v>172</v>
      </c>
      <c r="P110" s="413">
        <v>159</v>
      </c>
      <c r="Q110" s="444"/>
    </row>
    <row r="111" spans="1:17" ht="12.95" customHeight="1" thickBot="1" x14ac:dyDescent="0.3">
      <c r="A111" s="142"/>
      <c r="B111" s="143"/>
      <c r="C111" s="143"/>
      <c r="D111" s="143"/>
      <c r="E111" s="143"/>
      <c r="F111" s="143"/>
      <c r="G111" s="144"/>
      <c r="H111" s="144"/>
      <c r="I111" s="192"/>
      <c r="J111" s="365"/>
      <c r="K111" s="365"/>
      <c r="L111" s="366"/>
      <c r="M111" s="458"/>
      <c r="N111" s="367"/>
      <c r="O111" s="459" t="s">
        <v>200</v>
      </c>
      <c r="P111" s="368"/>
      <c r="Q111" s="360"/>
    </row>
    <row r="112" spans="1:17" ht="12.95" customHeight="1" x14ac:dyDescent="0.25">
      <c r="A112" s="142"/>
      <c r="B112" s="143"/>
      <c r="C112" s="143"/>
      <c r="D112" s="143"/>
      <c r="E112" s="143"/>
      <c r="F112" s="143"/>
      <c r="G112" s="144"/>
      <c r="H112" s="144"/>
      <c r="I112" s="192"/>
      <c r="J112" s="460">
        <v>10</v>
      </c>
      <c r="K112" s="461"/>
      <c r="L112" s="462"/>
      <c r="M112" s="463">
        <f>SUM(J112,L112)</f>
        <v>10</v>
      </c>
      <c r="N112" s="464">
        <f>M112/$E$71</f>
        <v>5.1020408163265302E-3</v>
      </c>
      <c r="O112" s="465" t="s">
        <v>71</v>
      </c>
      <c r="P112" s="397">
        <v>388</v>
      </c>
      <c r="Q112" s="360"/>
    </row>
    <row r="113" spans="1:17" ht="12.95" customHeight="1" x14ac:dyDescent="0.25">
      <c r="A113" s="142"/>
      <c r="B113" s="143"/>
      <c r="C113" s="143"/>
      <c r="D113" s="143"/>
      <c r="E113" s="143"/>
      <c r="F113" s="143"/>
      <c r="G113" s="144"/>
      <c r="H113" s="144"/>
      <c r="I113" s="192"/>
      <c r="J113" s="364"/>
      <c r="K113" s="376"/>
      <c r="L113" s="466"/>
      <c r="M113" s="467">
        <f t="shared" ref="M113:M134" si="12">SUM(J113,L113)</f>
        <v>0</v>
      </c>
      <c r="N113" s="468">
        <f>M113/$E$71</f>
        <v>0</v>
      </c>
      <c r="O113" s="436" t="s">
        <v>169</v>
      </c>
      <c r="P113" s="398">
        <v>734</v>
      </c>
      <c r="Q113" s="360"/>
    </row>
    <row r="114" spans="1:17" ht="12.95" customHeight="1" x14ac:dyDescent="0.25">
      <c r="A114" s="142"/>
      <c r="B114" s="143"/>
      <c r="C114" s="143"/>
      <c r="D114" s="143"/>
      <c r="E114" s="143"/>
      <c r="F114" s="143"/>
      <c r="G114" s="144"/>
      <c r="H114" s="144"/>
      <c r="I114" s="192"/>
      <c r="J114" s="364">
        <v>3</v>
      </c>
      <c r="K114" s="376"/>
      <c r="L114" s="466"/>
      <c r="M114" s="467">
        <v>0</v>
      </c>
      <c r="N114" s="468">
        <f t="shared" ref="N114:N133" si="13">M114/$E$71</f>
        <v>0</v>
      </c>
      <c r="O114" s="436" t="s">
        <v>115</v>
      </c>
      <c r="P114" s="398">
        <v>735</v>
      </c>
      <c r="Q114" s="360"/>
    </row>
    <row r="115" spans="1:17" ht="12.95" customHeight="1" x14ac:dyDescent="0.25">
      <c r="A115" s="142"/>
      <c r="B115" s="143"/>
      <c r="C115" s="143"/>
      <c r="D115" s="143"/>
      <c r="E115" s="143"/>
      <c r="F115" s="143"/>
      <c r="G115" s="144"/>
      <c r="H115" s="144"/>
      <c r="I115" s="192"/>
      <c r="J115" s="364"/>
      <c r="K115" s="376"/>
      <c r="L115" s="466"/>
      <c r="M115" s="467">
        <f t="shared" si="12"/>
        <v>0</v>
      </c>
      <c r="N115" s="468">
        <f t="shared" si="13"/>
        <v>0</v>
      </c>
      <c r="O115" s="436" t="s">
        <v>224</v>
      </c>
      <c r="P115" s="398">
        <v>43</v>
      </c>
      <c r="Q115" s="360"/>
    </row>
    <row r="116" spans="1:17" ht="12.95" customHeight="1" x14ac:dyDescent="0.25">
      <c r="A116" s="142"/>
      <c r="B116" s="143"/>
      <c r="C116" s="143"/>
      <c r="D116" s="143"/>
      <c r="E116" s="143"/>
      <c r="F116" s="143"/>
      <c r="G116" s="144"/>
      <c r="H116" s="144"/>
      <c r="I116" s="145"/>
      <c r="J116" s="364">
        <v>1</v>
      </c>
      <c r="K116" s="376"/>
      <c r="L116" s="466"/>
      <c r="M116" s="467">
        <f t="shared" si="12"/>
        <v>1</v>
      </c>
      <c r="N116" s="468">
        <f t="shared" si="13"/>
        <v>5.1020408163265311E-4</v>
      </c>
      <c r="O116" s="436" t="s">
        <v>171</v>
      </c>
      <c r="P116" s="398">
        <v>736</v>
      </c>
      <c r="Q116" s="360"/>
    </row>
    <row r="117" spans="1:17" ht="12.95" customHeight="1" x14ac:dyDescent="0.25">
      <c r="A117" s="142"/>
      <c r="B117" s="143"/>
      <c r="C117" s="143"/>
      <c r="D117" s="143"/>
      <c r="E117" s="143"/>
      <c r="F117" s="143"/>
      <c r="G117" s="144"/>
      <c r="H117" s="144"/>
      <c r="I117" s="145"/>
      <c r="J117" s="369"/>
      <c r="K117" s="376"/>
      <c r="L117" s="466"/>
      <c r="M117" s="467">
        <f t="shared" si="12"/>
        <v>0</v>
      </c>
      <c r="N117" s="468">
        <f t="shared" si="13"/>
        <v>0</v>
      </c>
      <c r="O117" s="436" t="s">
        <v>225</v>
      </c>
      <c r="P117" s="398">
        <v>736</v>
      </c>
      <c r="Q117" s="360"/>
    </row>
    <row r="118" spans="1:17" ht="12.95" customHeight="1" x14ac:dyDescent="0.25">
      <c r="A118" s="142"/>
      <c r="B118" s="143"/>
      <c r="C118" s="143"/>
      <c r="D118" s="143"/>
      <c r="E118" s="143"/>
      <c r="F118" s="143"/>
      <c r="G118" s="144"/>
      <c r="H118" s="144"/>
      <c r="I118" s="145"/>
      <c r="J118" s="369"/>
      <c r="K118" s="376"/>
      <c r="L118" s="466"/>
      <c r="M118" s="467">
        <f t="shared" si="12"/>
        <v>0</v>
      </c>
      <c r="N118" s="468">
        <f t="shared" si="13"/>
        <v>0</v>
      </c>
      <c r="O118" s="436" t="s">
        <v>93</v>
      </c>
      <c r="P118" s="398">
        <v>159</v>
      </c>
      <c r="Q118" s="360"/>
    </row>
    <row r="119" spans="1:17" ht="12.95" customHeight="1" x14ac:dyDescent="0.25">
      <c r="A119" s="142"/>
      <c r="B119" s="143"/>
      <c r="C119" s="143"/>
      <c r="D119" s="143"/>
      <c r="E119" s="143"/>
      <c r="F119" s="143"/>
      <c r="G119" s="144"/>
      <c r="H119" s="144"/>
      <c r="I119" s="145"/>
      <c r="J119" s="369">
        <v>16</v>
      </c>
      <c r="K119" s="376"/>
      <c r="L119" s="469"/>
      <c r="M119" s="467">
        <f t="shared" si="12"/>
        <v>16</v>
      </c>
      <c r="N119" s="468">
        <f t="shared" si="13"/>
        <v>8.1632653061224497E-3</v>
      </c>
      <c r="O119" s="434" t="s">
        <v>107</v>
      </c>
      <c r="P119" s="398">
        <v>117</v>
      </c>
      <c r="Q119" s="360"/>
    </row>
    <row r="120" spans="1:17" ht="12.95" customHeight="1" x14ac:dyDescent="0.25">
      <c r="A120" s="142"/>
      <c r="B120" s="143"/>
      <c r="C120" s="143"/>
      <c r="D120" s="143"/>
      <c r="E120" s="143"/>
      <c r="F120" s="143"/>
      <c r="G120" s="144"/>
      <c r="H120" s="144"/>
      <c r="I120" s="145"/>
      <c r="J120" s="369"/>
      <c r="K120" s="376"/>
      <c r="L120" s="469"/>
      <c r="M120" s="467">
        <f t="shared" si="12"/>
        <v>0</v>
      </c>
      <c r="N120" s="468">
        <f t="shared" si="13"/>
        <v>0</v>
      </c>
      <c r="O120" s="436" t="s">
        <v>116</v>
      </c>
      <c r="P120" s="398">
        <v>665</v>
      </c>
      <c r="Q120" s="360"/>
    </row>
    <row r="121" spans="1:17" ht="12.95" customHeight="1" x14ac:dyDescent="0.25">
      <c r="A121" s="142"/>
      <c r="B121" s="143"/>
      <c r="C121" s="143"/>
      <c r="D121" s="143"/>
      <c r="E121" s="143"/>
      <c r="F121" s="143"/>
      <c r="G121" s="144"/>
      <c r="H121" s="144"/>
      <c r="I121" s="145"/>
      <c r="J121" s="369"/>
      <c r="K121" s="376"/>
      <c r="L121" s="466"/>
      <c r="M121" s="467">
        <f t="shared" si="12"/>
        <v>0</v>
      </c>
      <c r="N121" s="468">
        <f t="shared" si="13"/>
        <v>0</v>
      </c>
      <c r="O121" s="436" t="s">
        <v>226</v>
      </c>
      <c r="P121" s="398">
        <v>65</v>
      </c>
      <c r="Q121" s="360"/>
    </row>
    <row r="122" spans="1:17" ht="12.95" customHeight="1" x14ac:dyDescent="0.25">
      <c r="A122" s="142"/>
      <c r="B122" s="143"/>
      <c r="C122" s="143"/>
      <c r="D122" s="143"/>
      <c r="E122" s="143"/>
      <c r="F122" s="143"/>
      <c r="G122" s="144"/>
      <c r="H122" s="144"/>
      <c r="I122" s="145"/>
      <c r="J122" s="369"/>
      <c r="K122" s="376"/>
      <c r="L122" s="466"/>
      <c r="M122" s="467">
        <f t="shared" si="12"/>
        <v>0</v>
      </c>
      <c r="N122" s="468">
        <f t="shared" si="13"/>
        <v>0</v>
      </c>
      <c r="O122" s="436" t="s">
        <v>227</v>
      </c>
      <c r="P122" s="398">
        <v>65</v>
      </c>
      <c r="Q122" s="360"/>
    </row>
    <row r="123" spans="1:17" ht="12.95" customHeight="1" x14ac:dyDescent="0.25">
      <c r="A123" s="142"/>
      <c r="B123" s="143"/>
      <c r="C123" s="143"/>
      <c r="D123" s="143"/>
      <c r="E123" s="143"/>
      <c r="F123" s="143"/>
      <c r="G123" s="144"/>
      <c r="H123" s="144"/>
      <c r="I123" s="145"/>
      <c r="J123" s="369">
        <v>8</v>
      </c>
      <c r="K123" s="376"/>
      <c r="L123" s="466"/>
      <c r="M123" s="467">
        <f t="shared" si="12"/>
        <v>8</v>
      </c>
      <c r="N123" s="468">
        <f t="shared" si="13"/>
        <v>4.0816326530612249E-3</v>
      </c>
      <c r="O123" s="436" t="s">
        <v>26</v>
      </c>
      <c r="P123" s="398">
        <v>164</v>
      </c>
      <c r="Q123" s="360"/>
    </row>
    <row r="124" spans="1:17" ht="12.95" customHeight="1" x14ac:dyDescent="0.25">
      <c r="A124" s="142"/>
      <c r="B124" s="143"/>
      <c r="C124" s="143"/>
      <c r="D124" s="143"/>
      <c r="E124" s="143"/>
      <c r="F124" s="143"/>
      <c r="G124" s="144"/>
      <c r="H124" s="144"/>
      <c r="I124" s="145"/>
      <c r="J124" s="369"/>
      <c r="K124" s="376"/>
      <c r="L124" s="466"/>
      <c r="M124" s="467">
        <f t="shared" si="12"/>
        <v>0</v>
      </c>
      <c r="N124" s="468">
        <f t="shared" si="13"/>
        <v>0</v>
      </c>
      <c r="O124" s="436" t="s">
        <v>228</v>
      </c>
      <c r="P124" s="398">
        <v>65</v>
      </c>
      <c r="Q124" s="360"/>
    </row>
    <row r="125" spans="1:17" ht="12.95" customHeight="1" x14ac:dyDescent="0.25">
      <c r="A125" s="142"/>
      <c r="B125" s="143"/>
      <c r="C125" s="143"/>
      <c r="D125" s="143"/>
      <c r="E125" s="143"/>
      <c r="F125" s="143"/>
      <c r="G125" s="144"/>
      <c r="H125" s="144"/>
      <c r="I125" s="145"/>
      <c r="J125" s="369"/>
      <c r="K125" s="376"/>
      <c r="L125" s="466"/>
      <c r="M125" s="467">
        <f t="shared" si="12"/>
        <v>0</v>
      </c>
      <c r="N125" s="468">
        <f t="shared" si="13"/>
        <v>0</v>
      </c>
      <c r="O125" s="436" t="s">
        <v>229</v>
      </c>
      <c r="P125" s="398">
        <v>65</v>
      </c>
      <c r="Q125" s="360"/>
    </row>
    <row r="126" spans="1:17" ht="12.95" customHeight="1" x14ac:dyDescent="0.25">
      <c r="A126" s="142"/>
      <c r="B126" s="143"/>
      <c r="C126" s="143"/>
      <c r="D126" s="143"/>
      <c r="E126" s="143"/>
      <c r="F126" s="143"/>
      <c r="G126" s="144"/>
      <c r="H126" s="144"/>
      <c r="I126" s="145"/>
      <c r="J126" s="369"/>
      <c r="K126" s="376"/>
      <c r="L126" s="466"/>
      <c r="M126" s="467">
        <f t="shared" si="12"/>
        <v>0</v>
      </c>
      <c r="N126" s="468">
        <f t="shared" si="13"/>
        <v>0</v>
      </c>
      <c r="O126" s="436" t="s">
        <v>230</v>
      </c>
      <c r="P126" s="398">
        <v>65</v>
      </c>
      <c r="Q126" s="477" t="s">
        <v>272</v>
      </c>
    </row>
    <row r="127" spans="1:17" ht="12.95" customHeight="1" x14ac:dyDescent="0.25">
      <c r="A127" s="142"/>
      <c r="B127" s="143"/>
      <c r="C127" s="143"/>
      <c r="D127" s="143"/>
      <c r="E127" s="143"/>
      <c r="F127" s="143"/>
      <c r="G127" s="144"/>
      <c r="H127" s="144"/>
      <c r="I127" s="145"/>
      <c r="J127" s="369"/>
      <c r="K127" s="376"/>
      <c r="L127" s="466"/>
      <c r="M127" s="467">
        <f t="shared" si="12"/>
        <v>0</v>
      </c>
      <c r="N127" s="468">
        <f t="shared" si="13"/>
        <v>0</v>
      </c>
      <c r="O127" s="436" t="s">
        <v>237</v>
      </c>
      <c r="P127" s="398">
        <v>739</v>
      </c>
      <c r="Q127" s="360"/>
    </row>
    <row r="128" spans="1:17" ht="12.95" customHeight="1" x14ac:dyDescent="0.25">
      <c r="A128" s="142"/>
      <c r="B128" s="143"/>
      <c r="C128" s="143"/>
      <c r="D128" s="143"/>
      <c r="E128" s="143"/>
      <c r="F128" s="143"/>
      <c r="G128" s="144"/>
      <c r="H128" s="144"/>
      <c r="I128" s="145"/>
      <c r="J128" s="369"/>
      <c r="K128" s="376"/>
      <c r="L128" s="466"/>
      <c r="M128" s="467">
        <f t="shared" si="12"/>
        <v>0</v>
      </c>
      <c r="N128" s="468">
        <f t="shared" si="13"/>
        <v>0</v>
      </c>
      <c r="O128" s="436" t="s">
        <v>35</v>
      </c>
      <c r="P128" s="398">
        <v>65</v>
      </c>
      <c r="Q128" s="360"/>
    </row>
    <row r="129" spans="1:17" ht="12.95" customHeight="1" x14ac:dyDescent="0.25">
      <c r="A129" s="142"/>
      <c r="B129" s="143"/>
      <c r="C129" s="143"/>
      <c r="D129" s="143"/>
      <c r="E129" s="143"/>
      <c r="F129" s="143"/>
      <c r="G129" s="144"/>
      <c r="H129" s="144"/>
      <c r="I129" s="145"/>
      <c r="J129" s="369"/>
      <c r="K129" s="376"/>
      <c r="L129" s="466"/>
      <c r="M129" s="467">
        <f t="shared" si="12"/>
        <v>0</v>
      </c>
      <c r="N129" s="468">
        <f t="shared" si="13"/>
        <v>0</v>
      </c>
      <c r="O129" s="436" t="s">
        <v>231</v>
      </c>
      <c r="P129" s="398">
        <v>65</v>
      </c>
      <c r="Q129" s="360"/>
    </row>
    <row r="130" spans="1:17" ht="12.95" customHeight="1" x14ac:dyDescent="0.25">
      <c r="A130" s="142"/>
      <c r="B130" s="143"/>
      <c r="C130" s="143"/>
      <c r="D130" s="143"/>
      <c r="E130" s="143"/>
      <c r="F130" s="143"/>
      <c r="G130" s="144"/>
      <c r="H130" s="144"/>
      <c r="I130" s="145"/>
      <c r="J130" s="369">
        <v>4</v>
      </c>
      <c r="K130" s="376"/>
      <c r="L130" s="466"/>
      <c r="M130" s="467">
        <f t="shared" si="12"/>
        <v>4</v>
      </c>
      <c r="N130" s="468">
        <f t="shared" si="13"/>
        <v>2.0408163265306124E-3</v>
      </c>
      <c r="O130" s="448" t="s">
        <v>158</v>
      </c>
      <c r="P130" s="398">
        <v>679</v>
      </c>
      <c r="Q130" s="360"/>
    </row>
    <row r="131" spans="1:17" ht="12.75" customHeight="1" x14ac:dyDescent="0.25">
      <c r="A131" s="142"/>
      <c r="B131" s="143"/>
      <c r="C131" s="143"/>
      <c r="D131" s="143"/>
      <c r="E131" s="143"/>
      <c r="F131" s="143"/>
      <c r="G131" s="144"/>
      <c r="H131" s="144"/>
      <c r="I131" s="145"/>
      <c r="J131" s="369"/>
      <c r="K131" s="376"/>
      <c r="L131" s="466"/>
      <c r="M131" s="467">
        <f t="shared" si="12"/>
        <v>0</v>
      </c>
      <c r="N131" s="468">
        <f t="shared" si="13"/>
        <v>0</v>
      </c>
      <c r="O131" s="436" t="s">
        <v>232</v>
      </c>
      <c r="P131" s="398">
        <v>639</v>
      </c>
      <c r="Q131" s="360"/>
    </row>
    <row r="132" spans="1:17" ht="12.75" customHeight="1" x14ac:dyDescent="0.25">
      <c r="A132" s="142"/>
      <c r="B132" s="143"/>
      <c r="C132" s="143"/>
      <c r="D132" s="143"/>
      <c r="E132" s="143"/>
      <c r="F132" s="143"/>
      <c r="G132" s="144"/>
      <c r="H132" s="144"/>
      <c r="I132" s="145"/>
      <c r="J132" s="364">
        <v>7</v>
      </c>
      <c r="K132" s="376"/>
      <c r="L132" s="466"/>
      <c r="M132" s="467">
        <v>0</v>
      </c>
      <c r="N132" s="468">
        <f t="shared" si="13"/>
        <v>0</v>
      </c>
      <c r="O132" s="436" t="s">
        <v>233</v>
      </c>
      <c r="P132" s="398">
        <v>639</v>
      </c>
      <c r="Q132" s="360"/>
    </row>
    <row r="133" spans="1:17" ht="12.95" customHeight="1" x14ac:dyDescent="0.25">
      <c r="A133" s="142"/>
      <c r="B133" s="143"/>
      <c r="C133" s="143"/>
      <c r="D133" s="143"/>
      <c r="E133" s="143"/>
      <c r="F133" s="143"/>
      <c r="G133" s="144"/>
      <c r="H133" s="144"/>
      <c r="I133" s="145"/>
      <c r="J133" s="364">
        <v>5</v>
      </c>
      <c r="K133" s="376"/>
      <c r="L133" s="466"/>
      <c r="M133" s="467">
        <v>0</v>
      </c>
      <c r="N133" s="468">
        <f t="shared" si="13"/>
        <v>0</v>
      </c>
      <c r="O133" s="436" t="s">
        <v>234</v>
      </c>
      <c r="P133" s="398">
        <v>639</v>
      </c>
      <c r="Q133" s="360"/>
    </row>
    <row r="134" spans="1:17" ht="12.95" customHeight="1" thickBot="1" x14ac:dyDescent="0.3">
      <c r="A134" s="150"/>
      <c r="B134" s="151"/>
      <c r="C134" s="151"/>
      <c r="D134" s="151"/>
      <c r="E134" s="151"/>
      <c r="F134" s="151"/>
      <c r="G134" s="152"/>
      <c r="H134" s="152"/>
      <c r="I134" s="153"/>
      <c r="J134" s="370">
        <v>1</v>
      </c>
      <c r="K134" s="377"/>
      <c r="L134" s="470"/>
      <c r="M134" s="471">
        <f t="shared" si="12"/>
        <v>1</v>
      </c>
      <c r="N134" s="384">
        <f>M134/$E$71</f>
        <v>5.1020408163265311E-4</v>
      </c>
      <c r="O134" s="472" t="s">
        <v>85</v>
      </c>
      <c r="P134" s="399">
        <v>43</v>
      </c>
      <c r="Q134" s="371"/>
    </row>
    <row r="135" spans="1:17" ht="12.95" customHeight="1" thickBot="1" x14ac:dyDescent="0.3">
      <c r="I135" s="154" t="s">
        <v>4</v>
      </c>
      <c r="J135" s="372">
        <f>SUM(J72:J134)</f>
        <v>117</v>
      </c>
      <c r="K135" s="372">
        <f>SUM(K72:K134)</f>
        <v>99</v>
      </c>
      <c r="L135" s="372">
        <f>SUM(L72:L134)</f>
        <v>18</v>
      </c>
      <c r="M135" s="385">
        <f>SUM(M72:M134)</f>
        <v>120</v>
      </c>
      <c r="N135" s="383">
        <f>M135/$E$71</f>
        <v>6.1224489795918366E-2</v>
      </c>
      <c r="O135" s="373"/>
      <c r="P135" s="373"/>
      <c r="Q135" s="374"/>
    </row>
    <row r="136" spans="1:17" ht="12.95" customHeight="1" x14ac:dyDescent="0.25"/>
    <row r="137" spans="1:17" ht="12.75" customHeight="1" thickBot="1" x14ac:dyDescent="0.3"/>
    <row r="138" spans="1:17" ht="12.95" customHeight="1" thickBot="1" x14ac:dyDescent="0.3">
      <c r="A138" s="405" t="s">
        <v>195</v>
      </c>
      <c r="B138" s="405" t="s">
        <v>47</v>
      </c>
      <c r="C138" s="405" t="s">
        <v>191</v>
      </c>
      <c r="D138" s="405" t="s">
        <v>190</v>
      </c>
      <c r="E138" s="405" t="s">
        <v>192</v>
      </c>
      <c r="F138" s="405" t="s">
        <v>16</v>
      </c>
      <c r="G138" s="76" t="s">
        <v>1</v>
      </c>
      <c r="H138" s="76" t="s">
        <v>86</v>
      </c>
      <c r="I138" s="406" t="s">
        <v>23</v>
      </c>
      <c r="J138" s="407" t="s">
        <v>201</v>
      </c>
      <c r="K138" s="408" t="s">
        <v>193</v>
      </c>
      <c r="L138" s="405" t="s">
        <v>194</v>
      </c>
      <c r="M138" s="405" t="s">
        <v>4</v>
      </c>
      <c r="N138" s="405" t="s">
        <v>2</v>
      </c>
      <c r="O138" s="405" t="s">
        <v>20</v>
      </c>
      <c r="P138" s="405" t="s">
        <v>69</v>
      </c>
      <c r="Q138" s="409" t="s">
        <v>6</v>
      </c>
    </row>
    <row r="139" spans="1:17" ht="12.95" customHeight="1" thickBot="1" x14ac:dyDescent="0.3">
      <c r="A139" s="386">
        <v>1521278</v>
      </c>
      <c r="B139" s="386" t="s">
        <v>208</v>
      </c>
      <c r="C139" s="386" t="s">
        <v>209</v>
      </c>
      <c r="D139" s="386">
        <v>384</v>
      </c>
      <c r="E139" s="386">
        <v>389</v>
      </c>
      <c r="F139" s="387">
        <v>367</v>
      </c>
      <c r="G139" s="388">
        <f>F139/E139</f>
        <v>0.94344473007712082</v>
      </c>
      <c r="H139" s="388">
        <f>$K$53/E139</f>
        <v>0</v>
      </c>
      <c r="I139" s="389">
        <v>45393</v>
      </c>
      <c r="J139" s="390"/>
      <c r="K139" s="390"/>
      <c r="L139" s="391"/>
      <c r="M139" s="392"/>
      <c r="N139" s="393"/>
      <c r="O139" s="394" t="s">
        <v>196</v>
      </c>
      <c r="P139" s="394"/>
      <c r="Q139" s="358"/>
    </row>
    <row r="140" spans="1:17" ht="12.95" customHeight="1" x14ac:dyDescent="0.25">
      <c r="A140" s="139"/>
      <c r="B140" s="140"/>
      <c r="C140" s="140"/>
      <c r="D140" s="140" t="s">
        <v>211</v>
      </c>
      <c r="E140" s="140"/>
      <c r="F140" s="140"/>
      <c r="G140" s="141"/>
      <c r="H140" s="141"/>
      <c r="I140" s="190"/>
      <c r="J140" s="428">
        <v>2</v>
      </c>
      <c r="K140" s="429"/>
      <c r="L140" s="378"/>
      <c r="M140" s="414">
        <f t="shared" ref="M140:M163" si="14">SUM(J140,L140)</f>
        <v>2</v>
      </c>
      <c r="N140" s="395">
        <f>M140/$E$139</f>
        <v>5.1413881748071976E-3</v>
      </c>
      <c r="O140" s="448" t="s">
        <v>198</v>
      </c>
      <c r="P140" s="401">
        <v>211</v>
      </c>
      <c r="Q140" s="359" t="s">
        <v>174</v>
      </c>
    </row>
    <row r="141" spans="1:17" ht="12.95" customHeight="1" x14ac:dyDescent="0.25">
      <c r="A141" s="142"/>
      <c r="B141" s="143"/>
      <c r="C141" s="143"/>
      <c r="D141" s="143"/>
      <c r="E141" s="143"/>
      <c r="F141" s="143"/>
      <c r="G141" s="144"/>
      <c r="H141" s="144"/>
      <c r="I141" s="191"/>
      <c r="J141" s="430"/>
      <c r="K141" s="431"/>
      <c r="L141" s="379"/>
      <c r="M141" s="415">
        <f t="shared" si="14"/>
        <v>0</v>
      </c>
      <c r="N141" s="396">
        <f>M141/$E$139</f>
        <v>0</v>
      </c>
      <c r="O141" s="448" t="s">
        <v>87</v>
      </c>
      <c r="P141" s="402">
        <v>141</v>
      </c>
      <c r="Q141" s="360"/>
    </row>
    <row r="142" spans="1:17" ht="12.95" customHeight="1" x14ac:dyDescent="0.25">
      <c r="A142" s="142"/>
      <c r="B142" s="143"/>
      <c r="C142" s="143"/>
      <c r="D142" s="143"/>
      <c r="E142" s="143"/>
      <c r="F142" s="143"/>
      <c r="G142" s="144"/>
      <c r="H142" s="144"/>
      <c r="I142" s="191"/>
      <c r="J142" s="430">
        <v>1</v>
      </c>
      <c r="K142" s="432"/>
      <c r="L142" s="380"/>
      <c r="M142" s="415">
        <f t="shared" si="14"/>
        <v>1</v>
      </c>
      <c r="N142" s="396">
        <f t="shared" ref="N142:N162" si="15">M142/$E$139</f>
        <v>2.5706940874035988E-3</v>
      </c>
      <c r="O142" s="448" t="s">
        <v>7</v>
      </c>
      <c r="P142" s="403">
        <v>140</v>
      </c>
      <c r="Q142" s="360"/>
    </row>
    <row r="143" spans="1:17" ht="12.95" customHeight="1" x14ac:dyDescent="0.25">
      <c r="A143" s="142"/>
      <c r="B143" s="143"/>
      <c r="C143" s="143"/>
      <c r="D143" s="143"/>
      <c r="E143" s="143"/>
      <c r="F143" s="143"/>
      <c r="G143" s="144"/>
      <c r="H143" s="144"/>
      <c r="I143" s="191"/>
      <c r="J143" s="430"/>
      <c r="K143" s="431"/>
      <c r="L143" s="380"/>
      <c r="M143" s="415">
        <f t="shared" si="14"/>
        <v>0</v>
      </c>
      <c r="N143" s="396">
        <f t="shared" si="15"/>
        <v>0</v>
      </c>
      <c r="O143" s="448" t="s">
        <v>8</v>
      </c>
      <c r="P143" s="403">
        <v>210</v>
      </c>
      <c r="Q143" s="360"/>
    </row>
    <row r="144" spans="1:17" ht="12.95" customHeight="1" x14ac:dyDescent="0.25">
      <c r="A144" s="142"/>
      <c r="B144" s="143"/>
      <c r="C144" s="143"/>
      <c r="D144" s="143"/>
      <c r="E144" s="143"/>
      <c r="F144" s="143"/>
      <c r="G144" s="144"/>
      <c r="H144" s="144"/>
      <c r="I144" s="191"/>
      <c r="J144" s="430">
        <v>6</v>
      </c>
      <c r="K144" s="432"/>
      <c r="L144" s="380">
        <v>1</v>
      </c>
      <c r="M144" s="415">
        <f t="shared" si="14"/>
        <v>7</v>
      </c>
      <c r="N144" s="396">
        <f t="shared" si="15"/>
        <v>1.7994858611825194E-2</v>
      </c>
      <c r="O144" s="448" t="s">
        <v>15</v>
      </c>
      <c r="P144" s="402">
        <v>355</v>
      </c>
      <c r="Q144" s="360"/>
    </row>
    <row r="145" spans="1:17" ht="12.95" customHeight="1" x14ac:dyDescent="0.25">
      <c r="A145" s="142"/>
      <c r="B145" s="143"/>
      <c r="C145" s="143"/>
      <c r="D145" s="143"/>
      <c r="E145" s="143"/>
      <c r="F145" s="143"/>
      <c r="G145" s="144"/>
      <c r="H145" s="144"/>
      <c r="I145" s="191"/>
      <c r="J145" s="430"/>
      <c r="K145" s="432"/>
      <c r="L145" s="380"/>
      <c r="M145" s="415">
        <f t="shared" si="14"/>
        <v>0</v>
      </c>
      <c r="N145" s="396">
        <f t="shared" si="15"/>
        <v>0</v>
      </c>
      <c r="O145" s="448" t="s">
        <v>212</v>
      </c>
      <c r="P145" s="402">
        <v>738</v>
      </c>
      <c r="Q145" s="360"/>
    </row>
    <row r="146" spans="1:17" ht="12.95" customHeight="1" x14ac:dyDescent="0.25">
      <c r="A146" s="142"/>
      <c r="B146" s="143"/>
      <c r="C146" s="143"/>
      <c r="D146" s="143"/>
      <c r="E146" s="143"/>
      <c r="F146" s="143"/>
      <c r="G146" s="144"/>
      <c r="H146" s="144"/>
      <c r="I146" s="191"/>
      <c r="J146" s="430"/>
      <c r="K146" s="432"/>
      <c r="L146" s="380"/>
      <c r="M146" s="415">
        <f t="shared" si="14"/>
        <v>0</v>
      </c>
      <c r="N146" s="396">
        <f t="shared" si="15"/>
        <v>0</v>
      </c>
      <c r="O146" s="448" t="s">
        <v>88</v>
      </c>
      <c r="P146" s="402">
        <v>737</v>
      </c>
      <c r="Q146" s="360"/>
    </row>
    <row r="147" spans="1:17" ht="12.95" customHeight="1" x14ac:dyDescent="0.25">
      <c r="A147" s="142"/>
      <c r="B147" s="143"/>
      <c r="C147" s="143"/>
      <c r="D147" s="143"/>
      <c r="E147" s="143"/>
      <c r="F147" s="143"/>
      <c r="G147" s="144"/>
      <c r="H147" s="144"/>
      <c r="I147" s="191"/>
      <c r="J147" s="430"/>
      <c r="K147" s="431"/>
      <c r="L147" s="380"/>
      <c r="M147" s="415">
        <f t="shared" si="14"/>
        <v>0</v>
      </c>
      <c r="N147" s="396">
        <f t="shared" si="15"/>
        <v>0</v>
      </c>
      <c r="O147" s="448" t="s">
        <v>213</v>
      </c>
      <c r="P147" s="402">
        <v>736</v>
      </c>
      <c r="Q147" s="360"/>
    </row>
    <row r="148" spans="1:17" ht="12.95" customHeight="1" x14ac:dyDescent="0.25">
      <c r="A148" s="142"/>
      <c r="B148" s="143"/>
      <c r="C148" s="143"/>
      <c r="D148" s="143"/>
      <c r="E148" s="143"/>
      <c r="F148" s="143"/>
      <c r="G148" s="144"/>
      <c r="H148" s="144"/>
      <c r="I148" s="191"/>
      <c r="J148" s="430"/>
      <c r="K148" s="432"/>
      <c r="L148" s="380"/>
      <c r="M148" s="415">
        <f t="shared" si="14"/>
        <v>0</v>
      </c>
      <c r="N148" s="396">
        <f t="shared" si="15"/>
        <v>0</v>
      </c>
      <c r="O148" s="448" t="s">
        <v>3</v>
      </c>
      <c r="P148" s="402">
        <v>44</v>
      </c>
      <c r="Q148" s="360"/>
    </row>
    <row r="149" spans="1:17" ht="12.95" customHeight="1" x14ac:dyDescent="0.25">
      <c r="A149" s="142"/>
      <c r="B149" s="143"/>
      <c r="C149" s="143"/>
      <c r="D149" s="143"/>
      <c r="E149" s="143"/>
      <c r="F149" s="143"/>
      <c r="G149" s="144"/>
      <c r="H149" s="144"/>
      <c r="I149" s="191"/>
      <c r="J149" s="430"/>
      <c r="K149" s="432"/>
      <c r="L149" s="380"/>
      <c r="M149" s="415">
        <f t="shared" si="14"/>
        <v>0</v>
      </c>
      <c r="N149" s="396">
        <f t="shared" si="15"/>
        <v>0</v>
      </c>
      <c r="O149" s="448" t="s">
        <v>172</v>
      </c>
      <c r="P149" s="402">
        <v>119</v>
      </c>
      <c r="Q149" s="360"/>
    </row>
    <row r="150" spans="1:17" ht="12.95" customHeight="1" x14ac:dyDescent="0.25">
      <c r="A150" s="142"/>
      <c r="B150" s="143"/>
      <c r="C150" s="143"/>
      <c r="D150" s="143"/>
      <c r="E150" s="143"/>
      <c r="F150" s="143"/>
      <c r="G150" s="144"/>
      <c r="H150" s="144"/>
      <c r="I150" s="191"/>
      <c r="J150" s="430"/>
      <c r="K150" s="433"/>
      <c r="L150" s="381"/>
      <c r="M150" s="415">
        <f t="shared" si="14"/>
        <v>0</v>
      </c>
      <c r="N150" s="396">
        <f t="shared" si="15"/>
        <v>0</v>
      </c>
      <c r="O150" s="448" t="s">
        <v>214</v>
      </c>
      <c r="P150" s="402">
        <v>739</v>
      </c>
      <c r="Q150" s="360"/>
    </row>
    <row r="151" spans="1:17" ht="12.95" customHeight="1" x14ac:dyDescent="0.25">
      <c r="A151" s="142"/>
      <c r="B151" s="143"/>
      <c r="C151" s="143"/>
      <c r="D151" s="143"/>
      <c r="E151" s="143"/>
      <c r="F151" s="143"/>
      <c r="G151" s="144"/>
      <c r="H151" s="144"/>
      <c r="I151" s="191"/>
      <c r="J151" s="430"/>
      <c r="K151" s="431"/>
      <c r="L151" s="380"/>
      <c r="M151" s="415">
        <f t="shared" si="14"/>
        <v>0</v>
      </c>
      <c r="N151" s="396">
        <f t="shared" si="15"/>
        <v>0</v>
      </c>
      <c r="O151" s="448" t="s">
        <v>107</v>
      </c>
      <c r="P151" s="402">
        <v>117</v>
      </c>
      <c r="Q151" s="360"/>
    </row>
    <row r="152" spans="1:17" ht="12.95" customHeight="1" x14ac:dyDescent="0.25">
      <c r="A152" s="142"/>
      <c r="B152" s="143"/>
      <c r="C152" s="143"/>
      <c r="D152" s="143"/>
      <c r="E152" s="143"/>
      <c r="F152" s="143"/>
      <c r="G152" s="144"/>
      <c r="H152" s="144"/>
      <c r="I152" s="191"/>
      <c r="J152" s="430"/>
      <c r="K152" s="431"/>
      <c r="L152" s="380"/>
      <c r="M152" s="415">
        <f t="shared" si="14"/>
        <v>0</v>
      </c>
      <c r="N152" s="396">
        <f t="shared" si="15"/>
        <v>0</v>
      </c>
      <c r="O152" s="448" t="s">
        <v>271</v>
      </c>
      <c r="P152" s="402">
        <v>176</v>
      </c>
      <c r="Q152" s="360"/>
    </row>
    <row r="153" spans="1:17" ht="12.95" customHeight="1" x14ac:dyDescent="0.25">
      <c r="A153" s="142"/>
      <c r="B153" s="143"/>
      <c r="C153" s="143"/>
      <c r="D153" s="143"/>
      <c r="E153" s="143"/>
      <c r="F153" s="143"/>
      <c r="G153" s="144"/>
      <c r="H153" s="144"/>
      <c r="I153" s="191"/>
      <c r="J153" s="430"/>
      <c r="K153" s="431"/>
      <c r="L153" s="380"/>
      <c r="M153" s="415">
        <f t="shared" si="14"/>
        <v>0</v>
      </c>
      <c r="N153" s="396">
        <f t="shared" si="15"/>
        <v>0</v>
      </c>
      <c r="O153" s="448" t="s">
        <v>199</v>
      </c>
      <c r="P153" s="402">
        <v>705</v>
      </c>
      <c r="Q153" s="360"/>
    </row>
    <row r="154" spans="1:17" ht="12.75" customHeight="1" x14ac:dyDescent="0.25">
      <c r="A154" s="142"/>
      <c r="B154" s="143"/>
      <c r="C154" s="143"/>
      <c r="D154" s="143"/>
      <c r="E154" s="143"/>
      <c r="F154" s="143"/>
      <c r="G154" s="144"/>
      <c r="H154" s="144"/>
      <c r="I154" s="191"/>
      <c r="J154" s="430">
        <v>2</v>
      </c>
      <c r="K154" s="431"/>
      <c r="L154" s="380"/>
      <c r="M154" s="415">
        <f t="shared" si="14"/>
        <v>2</v>
      </c>
      <c r="N154" s="396">
        <f t="shared" si="15"/>
        <v>5.1413881748071976E-3</v>
      </c>
      <c r="O154" s="448" t="s">
        <v>27</v>
      </c>
      <c r="P154" s="402">
        <v>58</v>
      </c>
      <c r="Q154" s="360"/>
    </row>
    <row r="155" spans="1:17" ht="12.95" customHeight="1" x14ac:dyDescent="0.25">
      <c r="A155" s="142"/>
      <c r="B155" s="143"/>
      <c r="C155" s="143"/>
      <c r="D155" s="143"/>
      <c r="E155" s="143"/>
      <c r="F155" s="143"/>
      <c r="G155" s="144"/>
      <c r="H155" s="144"/>
      <c r="I155" s="191"/>
      <c r="J155" s="430">
        <v>1</v>
      </c>
      <c r="K155" s="431"/>
      <c r="L155" s="380"/>
      <c r="M155" s="415">
        <f t="shared" si="14"/>
        <v>1</v>
      </c>
      <c r="N155" s="396">
        <f t="shared" si="15"/>
        <v>2.5706940874035988E-3</v>
      </c>
      <c r="O155" s="448" t="s">
        <v>210</v>
      </c>
      <c r="P155" s="402">
        <v>70</v>
      </c>
      <c r="Q155" s="360"/>
    </row>
    <row r="156" spans="1:17" ht="12.95" customHeight="1" x14ac:dyDescent="0.25">
      <c r="A156" s="142"/>
      <c r="B156" s="143"/>
      <c r="C156" s="143"/>
      <c r="D156" s="143"/>
      <c r="E156" s="143"/>
      <c r="F156" s="143"/>
      <c r="G156" s="144"/>
      <c r="H156" s="144"/>
      <c r="I156" s="191"/>
      <c r="J156" s="430"/>
      <c r="K156" s="476"/>
      <c r="L156" s="380"/>
      <c r="M156" s="415">
        <f t="shared" si="14"/>
        <v>0</v>
      </c>
      <c r="N156" s="396">
        <f t="shared" si="15"/>
        <v>0</v>
      </c>
      <c r="O156" s="448" t="s">
        <v>285</v>
      </c>
      <c r="P156" s="402"/>
      <c r="Q156" s="360"/>
    </row>
    <row r="157" spans="1:17" ht="12.95" customHeight="1" x14ac:dyDescent="0.25">
      <c r="A157" s="142"/>
      <c r="B157" s="143"/>
      <c r="C157" s="143"/>
      <c r="D157" s="143"/>
      <c r="E157" s="143"/>
      <c r="F157" s="143"/>
      <c r="G157" s="144"/>
      <c r="H157" s="144"/>
      <c r="I157" s="191"/>
      <c r="J157" s="430"/>
      <c r="K157" s="435"/>
      <c r="L157" s="382"/>
      <c r="M157" s="473">
        <f t="shared" si="14"/>
        <v>0</v>
      </c>
      <c r="N157" s="396">
        <f t="shared" si="15"/>
        <v>0</v>
      </c>
      <c r="O157" s="474" t="s">
        <v>216</v>
      </c>
      <c r="P157" s="475">
        <v>265</v>
      </c>
      <c r="Q157" s="360"/>
    </row>
    <row r="158" spans="1:17" ht="12.75" customHeight="1" x14ac:dyDescent="0.25">
      <c r="A158" s="142"/>
      <c r="B158" s="143"/>
      <c r="C158" s="143"/>
      <c r="D158" s="143" t="s">
        <v>99</v>
      </c>
      <c r="E158" s="143"/>
      <c r="F158" s="143"/>
      <c r="G158" s="144"/>
      <c r="H158" s="144"/>
      <c r="I158" s="191"/>
      <c r="J158" s="430"/>
      <c r="K158" s="431"/>
      <c r="L158" s="380"/>
      <c r="M158" s="415">
        <f t="shared" si="14"/>
        <v>0</v>
      </c>
      <c r="N158" s="396">
        <f t="shared" si="15"/>
        <v>0</v>
      </c>
      <c r="O158" s="448" t="s">
        <v>71</v>
      </c>
      <c r="P158" s="402">
        <v>388</v>
      </c>
      <c r="Q158" s="360"/>
    </row>
    <row r="159" spans="1:17" ht="12.95" customHeight="1" x14ac:dyDescent="0.25">
      <c r="A159" s="142"/>
      <c r="B159" s="143"/>
      <c r="C159" s="143"/>
      <c r="D159" s="143"/>
      <c r="E159" s="143"/>
      <c r="F159" s="143"/>
      <c r="G159" s="144"/>
      <c r="H159" s="144"/>
      <c r="I159" s="191"/>
      <c r="J159" s="430"/>
      <c r="K159" s="431"/>
      <c r="L159" s="380"/>
      <c r="M159" s="415">
        <f t="shared" si="14"/>
        <v>0</v>
      </c>
      <c r="N159" s="396">
        <f t="shared" si="15"/>
        <v>0</v>
      </c>
      <c r="O159" s="448" t="s">
        <v>158</v>
      </c>
      <c r="P159" s="402">
        <v>679</v>
      </c>
      <c r="Q159" s="360"/>
    </row>
    <row r="160" spans="1:17" x14ac:dyDescent="0.25">
      <c r="A160" s="142"/>
      <c r="B160" s="143"/>
      <c r="C160" s="143"/>
      <c r="D160" s="143"/>
      <c r="E160" s="143"/>
      <c r="F160" s="143"/>
      <c r="G160" s="144"/>
      <c r="H160" s="144"/>
      <c r="I160" s="191"/>
      <c r="J160" s="422"/>
      <c r="K160" s="431"/>
      <c r="L160" s="380"/>
      <c r="M160" s="415">
        <f t="shared" si="14"/>
        <v>0</v>
      </c>
      <c r="N160" s="396">
        <f t="shared" si="15"/>
        <v>0</v>
      </c>
      <c r="O160" s="448" t="s">
        <v>85</v>
      </c>
      <c r="P160" s="402">
        <v>43</v>
      </c>
      <c r="Q160" s="360"/>
    </row>
    <row r="161" spans="1:17" x14ac:dyDescent="0.25">
      <c r="A161" s="142"/>
      <c r="B161" s="143"/>
      <c r="C161" s="143"/>
      <c r="D161" s="143"/>
      <c r="E161" s="143"/>
      <c r="F161" s="143"/>
      <c r="G161" s="144"/>
      <c r="H161" s="144"/>
      <c r="I161" s="191"/>
      <c r="J161" s="422"/>
      <c r="K161" s="431"/>
      <c r="L161" s="380"/>
      <c r="M161" s="415">
        <f t="shared" si="14"/>
        <v>0</v>
      </c>
      <c r="N161" s="396">
        <f t="shared" si="15"/>
        <v>0</v>
      </c>
      <c r="O161" s="448" t="s">
        <v>80</v>
      </c>
      <c r="P161" s="398">
        <v>46</v>
      </c>
      <c r="Q161" s="360"/>
    </row>
    <row r="162" spans="1:17" x14ac:dyDescent="0.25">
      <c r="A162" s="142"/>
      <c r="B162" s="143"/>
      <c r="C162" s="143"/>
      <c r="D162" s="143"/>
      <c r="E162" s="143"/>
      <c r="F162" s="143"/>
      <c r="G162" s="144"/>
      <c r="H162" s="144"/>
      <c r="I162" s="191"/>
      <c r="J162" s="375"/>
      <c r="K162" s="431"/>
      <c r="L162" s="380"/>
      <c r="M162" s="415">
        <f t="shared" si="14"/>
        <v>0</v>
      </c>
      <c r="N162" s="396">
        <f t="shared" si="15"/>
        <v>0</v>
      </c>
      <c r="O162" s="448" t="s">
        <v>235</v>
      </c>
      <c r="P162" s="437">
        <v>159</v>
      </c>
      <c r="Q162" s="360"/>
    </row>
    <row r="163" spans="1:17" ht="15.75" thickBot="1" x14ac:dyDescent="0.3">
      <c r="A163" s="142"/>
      <c r="B163" s="143"/>
      <c r="C163" s="143"/>
      <c r="D163" s="143"/>
      <c r="E163" s="143"/>
      <c r="F163" s="143"/>
      <c r="G163" s="144"/>
      <c r="H163" s="144"/>
      <c r="I163" s="191"/>
      <c r="J163" s="438">
        <v>2</v>
      </c>
      <c r="K163" s="432"/>
      <c r="L163" s="380"/>
      <c r="M163" s="415">
        <f t="shared" si="14"/>
        <v>2</v>
      </c>
      <c r="N163" s="416">
        <f>M163/$E$139</f>
        <v>5.1413881748071976E-3</v>
      </c>
      <c r="O163" s="448" t="s">
        <v>236</v>
      </c>
      <c r="P163" s="404">
        <v>159</v>
      </c>
      <c r="Q163" s="360"/>
    </row>
    <row r="164" spans="1:17" ht="12" customHeight="1" thickBot="1" x14ac:dyDescent="0.3">
      <c r="A164" s="142"/>
      <c r="B164" s="143"/>
      <c r="C164" s="143"/>
      <c r="D164" s="143"/>
      <c r="E164" s="143"/>
      <c r="F164" s="143"/>
      <c r="G164" s="144"/>
      <c r="H164" s="144"/>
      <c r="I164" s="192"/>
      <c r="J164" s="361"/>
      <c r="K164" s="361"/>
      <c r="L164" s="362"/>
      <c r="M164" s="363"/>
      <c r="N164" s="363"/>
      <c r="O164" s="400" t="s">
        <v>197</v>
      </c>
      <c r="P164" s="368"/>
      <c r="Q164" s="360"/>
    </row>
    <row r="165" spans="1:17" ht="12" customHeight="1" x14ac:dyDescent="0.25">
      <c r="A165" s="142"/>
      <c r="B165" s="143"/>
      <c r="C165" s="143"/>
      <c r="D165" s="143"/>
      <c r="E165" s="143"/>
      <c r="F165" s="143"/>
      <c r="G165" s="144"/>
      <c r="H165" s="144"/>
      <c r="I165" s="191"/>
      <c r="J165" s="419"/>
      <c r="K165" s="439">
        <v>1</v>
      </c>
      <c r="L165" s="440"/>
      <c r="M165" s="441">
        <f>SUM(J165,L165)</f>
        <v>0</v>
      </c>
      <c r="N165" s="442">
        <f>M165/$E$139</f>
        <v>0</v>
      </c>
      <c r="O165" s="443" t="s">
        <v>91</v>
      </c>
      <c r="P165" s="411">
        <v>159</v>
      </c>
      <c r="Q165" s="444"/>
    </row>
    <row r="166" spans="1:17" ht="12" customHeight="1" x14ac:dyDescent="0.25">
      <c r="A166" s="142"/>
      <c r="B166" s="143"/>
      <c r="C166" s="143"/>
      <c r="D166" s="143"/>
      <c r="E166" s="143"/>
      <c r="F166" s="143"/>
      <c r="G166" s="144"/>
      <c r="H166" s="144"/>
      <c r="I166" s="191"/>
      <c r="J166" s="420"/>
      <c r="K166" s="422"/>
      <c r="L166" s="445"/>
      <c r="M166" s="446">
        <f>SUM(J166,L166)</f>
        <v>0</v>
      </c>
      <c r="N166" s="447">
        <f>M166/$E$139</f>
        <v>0</v>
      </c>
      <c r="O166" s="448" t="s">
        <v>9</v>
      </c>
      <c r="P166" s="412">
        <v>331</v>
      </c>
      <c r="Q166" s="444"/>
    </row>
    <row r="167" spans="1:17" ht="12" customHeight="1" x14ac:dyDescent="0.25">
      <c r="A167" s="142"/>
      <c r="B167" s="143"/>
      <c r="C167" s="143"/>
      <c r="D167" s="143"/>
      <c r="E167" s="143"/>
      <c r="F167" s="143"/>
      <c r="G167" s="144"/>
      <c r="H167" s="144"/>
      <c r="I167" s="191"/>
      <c r="J167" s="421"/>
      <c r="K167" s="422"/>
      <c r="L167" s="445"/>
      <c r="M167" s="446">
        <f t="shared" ref="M167:M177" si="16">SUM(J167,L167)</f>
        <v>0</v>
      </c>
      <c r="N167" s="447">
        <f t="shared" ref="N167:N177" si="17">M167/$E$139</f>
        <v>0</v>
      </c>
      <c r="O167" s="449" t="s">
        <v>94</v>
      </c>
      <c r="P167" s="398">
        <v>265</v>
      </c>
      <c r="Q167" s="444"/>
    </row>
    <row r="168" spans="1:17" ht="12" customHeight="1" x14ac:dyDescent="0.25">
      <c r="A168" s="142"/>
      <c r="B168" s="143"/>
      <c r="C168" s="143"/>
      <c r="D168" s="143"/>
      <c r="E168" s="143"/>
      <c r="F168" s="143"/>
      <c r="G168" s="144"/>
      <c r="H168" s="144"/>
      <c r="I168" s="191"/>
      <c r="J168" s="420"/>
      <c r="K168" s="422"/>
      <c r="L168" s="445"/>
      <c r="M168" s="446">
        <f t="shared" si="16"/>
        <v>0</v>
      </c>
      <c r="N168" s="447">
        <f t="shared" si="17"/>
        <v>0</v>
      </c>
      <c r="O168" s="448" t="s">
        <v>92</v>
      </c>
      <c r="P168" s="412">
        <v>159</v>
      </c>
      <c r="Q168" s="450"/>
    </row>
    <row r="169" spans="1:17" ht="12" customHeight="1" x14ac:dyDescent="0.25">
      <c r="A169" s="142"/>
      <c r="B169" s="143"/>
      <c r="C169" s="143"/>
      <c r="D169" s="143"/>
      <c r="E169" s="143"/>
      <c r="F169" s="143"/>
      <c r="G169" s="144"/>
      <c r="H169" s="144"/>
      <c r="I169" s="191"/>
      <c r="J169" s="420"/>
      <c r="K169" s="422"/>
      <c r="L169" s="445"/>
      <c r="M169" s="446">
        <f t="shared" si="16"/>
        <v>0</v>
      </c>
      <c r="N169" s="447">
        <f t="shared" si="17"/>
        <v>0</v>
      </c>
      <c r="O169" s="451" t="s">
        <v>218</v>
      </c>
      <c r="P169" s="412">
        <v>73</v>
      </c>
      <c r="Q169" s="450"/>
    </row>
    <row r="170" spans="1:17" ht="12" customHeight="1" x14ac:dyDescent="0.25">
      <c r="A170" s="142"/>
      <c r="B170" s="143"/>
      <c r="C170" s="143"/>
      <c r="D170" s="143"/>
      <c r="E170" s="143"/>
      <c r="F170" s="143"/>
      <c r="G170" s="144"/>
      <c r="H170" s="144"/>
      <c r="I170" s="191"/>
      <c r="J170" s="420"/>
      <c r="K170" s="422">
        <v>1</v>
      </c>
      <c r="L170" s="445"/>
      <c r="M170" s="446">
        <f t="shared" si="16"/>
        <v>0</v>
      </c>
      <c r="N170" s="447">
        <f t="shared" si="17"/>
        <v>0</v>
      </c>
      <c r="O170" s="451" t="s">
        <v>35</v>
      </c>
      <c r="P170" s="412">
        <v>65</v>
      </c>
      <c r="Q170" s="450"/>
    </row>
    <row r="171" spans="1:17" ht="12" customHeight="1" x14ac:dyDescent="0.25">
      <c r="A171" s="142"/>
      <c r="B171" s="143"/>
      <c r="C171" s="143"/>
      <c r="D171" s="143"/>
      <c r="E171" s="143"/>
      <c r="F171" s="143"/>
      <c r="G171" s="144"/>
      <c r="H171" s="144"/>
      <c r="I171" s="191"/>
      <c r="J171" s="420"/>
      <c r="K171" s="422"/>
      <c r="L171" s="445"/>
      <c r="M171" s="446">
        <f t="shared" si="16"/>
        <v>0</v>
      </c>
      <c r="N171" s="447">
        <f t="shared" si="17"/>
        <v>0</v>
      </c>
      <c r="O171" s="449" t="s">
        <v>80</v>
      </c>
      <c r="P171" s="398">
        <v>46</v>
      </c>
      <c r="Q171" s="444"/>
    </row>
    <row r="172" spans="1:17" ht="12" customHeight="1" x14ac:dyDescent="0.25">
      <c r="A172" s="142"/>
      <c r="B172" s="143"/>
      <c r="C172" s="143"/>
      <c r="D172" s="143"/>
      <c r="E172" s="143"/>
      <c r="F172" s="143"/>
      <c r="G172" s="144"/>
      <c r="H172" s="144"/>
      <c r="I172" s="191"/>
      <c r="J172" s="421"/>
      <c r="K172" s="422">
        <v>13</v>
      </c>
      <c r="L172" s="445"/>
      <c r="M172" s="446">
        <f t="shared" si="16"/>
        <v>0</v>
      </c>
      <c r="N172" s="447">
        <f t="shared" si="17"/>
        <v>0</v>
      </c>
      <c r="O172" s="448" t="s">
        <v>93</v>
      </c>
      <c r="P172" s="412">
        <v>159</v>
      </c>
      <c r="Q172" s="450"/>
    </row>
    <row r="173" spans="1:17" ht="12" customHeight="1" x14ac:dyDescent="0.25">
      <c r="A173" s="142"/>
      <c r="B173" s="143"/>
      <c r="C173" s="143"/>
      <c r="D173" s="143"/>
      <c r="E173" s="143"/>
      <c r="F173" s="143"/>
      <c r="G173" s="144"/>
      <c r="H173" s="144"/>
      <c r="I173" s="191"/>
      <c r="J173" s="420"/>
      <c r="K173" s="422"/>
      <c r="L173" s="445"/>
      <c r="M173" s="446">
        <f t="shared" si="16"/>
        <v>0</v>
      </c>
      <c r="N173" s="447">
        <f t="shared" si="17"/>
        <v>0</v>
      </c>
      <c r="O173" s="448" t="s">
        <v>90</v>
      </c>
      <c r="P173" s="412">
        <v>159</v>
      </c>
      <c r="Q173" s="444"/>
    </row>
    <row r="174" spans="1:17" ht="12" customHeight="1" x14ac:dyDescent="0.25">
      <c r="A174" s="142"/>
      <c r="B174" s="143"/>
      <c r="C174" s="143"/>
      <c r="D174" s="143"/>
      <c r="E174" s="143"/>
      <c r="F174" s="143"/>
      <c r="G174" s="144"/>
      <c r="H174" s="144"/>
      <c r="I174" s="191"/>
      <c r="J174" s="420"/>
      <c r="K174" s="422">
        <v>1</v>
      </c>
      <c r="L174" s="445"/>
      <c r="M174" s="446">
        <f t="shared" si="16"/>
        <v>0</v>
      </c>
      <c r="N174" s="447">
        <f t="shared" si="17"/>
        <v>0</v>
      </c>
      <c r="O174" s="452" t="s">
        <v>108</v>
      </c>
      <c r="P174" s="402">
        <v>624</v>
      </c>
      <c r="Q174" s="444"/>
    </row>
    <row r="175" spans="1:17" ht="12" customHeight="1" x14ac:dyDescent="0.25">
      <c r="A175" s="142"/>
      <c r="B175" s="143"/>
      <c r="C175" s="143"/>
      <c r="D175" s="143"/>
      <c r="E175" s="143"/>
      <c r="F175" s="143"/>
      <c r="G175" s="144"/>
      <c r="H175" s="144"/>
      <c r="I175" s="191"/>
      <c r="J175" s="420"/>
      <c r="K175" s="422"/>
      <c r="L175" s="445"/>
      <c r="M175" s="446">
        <f t="shared" si="16"/>
        <v>0</v>
      </c>
      <c r="N175" s="447">
        <f t="shared" si="17"/>
        <v>0</v>
      </c>
      <c r="O175" s="452" t="s">
        <v>219</v>
      </c>
      <c r="P175" s="402">
        <v>159</v>
      </c>
      <c r="Q175" s="444"/>
    </row>
    <row r="176" spans="1:17" ht="12" customHeight="1" x14ac:dyDescent="0.25">
      <c r="A176" s="142"/>
      <c r="B176" s="143"/>
      <c r="C176" s="143"/>
      <c r="D176" s="143"/>
      <c r="E176" s="143"/>
      <c r="F176" s="143"/>
      <c r="G176" s="144"/>
      <c r="H176" s="144"/>
      <c r="I176" s="191"/>
      <c r="J176" s="420"/>
      <c r="K176" s="422"/>
      <c r="L176" s="445"/>
      <c r="M176" s="446">
        <f t="shared" si="16"/>
        <v>0</v>
      </c>
      <c r="N176" s="447">
        <f t="shared" si="17"/>
        <v>0</v>
      </c>
      <c r="O176" s="452" t="s">
        <v>220</v>
      </c>
      <c r="P176" s="402">
        <v>159</v>
      </c>
      <c r="Q176" s="360" t="s">
        <v>287</v>
      </c>
    </row>
    <row r="177" spans="1:17" ht="12" customHeight="1" x14ac:dyDescent="0.25">
      <c r="A177" s="142"/>
      <c r="B177" s="143"/>
      <c r="C177" s="143"/>
      <c r="D177" s="143"/>
      <c r="E177" s="143"/>
      <c r="F177" s="143"/>
      <c r="G177" s="144"/>
      <c r="H177" s="144"/>
      <c r="I177" s="191"/>
      <c r="J177" s="420"/>
      <c r="K177" s="422"/>
      <c r="L177" s="445"/>
      <c r="M177" s="446">
        <f t="shared" si="16"/>
        <v>0</v>
      </c>
      <c r="N177" s="447">
        <f t="shared" si="17"/>
        <v>0</v>
      </c>
      <c r="O177" s="452" t="s">
        <v>222</v>
      </c>
      <c r="P177" s="402">
        <v>159</v>
      </c>
      <c r="Q177" s="360" t="s">
        <v>286</v>
      </c>
    </row>
    <row r="178" spans="1:17" ht="12" customHeight="1" thickBot="1" x14ac:dyDescent="0.3">
      <c r="A178" s="142"/>
      <c r="B178" s="143"/>
      <c r="C178" s="143"/>
      <c r="D178" s="143"/>
      <c r="E178" s="143"/>
      <c r="F178" s="143"/>
      <c r="G178" s="144"/>
      <c r="H178" s="144"/>
      <c r="I178" s="191"/>
      <c r="J178" s="453"/>
      <c r="K178" s="438"/>
      <c r="L178" s="454"/>
      <c r="M178" s="455">
        <f>SUM(J178,L178)</f>
        <v>0</v>
      </c>
      <c r="N178" s="456">
        <f>M178/$E$139</f>
        <v>0</v>
      </c>
      <c r="O178" s="457" t="s">
        <v>172</v>
      </c>
      <c r="P178" s="413">
        <v>159</v>
      </c>
      <c r="Q178" s="444"/>
    </row>
    <row r="179" spans="1:17" ht="12" customHeight="1" thickBot="1" x14ac:dyDescent="0.3">
      <c r="A179" s="142"/>
      <c r="B179" s="143"/>
      <c r="C179" s="143"/>
      <c r="D179" s="143"/>
      <c r="E179" s="143"/>
      <c r="F179" s="143"/>
      <c r="G179" s="144"/>
      <c r="H179" s="144"/>
      <c r="I179" s="192"/>
      <c r="J179" s="365"/>
      <c r="K179" s="365"/>
      <c r="L179" s="366"/>
      <c r="M179" s="458"/>
      <c r="N179" s="367"/>
      <c r="O179" s="459" t="s">
        <v>200</v>
      </c>
      <c r="P179" s="368"/>
      <c r="Q179" s="360"/>
    </row>
    <row r="180" spans="1:17" ht="12" customHeight="1" x14ac:dyDescent="0.25">
      <c r="A180" s="142"/>
      <c r="B180" s="143"/>
      <c r="C180" s="143"/>
      <c r="D180" s="143"/>
      <c r="E180" s="143"/>
      <c r="F180" s="143"/>
      <c r="G180" s="144"/>
      <c r="H180" s="144"/>
      <c r="I180" s="192"/>
      <c r="J180" s="460"/>
      <c r="K180" s="461"/>
      <c r="L180" s="462"/>
      <c r="M180" s="463">
        <f>SUM(J180,L180)</f>
        <v>0</v>
      </c>
      <c r="N180" s="464">
        <f>M180/$E$139</f>
        <v>0</v>
      </c>
      <c r="O180" s="465" t="s">
        <v>71</v>
      </c>
      <c r="P180" s="397">
        <v>388</v>
      </c>
      <c r="Q180" s="360"/>
    </row>
    <row r="181" spans="1:17" ht="12" customHeight="1" x14ac:dyDescent="0.25">
      <c r="A181" s="142"/>
      <c r="B181" s="143"/>
      <c r="C181" s="143"/>
      <c r="D181" s="143"/>
      <c r="E181" s="143"/>
      <c r="F181" s="143"/>
      <c r="G181" s="144"/>
      <c r="H181" s="144"/>
      <c r="I181" s="192"/>
      <c r="J181" s="364"/>
      <c r="K181" s="376"/>
      <c r="L181" s="466"/>
      <c r="M181" s="467">
        <f t="shared" ref="M181:M202" si="18">SUM(J181,L181)</f>
        <v>0</v>
      </c>
      <c r="N181" s="468">
        <f>M181/$E$139</f>
        <v>0</v>
      </c>
      <c r="O181" s="436" t="s">
        <v>169</v>
      </c>
      <c r="P181" s="398">
        <v>734</v>
      </c>
      <c r="Q181" s="360"/>
    </row>
    <row r="182" spans="1:17" ht="12" customHeight="1" x14ac:dyDescent="0.25">
      <c r="A182" s="142"/>
      <c r="B182" s="143"/>
      <c r="C182" s="143"/>
      <c r="D182" s="143"/>
      <c r="E182" s="143"/>
      <c r="F182" s="143"/>
      <c r="G182" s="144"/>
      <c r="H182" s="144"/>
      <c r="I182" s="192"/>
      <c r="J182" s="364"/>
      <c r="K182" s="376"/>
      <c r="L182" s="466"/>
      <c r="M182" s="467">
        <f t="shared" si="18"/>
        <v>0</v>
      </c>
      <c r="N182" s="468">
        <f t="shared" ref="N182:N201" si="19">M182/$E$139</f>
        <v>0</v>
      </c>
      <c r="O182" s="436" t="s">
        <v>115</v>
      </c>
      <c r="P182" s="398">
        <v>735</v>
      </c>
      <c r="Q182" s="360"/>
    </row>
    <row r="183" spans="1:17" ht="12" customHeight="1" x14ac:dyDescent="0.25">
      <c r="A183" s="142"/>
      <c r="B183" s="143"/>
      <c r="C183" s="143"/>
      <c r="D183" s="143"/>
      <c r="E183" s="143"/>
      <c r="F183" s="143"/>
      <c r="G183" s="144"/>
      <c r="H183" s="144"/>
      <c r="I183" s="192"/>
      <c r="J183" s="364"/>
      <c r="K183" s="376"/>
      <c r="L183" s="466"/>
      <c r="M183" s="467">
        <f t="shared" si="18"/>
        <v>0</v>
      </c>
      <c r="N183" s="468">
        <f t="shared" si="19"/>
        <v>0</v>
      </c>
      <c r="O183" s="436" t="s">
        <v>224</v>
      </c>
      <c r="P183" s="398">
        <v>43</v>
      </c>
      <c r="Q183" s="360"/>
    </row>
    <row r="184" spans="1:17" ht="12" customHeight="1" x14ac:dyDescent="0.25">
      <c r="A184" s="142"/>
      <c r="B184" s="143"/>
      <c r="C184" s="143"/>
      <c r="D184" s="143"/>
      <c r="E184" s="143"/>
      <c r="F184" s="143"/>
      <c r="G184" s="144"/>
      <c r="H184" s="144"/>
      <c r="I184" s="145"/>
      <c r="J184" s="364">
        <v>2</v>
      </c>
      <c r="K184" s="376"/>
      <c r="L184" s="466"/>
      <c r="M184" s="467">
        <f t="shared" si="18"/>
        <v>2</v>
      </c>
      <c r="N184" s="468">
        <f t="shared" si="19"/>
        <v>5.1413881748071976E-3</v>
      </c>
      <c r="O184" s="436" t="s">
        <v>171</v>
      </c>
      <c r="P184" s="398">
        <v>736</v>
      </c>
      <c r="Q184" s="360"/>
    </row>
    <row r="185" spans="1:17" ht="12" customHeight="1" x14ac:dyDescent="0.25">
      <c r="A185" s="142"/>
      <c r="B185" s="143"/>
      <c r="C185" s="143"/>
      <c r="D185" s="143"/>
      <c r="E185" s="143"/>
      <c r="F185" s="143"/>
      <c r="G185" s="144"/>
      <c r="H185" s="144"/>
      <c r="I185" s="145"/>
      <c r="J185" s="369"/>
      <c r="K185" s="376"/>
      <c r="L185" s="466"/>
      <c r="M185" s="467">
        <f t="shared" si="18"/>
        <v>0</v>
      </c>
      <c r="N185" s="468">
        <f t="shared" si="19"/>
        <v>0</v>
      </c>
      <c r="O185" s="436" t="s">
        <v>225</v>
      </c>
      <c r="P185" s="398">
        <v>736</v>
      </c>
      <c r="Q185" s="360"/>
    </row>
    <row r="186" spans="1:17" ht="12" customHeight="1" x14ac:dyDescent="0.25">
      <c r="A186" s="142"/>
      <c r="B186" s="143"/>
      <c r="C186" s="143"/>
      <c r="D186" s="143"/>
      <c r="E186" s="143"/>
      <c r="F186" s="143"/>
      <c r="G186" s="144"/>
      <c r="H186" s="144"/>
      <c r="I186" s="145"/>
      <c r="J186" s="369"/>
      <c r="K186" s="376"/>
      <c r="L186" s="466"/>
      <c r="M186" s="467">
        <f t="shared" si="18"/>
        <v>0</v>
      </c>
      <c r="N186" s="468">
        <f t="shared" si="19"/>
        <v>0</v>
      </c>
      <c r="O186" s="436" t="s">
        <v>93</v>
      </c>
      <c r="P186" s="398">
        <v>159</v>
      </c>
      <c r="Q186" s="360"/>
    </row>
    <row r="187" spans="1:17" ht="12" customHeight="1" x14ac:dyDescent="0.25">
      <c r="A187" s="142"/>
      <c r="B187" s="143"/>
      <c r="C187" s="143"/>
      <c r="D187" s="143"/>
      <c r="E187" s="143"/>
      <c r="F187" s="143"/>
      <c r="G187" s="144"/>
      <c r="H187" s="144"/>
      <c r="I187" s="145"/>
      <c r="J187" s="369">
        <v>1</v>
      </c>
      <c r="K187" s="376"/>
      <c r="L187" s="469"/>
      <c r="M187" s="467">
        <f t="shared" si="18"/>
        <v>1</v>
      </c>
      <c r="N187" s="468">
        <f t="shared" si="19"/>
        <v>2.5706940874035988E-3</v>
      </c>
      <c r="O187" s="434" t="s">
        <v>107</v>
      </c>
      <c r="P187" s="398">
        <v>117</v>
      </c>
      <c r="Q187" s="360"/>
    </row>
    <row r="188" spans="1:17" ht="12" customHeight="1" x14ac:dyDescent="0.25">
      <c r="A188" s="142"/>
      <c r="B188" s="143"/>
      <c r="C188" s="143"/>
      <c r="D188" s="143"/>
      <c r="E188" s="143"/>
      <c r="F188" s="143"/>
      <c r="G188" s="144"/>
      <c r="H188" s="144"/>
      <c r="I188" s="145"/>
      <c r="J188" s="369"/>
      <c r="K188" s="376"/>
      <c r="L188" s="469"/>
      <c r="M188" s="467">
        <f t="shared" si="18"/>
        <v>0</v>
      </c>
      <c r="N188" s="468">
        <f t="shared" si="19"/>
        <v>0</v>
      </c>
      <c r="O188" s="436" t="s">
        <v>116</v>
      </c>
      <c r="P188" s="398">
        <v>665</v>
      </c>
      <c r="Q188" s="360"/>
    </row>
    <row r="189" spans="1:17" ht="12" customHeight="1" x14ac:dyDescent="0.25">
      <c r="A189" s="142"/>
      <c r="B189" s="143"/>
      <c r="C189" s="143"/>
      <c r="D189" s="143"/>
      <c r="E189" s="143"/>
      <c r="F189" s="143"/>
      <c r="G189" s="144"/>
      <c r="H189" s="144"/>
      <c r="I189" s="145"/>
      <c r="J189" s="369"/>
      <c r="K189" s="376"/>
      <c r="L189" s="466"/>
      <c r="M189" s="467">
        <f t="shared" si="18"/>
        <v>0</v>
      </c>
      <c r="N189" s="468">
        <f t="shared" si="19"/>
        <v>0</v>
      </c>
      <c r="O189" s="436" t="s">
        <v>226</v>
      </c>
      <c r="P189" s="398">
        <v>65</v>
      </c>
      <c r="Q189" s="360"/>
    </row>
    <row r="190" spans="1:17" ht="12" customHeight="1" x14ac:dyDescent="0.25">
      <c r="A190" s="142"/>
      <c r="B190" s="143"/>
      <c r="C190" s="143"/>
      <c r="D190" s="143"/>
      <c r="E190" s="143"/>
      <c r="F190" s="143"/>
      <c r="G190" s="144"/>
      <c r="H190" s="144"/>
      <c r="I190" s="145"/>
      <c r="J190" s="369"/>
      <c r="K190" s="376"/>
      <c r="L190" s="466"/>
      <c r="M190" s="467">
        <f t="shared" si="18"/>
        <v>0</v>
      </c>
      <c r="N190" s="468">
        <f t="shared" si="19"/>
        <v>0</v>
      </c>
      <c r="O190" s="436" t="s">
        <v>227</v>
      </c>
      <c r="P190" s="398">
        <v>65</v>
      </c>
      <c r="Q190" s="360"/>
    </row>
    <row r="191" spans="1:17" ht="12" customHeight="1" x14ac:dyDescent="0.25">
      <c r="A191" s="142"/>
      <c r="B191" s="143"/>
      <c r="C191" s="143"/>
      <c r="D191" s="143"/>
      <c r="E191" s="143"/>
      <c r="F191" s="143"/>
      <c r="G191" s="144"/>
      <c r="H191" s="144"/>
      <c r="I191" s="145"/>
      <c r="J191" s="369">
        <v>1</v>
      </c>
      <c r="K191" s="376"/>
      <c r="L191" s="466"/>
      <c r="M191" s="467">
        <f t="shared" si="18"/>
        <v>1</v>
      </c>
      <c r="N191" s="468">
        <f t="shared" si="19"/>
        <v>2.5706940874035988E-3</v>
      </c>
      <c r="O191" s="436" t="s">
        <v>26</v>
      </c>
      <c r="P191" s="398">
        <v>164</v>
      </c>
      <c r="Q191" s="360"/>
    </row>
    <row r="192" spans="1:17" ht="12" customHeight="1" x14ac:dyDescent="0.25">
      <c r="A192" s="142"/>
      <c r="B192" s="143"/>
      <c r="C192" s="143"/>
      <c r="D192" s="143"/>
      <c r="E192" s="143"/>
      <c r="F192" s="143"/>
      <c r="G192" s="144"/>
      <c r="H192" s="144"/>
      <c r="I192" s="145"/>
      <c r="J192" s="369">
        <v>4</v>
      </c>
      <c r="K192" s="376"/>
      <c r="L192" s="466"/>
      <c r="M192" s="467">
        <v>0</v>
      </c>
      <c r="N192" s="468">
        <f t="shared" si="19"/>
        <v>0</v>
      </c>
      <c r="O192" s="501" t="s">
        <v>228</v>
      </c>
      <c r="P192" s="398">
        <v>65</v>
      </c>
      <c r="Q192" s="360"/>
    </row>
    <row r="193" spans="1:17" ht="12" customHeight="1" x14ac:dyDescent="0.25">
      <c r="A193" s="142"/>
      <c r="B193" s="143"/>
      <c r="C193" s="143"/>
      <c r="D193" s="143"/>
      <c r="E193" s="143"/>
      <c r="F193" s="143"/>
      <c r="G193" s="144"/>
      <c r="H193" s="144"/>
      <c r="I193" s="145"/>
      <c r="J193" s="369"/>
      <c r="K193" s="376"/>
      <c r="L193" s="466"/>
      <c r="M193" s="467">
        <f t="shared" si="18"/>
        <v>0</v>
      </c>
      <c r="N193" s="468">
        <f t="shared" si="19"/>
        <v>0</v>
      </c>
      <c r="O193" s="501" t="s">
        <v>229</v>
      </c>
      <c r="P193" s="398">
        <v>65</v>
      </c>
      <c r="Q193" s="360"/>
    </row>
    <row r="194" spans="1:17" ht="12" customHeight="1" x14ac:dyDescent="0.25">
      <c r="A194" s="142"/>
      <c r="B194" s="143"/>
      <c r="C194" s="143"/>
      <c r="D194" s="143"/>
      <c r="E194" s="143"/>
      <c r="F194" s="143"/>
      <c r="G194" s="144"/>
      <c r="H194" s="144"/>
      <c r="I194" s="145"/>
      <c r="J194" s="369"/>
      <c r="K194" s="376"/>
      <c r="L194" s="466"/>
      <c r="M194" s="467">
        <f t="shared" si="18"/>
        <v>0</v>
      </c>
      <c r="N194" s="468">
        <f t="shared" si="19"/>
        <v>0</v>
      </c>
      <c r="O194" s="501" t="s">
        <v>230</v>
      </c>
      <c r="P194" s="398">
        <v>65</v>
      </c>
      <c r="Q194" s="502"/>
    </row>
    <row r="195" spans="1:17" ht="12" customHeight="1" x14ac:dyDescent="0.25">
      <c r="A195" s="142"/>
      <c r="B195" s="143"/>
      <c r="C195" s="143"/>
      <c r="D195" s="143"/>
      <c r="E195" s="143"/>
      <c r="F195" s="143"/>
      <c r="G195" s="144"/>
      <c r="H195" s="144"/>
      <c r="I195" s="145"/>
      <c r="J195" s="369"/>
      <c r="K195" s="376"/>
      <c r="L195" s="466"/>
      <c r="M195" s="467">
        <f t="shared" si="18"/>
        <v>0</v>
      </c>
      <c r="N195" s="468">
        <f t="shared" si="19"/>
        <v>0</v>
      </c>
      <c r="O195" s="449" t="s">
        <v>237</v>
      </c>
      <c r="P195" s="398">
        <v>739</v>
      </c>
      <c r="Q195" s="360"/>
    </row>
    <row r="196" spans="1:17" ht="12" customHeight="1" x14ac:dyDescent="0.25">
      <c r="A196" s="142"/>
      <c r="B196" s="143"/>
      <c r="C196" s="143"/>
      <c r="D196" s="143"/>
      <c r="E196" s="143"/>
      <c r="F196" s="143"/>
      <c r="G196" s="144"/>
      <c r="H196" s="144"/>
      <c r="I196" s="145"/>
      <c r="J196" s="369"/>
      <c r="K196" s="376"/>
      <c r="L196" s="466"/>
      <c r="M196" s="467">
        <f t="shared" si="18"/>
        <v>0</v>
      </c>
      <c r="N196" s="468">
        <f t="shared" si="19"/>
        <v>0</v>
      </c>
      <c r="O196" s="436" t="s">
        <v>35</v>
      </c>
      <c r="P196" s="398">
        <v>65</v>
      </c>
      <c r="Q196" s="360"/>
    </row>
    <row r="197" spans="1:17" ht="12" customHeight="1" x14ac:dyDescent="0.25">
      <c r="A197" s="142"/>
      <c r="B197" s="143"/>
      <c r="C197" s="143"/>
      <c r="D197" s="143"/>
      <c r="E197" s="143"/>
      <c r="F197" s="143"/>
      <c r="G197" s="144"/>
      <c r="H197" s="144"/>
      <c r="I197" s="145"/>
      <c r="J197" s="369"/>
      <c r="K197" s="376"/>
      <c r="L197" s="466"/>
      <c r="M197" s="467">
        <f t="shared" si="18"/>
        <v>0</v>
      </c>
      <c r="N197" s="468">
        <f t="shared" si="19"/>
        <v>0</v>
      </c>
      <c r="O197" s="436" t="s">
        <v>231</v>
      </c>
      <c r="P197" s="398">
        <v>65</v>
      </c>
      <c r="Q197" s="360"/>
    </row>
    <row r="198" spans="1:17" ht="12" customHeight="1" x14ac:dyDescent="0.25">
      <c r="A198" s="142"/>
      <c r="B198" s="143"/>
      <c r="C198" s="143"/>
      <c r="D198" s="143"/>
      <c r="E198" s="143"/>
      <c r="F198" s="143"/>
      <c r="G198" s="144"/>
      <c r="H198" s="144"/>
      <c r="I198" s="145"/>
      <c r="J198" s="369"/>
      <c r="K198" s="376"/>
      <c r="L198" s="466"/>
      <c r="M198" s="467">
        <f t="shared" si="18"/>
        <v>0</v>
      </c>
      <c r="N198" s="468">
        <f t="shared" si="19"/>
        <v>0</v>
      </c>
      <c r="O198" s="448" t="s">
        <v>158</v>
      </c>
      <c r="P198" s="398">
        <v>679</v>
      </c>
      <c r="Q198" s="360"/>
    </row>
    <row r="199" spans="1:17" ht="12" customHeight="1" x14ac:dyDescent="0.25">
      <c r="A199" s="142"/>
      <c r="B199" s="143"/>
      <c r="C199" s="143"/>
      <c r="D199" s="143"/>
      <c r="E199" s="143"/>
      <c r="F199" s="143"/>
      <c r="G199" s="144"/>
      <c r="H199" s="144"/>
      <c r="I199" s="145"/>
      <c r="J199" s="369"/>
      <c r="K199" s="376"/>
      <c r="L199" s="466"/>
      <c r="M199" s="467">
        <f t="shared" si="18"/>
        <v>0</v>
      </c>
      <c r="N199" s="468">
        <f t="shared" si="19"/>
        <v>0</v>
      </c>
      <c r="O199" s="436" t="s">
        <v>232</v>
      </c>
      <c r="P199" s="398">
        <v>639</v>
      </c>
      <c r="Q199" s="360"/>
    </row>
    <row r="200" spans="1:17" ht="12" customHeight="1" x14ac:dyDescent="0.25">
      <c r="A200" s="142"/>
      <c r="B200" s="143"/>
      <c r="C200" s="143"/>
      <c r="D200" s="143"/>
      <c r="E200" s="143"/>
      <c r="F200" s="143"/>
      <c r="G200" s="144"/>
      <c r="H200" s="144"/>
      <c r="I200" s="145"/>
      <c r="J200" s="364">
        <v>2</v>
      </c>
      <c r="K200" s="376"/>
      <c r="L200" s="466"/>
      <c r="M200" s="467">
        <v>0</v>
      </c>
      <c r="N200" s="468">
        <f t="shared" si="19"/>
        <v>0</v>
      </c>
      <c r="O200" s="436" t="s">
        <v>233</v>
      </c>
      <c r="P200" s="398">
        <v>639</v>
      </c>
      <c r="Q200" s="360"/>
    </row>
    <row r="201" spans="1:17" ht="12" customHeight="1" x14ac:dyDescent="0.25">
      <c r="A201" s="142"/>
      <c r="B201" s="143"/>
      <c r="C201" s="143"/>
      <c r="D201" s="143"/>
      <c r="E201" s="143"/>
      <c r="F201" s="143"/>
      <c r="G201" s="144"/>
      <c r="H201" s="144"/>
      <c r="I201" s="145"/>
      <c r="J201" s="364"/>
      <c r="K201" s="376"/>
      <c r="L201" s="466"/>
      <c r="M201" s="467">
        <f t="shared" si="18"/>
        <v>0</v>
      </c>
      <c r="N201" s="468">
        <f t="shared" si="19"/>
        <v>0</v>
      </c>
      <c r="O201" s="436" t="s">
        <v>234</v>
      </c>
      <c r="P201" s="398">
        <v>639</v>
      </c>
      <c r="Q201" s="360"/>
    </row>
    <row r="202" spans="1:17" ht="12" customHeight="1" thickBot="1" x14ac:dyDescent="0.3">
      <c r="A202" s="150"/>
      <c r="B202" s="151"/>
      <c r="C202" s="151"/>
      <c r="D202" s="151"/>
      <c r="E202" s="151"/>
      <c r="F202" s="151"/>
      <c r="G202" s="152"/>
      <c r="H202" s="152"/>
      <c r="I202" s="153"/>
      <c r="J202" s="370">
        <v>1</v>
      </c>
      <c r="K202" s="377"/>
      <c r="L202" s="470"/>
      <c r="M202" s="471">
        <f t="shared" si="18"/>
        <v>1</v>
      </c>
      <c r="N202" s="384">
        <f>M202/$E$139</f>
        <v>2.5706940874035988E-3</v>
      </c>
      <c r="O202" s="472" t="s">
        <v>85</v>
      </c>
      <c r="P202" s="399">
        <v>43</v>
      </c>
      <c r="Q202" s="371"/>
    </row>
    <row r="203" spans="1:17" ht="12" customHeight="1" thickBot="1" x14ac:dyDescent="0.3">
      <c r="I203" s="154" t="s">
        <v>4</v>
      </c>
      <c r="J203" s="372">
        <f>SUM(J140:J202)</f>
        <v>25</v>
      </c>
      <c r="K203" s="372">
        <f>SUM(K140:K202)</f>
        <v>16</v>
      </c>
      <c r="L203" s="372">
        <f>SUM(L140:L202)</f>
        <v>1</v>
      </c>
      <c r="M203" s="385">
        <f>SUM(M140:M202)</f>
        <v>20</v>
      </c>
      <c r="N203" s="383">
        <f>M203/$E$139</f>
        <v>5.1413881748071981E-2</v>
      </c>
      <c r="O203" s="373"/>
      <c r="P203" s="373"/>
      <c r="Q203" s="374"/>
    </row>
    <row r="204" spans="1:17" ht="12" customHeight="1" x14ac:dyDescent="0.25"/>
    <row r="205" spans="1:17" ht="12" customHeight="1" thickBot="1" x14ac:dyDescent="0.3"/>
    <row r="206" spans="1:17" ht="12.95" customHeight="1" thickBot="1" x14ac:dyDescent="0.3">
      <c r="A206" s="405" t="s">
        <v>195</v>
      </c>
      <c r="B206" s="405" t="s">
        <v>47</v>
      </c>
      <c r="C206" s="405" t="s">
        <v>191</v>
      </c>
      <c r="D206" s="405" t="s">
        <v>190</v>
      </c>
      <c r="E206" s="405" t="s">
        <v>192</v>
      </c>
      <c r="F206" s="405" t="s">
        <v>16</v>
      </c>
      <c r="G206" s="76" t="s">
        <v>1</v>
      </c>
      <c r="H206" s="76" t="s">
        <v>86</v>
      </c>
      <c r="I206" s="406" t="s">
        <v>23</v>
      </c>
      <c r="J206" s="407" t="s">
        <v>201</v>
      </c>
      <c r="K206" s="408" t="s">
        <v>193</v>
      </c>
      <c r="L206" s="405" t="s">
        <v>194</v>
      </c>
      <c r="M206" s="405" t="s">
        <v>4</v>
      </c>
      <c r="N206" s="405" t="s">
        <v>2</v>
      </c>
      <c r="O206" s="405" t="s">
        <v>20</v>
      </c>
      <c r="P206" s="405" t="s">
        <v>69</v>
      </c>
      <c r="Q206" s="409" t="s">
        <v>6</v>
      </c>
    </row>
    <row r="207" spans="1:17" ht="12.95" customHeight="1" thickBot="1" x14ac:dyDescent="0.3">
      <c r="A207" s="386">
        <v>1522800</v>
      </c>
      <c r="B207" s="386" t="s">
        <v>208</v>
      </c>
      <c r="C207" s="386" t="s">
        <v>209</v>
      </c>
      <c r="D207" s="386">
        <v>1920</v>
      </c>
      <c r="E207" s="386">
        <v>1946</v>
      </c>
      <c r="F207" s="387">
        <v>1853</v>
      </c>
      <c r="G207" s="388">
        <f>F207/E207</f>
        <v>0.95220966084275438</v>
      </c>
      <c r="H207" s="388">
        <f>$K$53/E207</f>
        <v>0</v>
      </c>
      <c r="I207" s="389">
        <v>45446</v>
      </c>
      <c r="J207" s="390"/>
      <c r="K207" s="390"/>
      <c r="L207" s="391"/>
      <c r="M207" s="392"/>
      <c r="N207" s="393"/>
      <c r="O207" s="394" t="s">
        <v>196</v>
      </c>
      <c r="P207" s="394"/>
      <c r="Q207" s="358"/>
    </row>
    <row r="208" spans="1:17" ht="12.95" customHeight="1" x14ac:dyDescent="0.25">
      <c r="A208" s="139"/>
      <c r="B208" s="140"/>
      <c r="C208" s="140"/>
      <c r="D208" s="140"/>
      <c r="E208" s="140"/>
      <c r="F208" s="140"/>
      <c r="G208" s="141"/>
      <c r="H208" s="141"/>
      <c r="I208" s="190"/>
      <c r="J208" s="428">
        <v>2</v>
      </c>
      <c r="K208" s="429"/>
      <c r="L208" s="378"/>
      <c r="M208" s="414">
        <f t="shared" ref="M208:M231" si="20">SUM(J208,L208)</f>
        <v>2</v>
      </c>
      <c r="N208" s="395">
        <f>M208/$E$207</f>
        <v>1.0277492291880781E-3</v>
      </c>
      <c r="O208" s="448" t="s">
        <v>198</v>
      </c>
      <c r="P208" s="401">
        <v>211</v>
      </c>
      <c r="Q208" s="359" t="s">
        <v>174</v>
      </c>
    </row>
    <row r="209" spans="1:17" ht="12.95" customHeight="1" x14ac:dyDescent="0.25">
      <c r="A209" s="142"/>
      <c r="B209" s="143"/>
      <c r="C209" s="143"/>
      <c r="D209" s="143"/>
      <c r="E209" s="143"/>
      <c r="F209" s="143"/>
      <c r="G209" s="144"/>
      <c r="H209" s="144"/>
      <c r="I209" s="191"/>
      <c r="J209" s="430">
        <v>7</v>
      </c>
      <c r="K209" s="431"/>
      <c r="L209" s="379"/>
      <c r="M209" s="415">
        <f t="shared" si="20"/>
        <v>7</v>
      </c>
      <c r="N209" s="396">
        <f>M209/$E$207</f>
        <v>3.5971223021582736E-3</v>
      </c>
      <c r="O209" s="448" t="s">
        <v>87</v>
      </c>
      <c r="P209" s="402">
        <v>141</v>
      </c>
      <c r="Q209" s="360"/>
    </row>
    <row r="210" spans="1:17" ht="12.95" customHeight="1" x14ac:dyDescent="0.25">
      <c r="A210" s="142"/>
      <c r="B210" s="143"/>
      <c r="C210" s="143"/>
      <c r="D210" s="143"/>
      <c r="E210" s="143"/>
      <c r="F210" s="143"/>
      <c r="G210" s="144"/>
      <c r="H210" s="144"/>
      <c r="I210" s="191"/>
      <c r="J210" s="430">
        <v>1</v>
      </c>
      <c r="K210" s="432"/>
      <c r="L210" s="380"/>
      <c r="M210" s="415">
        <f t="shared" si="20"/>
        <v>1</v>
      </c>
      <c r="N210" s="396">
        <f t="shared" ref="N210:N230" si="21">M210/$E$207</f>
        <v>5.1387461459403907E-4</v>
      </c>
      <c r="O210" s="448" t="s">
        <v>7</v>
      </c>
      <c r="P210" s="403">
        <v>140</v>
      </c>
      <c r="Q210" s="360"/>
    </row>
    <row r="211" spans="1:17" ht="12.95" customHeight="1" x14ac:dyDescent="0.25">
      <c r="A211" s="142"/>
      <c r="B211" s="143"/>
      <c r="C211" s="143"/>
      <c r="D211" s="143"/>
      <c r="E211" s="143"/>
      <c r="F211" s="143"/>
      <c r="G211" s="144"/>
      <c r="H211" s="144"/>
      <c r="I211" s="191"/>
      <c r="J211" s="430"/>
      <c r="K211" s="431"/>
      <c r="L211" s="380"/>
      <c r="M211" s="415">
        <f t="shared" si="20"/>
        <v>0</v>
      </c>
      <c r="N211" s="396">
        <f t="shared" si="21"/>
        <v>0</v>
      </c>
      <c r="O211" s="448" t="s">
        <v>8</v>
      </c>
      <c r="P211" s="403">
        <v>210</v>
      </c>
      <c r="Q211" s="360"/>
    </row>
    <row r="212" spans="1:17" ht="12.95" customHeight="1" x14ac:dyDescent="0.25">
      <c r="A212" s="142"/>
      <c r="B212" s="143"/>
      <c r="C212" s="143"/>
      <c r="D212" s="143"/>
      <c r="E212" s="143"/>
      <c r="F212" s="143"/>
      <c r="G212" s="144"/>
      <c r="H212" s="144"/>
      <c r="I212" s="191"/>
      <c r="J212" s="430">
        <v>30</v>
      </c>
      <c r="K212" s="432"/>
      <c r="L212" s="380">
        <v>4</v>
      </c>
      <c r="M212" s="415">
        <f t="shared" si="20"/>
        <v>34</v>
      </c>
      <c r="N212" s="396">
        <f t="shared" si="21"/>
        <v>1.7471736896197326E-2</v>
      </c>
      <c r="O212" s="448" t="s">
        <v>15</v>
      </c>
      <c r="P212" s="402">
        <v>355</v>
      </c>
      <c r="Q212" s="360"/>
    </row>
    <row r="213" spans="1:17" ht="12.95" customHeight="1" x14ac:dyDescent="0.25">
      <c r="A213" s="142"/>
      <c r="B213" s="143"/>
      <c r="C213" s="143"/>
      <c r="D213" s="143"/>
      <c r="E213" s="143"/>
      <c r="F213" s="143"/>
      <c r="G213" s="144"/>
      <c r="H213" s="144"/>
      <c r="I213" s="191"/>
      <c r="J213" s="430"/>
      <c r="K213" s="432"/>
      <c r="L213" s="380"/>
      <c r="M213" s="415">
        <f t="shared" si="20"/>
        <v>0</v>
      </c>
      <c r="N213" s="396">
        <f t="shared" si="21"/>
        <v>0</v>
      </c>
      <c r="O213" s="448" t="s">
        <v>212</v>
      </c>
      <c r="P213" s="402">
        <v>738</v>
      </c>
      <c r="Q213" s="360"/>
    </row>
    <row r="214" spans="1:17" ht="12.95" customHeight="1" x14ac:dyDescent="0.25">
      <c r="A214" s="142"/>
      <c r="B214" s="143"/>
      <c r="C214" s="143"/>
      <c r="D214" s="143"/>
      <c r="E214" s="143"/>
      <c r="F214" s="143"/>
      <c r="G214" s="144"/>
      <c r="H214" s="144"/>
      <c r="I214" s="191"/>
      <c r="J214" s="430"/>
      <c r="K214" s="432"/>
      <c r="L214" s="380"/>
      <c r="M214" s="415">
        <f t="shared" si="20"/>
        <v>0</v>
      </c>
      <c r="N214" s="396">
        <f t="shared" si="21"/>
        <v>0</v>
      </c>
      <c r="O214" s="448" t="s">
        <v>88</v>
      </c>
      <c r="P214" s="402">
        <v>737</v>
      </c>
      <c r="Q214" s="360"/>
    </row>
    <row r="215" spans="1:17" ht="12.95" customHeight="1" x14ac:dyDescent="0.25">
      <c r="A215" s="142"/>
      <c r="B215" s="143"/>
      <c r="C215" s="143"/>
      <c r="D215" s="143"/>
      <c r="E215" s="143"/>
      <c r="F215" s="143"/>
      <c r="G215" s="144"/>
      <c r="H215" s="144"/>
      <c r="I215" s="191"/>
      <c r="J215" s="430"/>
      <c r="K215" s="431"/>
      <c r="L215" s="380"/>
      <c r="M215" s="415">
        <f t="shared" si="20"/>
        <v>0</v>
      </c>
      <c r="N215" s="396">
        <f t="shared" si="21"/>
        <v>0</v>
      </c>
      <c r="O215" s="448" t="s">
        <v>213</v>
      </c>
      <c r="P215" s="402">
        <v>736</v>
      </c>
      <c r="Q215" s="360"/>
    </row>
    <row r="216" spans="1:17" ht="12.95" customHeight="1" x14ac:dyDescent="0.25">
      <c r="A216" s="142"/>
      <c r="B216" s="143"/>
      <c r="C216" s="143"/>
      <c r="D216" s="143"/>
      <c r="E216" s="143"/>
      <c r="F216" s="143"/>
      <c r="G216" s="144"/>
      <c r="H216" s="144"/>
      <c r="I216" s="191"/>
      <c r="J216" s="430">
        <v>2</v>
      </c>
      <c r="K216" s="432"/>
      <c r="L216" s="380">
        <v>4</v>
      </c>
      <c r="M216" s="415">
        <f t="shared" si="20"/>
        <v>6</v>
      </c>
      <c r="N216" s="396">
        <f t="shared" si="21"/>
        <v>3.0832476875642342E-3</v>
      </c>
      <c r="O216" s="448" t="s">
        <v>3</v>
      </c>
      <c r="P216" s="402">
        <v>44</v>
      </c>
      <c r="Q216" s="360"/>
    </row>
    <row r="217" spans="1:17" ht="12.95" customHeight="1" x14ac:dyDescent="0.25">
      <c r="A217" s="142"/>
      <c r="B217" s="143"/>
      <c r="C217" s="143"/>
      <c r="D217" s="143"/>
      <c r="E217" s="143"/>
      <c r="F217" s="143"/>
      <c r="G217" s="144"/>
      <c r="H217" s="144"/>
      <c r="I217" s="191"/>
      <c r="J217" s="430"/>
      <c r="K217" s="432"/>
      <c r="L217" s="380"/>
      <c r="M217" s="415">
        <f t="shared" si="20"/>
        <v>0</v>
      </c>
      <c r="N217" s="396">
        <f t="shared" si="21"/>
        <v>0</v>
      </c>
      <c r="O217" s="448" t="s">
        <v>172</v>
      </c>
      <c r="P217" s="402">
        <v>119</v>
      </c>
      <c r="Q217" s="360"/>
    </row>
    <row r="218" spans="1:17" ht="12.95" customHeight="1" x14ac:dyDescent="0.25">
      <c r="A218" s="142"/>
      <c r="B218" s="143"/>
      <c r="C218" s="143"/>
      <c r="D218" s="143"/>
      <c r="E218" s="143"/>
      <c r="F218" s="143"/>
      <c r="G218" s="144"/>
      <c r="H218" s="144"/>
      <c r="I218" s="191"/>
      <c r="J218" s="430">
        <v>1</v>
      </c>
      <c r="K218" s="433"/>
      <c r="L218" s="381"/>
      <c r="M218" s="415">
        <f t="shared" si="20"/>
        <v>1</v>
      </c>
      <c r="N218" s="396">
        <f t="shared" si="21"/>
        <v>5.1387461459403907E-4</v>
      </c>
      <c r="O218" s="448" t="s">
        <v>214</v>
      </c>
      <c r="P218" s="402">
        <v>739</v>
      </c>
      <c r="Q218" s="360"/>
    </row>
    <row r="219" spans="1:17" ht="12.95" customHeight="1" x14ac:dyDescent="0.25">
      <c r="A219" s="142"/>
      <c r="B219" s="143"/>
      <c r="C219" s="143"/>
      <c r="D219" s="143"/>
      <c r="E219" s="143"/>
      <c r="F219" s="143"/>
      <c r="G219" s="144"/>
      <c r="H219" s="144"/>
      <c r="I219" s="191"/>
      <c r="J219" s="430"/>
      <c r="K219" s="431"/>
      <c r="L219" s="380"/>
      <c r="M219" s="415">
        <f t="shared" si="20"/>
        <v>0</v>
      </c>
      <c r="N219" s="396">
        <f t="shared" si="21"/>
        <v>0</v>
      </c>
      <c r="O219" s="448" t="s">
        <v>107</v>
      </c>
      <c r="P219" s="402">
        <v>117</v>
      </c>
      <c r="Q219" s="360"/>
    </row>
    <row r="220" spans="1:17" ht="12.95" customHeight="1" x14ac:dyDescent="0.25">
      <c r="A220" s="142"/>
      <c r="B220" s="143"/>
      <c r="C220" s="143"/>
      <c r="D220" s="143"/>
      <c r="E220" s="143"/>
      <c r="F220" s="143"/>
      <c r="G220" s="144"/>
      <c r="H220" s="144"/>
      <c r="I220" s="191"/>
      <c r="J220" s="430"/>
      <c r="K220" s="431"/>
      <c r="L220" s="380"/>
      <c r="M220" s="415">
        <f t="shared" si="20"/>
        <v>0</v>
      </c>
      <c r="N220" s="396">
        <f t="shared" si="21"/>
        <v>0</v>
      </c>
      <c r="O220" s="448" t="s">
        <v>271</v>
      </c>
      <c r="P220" s="402">
        <v>176</v>
      </c>
      <c r="Q220" s="360"/>
    </row>
    <row r="221" spans="1:17" ht="12.95" customHeight="1" x14ac:dyDescent="0.25">
      <c r="A221" s="142"/>
      <c r="B221" s="143"/>
      <c r="C221" s="143"/>
      <c r="D221" s="143"/>
      <c r="E221" s="143"/>
      <c r="F221" s="143"/>
      <c r="G221" s="144"/>
      <c r="H221" s="144"/>
      <c r="I221" s="191"/>
      <c r="J221" s="430"/>
      <c r="K221" s="431"/>
      <c r="L221" s="380"/>
      <c r="M221" s="415">
        <f t="shared" si="20"/>
        <v>0</v>
      </c>
      <c r="N221" s="396">
        <f t="shared" si="21"/>
        <v>0</v>
      </c>
      <c r="O221" s="448" t="s">
        <v>199</v>
      </c>
      <c r="P221" s="402">
        <v>705</v>
      </c>
      <c r="Q221" s="360"/>
    </row>
    <row r="222" spans="1:17" ht="12.75" customHeight="1" x14ac:dyDescent="0.25">
      <c r="A222" s="142"/>
      <c r="B222" s="143"/>
      <c r="C222" s="143"/>
      <c r="D222" s="143"/>
      <c r="E222" s="143"/>
      <c r="F222" s="143"/>
      <c r="G222" s="144"/>
      <c r="H222" s="144"/>
      <c r="I222" s="191"/>
      <c r="J222" s="430">
        <v>9</v>
      </c>
      <c r="K222" s="431"/>
      <c r="L222" s="380"/>
      <c r="M222" s="415">
        <f t="shared" si="20"/>
        <v>9</v>
      </c>
      <c r="N222" s="396">
        <f t="shared" si="21"/>
        <v>4.6248715313463515E-3</v>
      </c>
      <c r="O222" s="448" t="s">
        <v>27</v>
      </c>
      <c r="P222" s="402">
        <v>58</v>
      </c>
      <c r="Q222" s="360"/>
    </row>
    <row r="223" spans="1:17" ht="12.95" customHeight="1" x14ac:dyDescent="0.25">
      <c r="A223" s="142"/>
      <c r="B223" s="143"/>
      <c r="C223" s="143"/>
      <c r="D223" s="143"/>
      <c r="E223" s="143"/>
      <c r="F223" s="143"/>
      <c r="G223" s="144"/>
      <c r="H223" s="144"/>
      <c r="I223" s="191"/>
      <c r="J223" s="430"/>
      <c r="K223" s="431"/>
      <c r="L223" s="380"/>
      <c r="M223" s="415">
        <f t="shared" si="20"/>
        <v>0</v>
      </c>
      <c r="N223" s="396">
        <f t="shared" si="21"/>
        <v>0</v>
      </c>
      <c r="O223" s="448" t="s">
        <v>210</v>
      </c>
      <c r="P223" s="402">
        <v>70</v>
      </c>
      <c r="Q223" s="360"/>
    </row>
    <row r="224" spans="1:17" ht="12.95" customHeight="1" x14ac:dyDescent="0.25">
      <c r="A224" s="142"/>
      <c r="B224" s="143"/>
      <c r="C224" s="143"/>
      <c r="D224" s="143"/>
      <c r="E224" s="143"/>
      <c r="F224" s="143"/>
      <c r="G224" s="144"/>
      <c r="H224" s="144"/>
      <c r="I224" s="191"/>
      <c r="J224" s="430"/>
      <c r="K224" s="476"/>
      <c r="L224" s="380"/>
      <c r="M224" s="415">
        <f t="shared" si="20"/>
        <v>0</v>
      </c>
      <c r="N224" s="396">
        <f t="shared" si="21"/>
        <v>0</v>
      </c>
      <c r="O224" s="448" t="s">
        <v>285</v>
      </c>
      <c r="P224" s="402"/>
      <c r="Q224" s="360"/>
    </row>
    <row r="225" spans="1:17" ht="12.95" customHeight="1" x14ac:dyDescent="0.25">
      <c r="A225" s="142"/>
      <c r="B225" s="143"/>
      <c r="C225" s="143"/>
      <c r="D225" s="143"/>
      <c r="E225" s="143"/>
      <c r="F225" s="143"/>
      <c r="G225" s="144"/>
      <c r="H225" s="144"/>
      <c r="I225" s="191"/>
      <c r="J225" s="430">
        <v>1</v>
      </c>
      <c r="K225" s="435"/>
      <c r="L225" s="382"/>
      <c r="M225" s="473">
        <f t="shared" si="20"/>
        <v>1</v>
      </c>
      <c r="N225" s="396">
        <f t="shared" si="21"/>
        <v>5.1387461459403907E-4</v>
      </c>
      <c r="O225" s="474" t="s">
        <v>466</v>
      </c>
      <c r="P225" s="475">
        <v>265</v>
      </c>
      <c r="Q225" s="360"/>
    </row>
    <row r="226" spans="1:17" ht="12.75" customHeight="1" x14ac:dyDescent="0.25">
      <c r="A226" s="142"/>
      <c r="B226" s="143"/>
      <c r="C226" s="143"/>
      <c r="D226" s="143" t="s">
        <v>99</v>
      </c>
      <c r="E226" s="143"/>
      <c r="F226" s="143"/>
      <c r="G226" s="144"/>
      <c r="H226" s="144"/>
      <c r="I226" s="191"/>
      <c r="J226" s="430"/>
      <c r="K226" s="431"/>
      <c r="L226" s="380"/>
      <c r="M226" s="415">
        <f t="shared" si="20"/>
        <v>0</v>
      </c>
      <c r="N226" s="396">
        <f t="shared" si="21"/>
        <v>0</v>
      </c>
      <c r="O226" s="448" t="s">
        <v>71</v>
      </c>
      <c r="P226" s="402">
        <v>388</v>
      </c>
      <c r="Q226" s="360"/>
    </row>
    <row r="227" spans="1:17" ht="12.95" customHeight="1" x14ac:dyDescent="0.25">
      <c r="A227" s="142"/>
      <c r="B227" s="143"/>
      <c r="C227" s="143"/>
      <c r="D227" s="143"/>
      <c r="E227" s="143"/>
      <c r="F227" s="143"/>
      <c r="G227" s="144"/>
      <c r="H227" s="144"/>
      <c r="I227" s="191"/>
      <c r="J227" s="430"/>
      <c r="K227" s="431"/>
      <c r="L227" s="380"/>
      <c r="M227" s="415">
        <f t="shared" si="20"/>
        <v>0</v>
      </c>
      <c r="N227" s="396">
        <f t="shared" si="21"/>
        <v>0</v>
      </c>
      <c r="O227" s="448" t="s">
        <v>158</v>
      </c>
      <c r="P227" s="402">
        <v>679</v>
      </c>
      <c r="Q227" s="360"/>
    </row>
    <row r="228" spans="1:17" x14ac:dyDescent="0.25">
      <c r="A228" s="142"/>
      <c r="B228" s="143"/>
      <c r="C228" s="143"/>
      <c r="D228" s="143"/>
      <c r="E228" s="143"/>
      <c r="F228" s="143"/>
      <c r="G228" s="144"/>
      <c r="H228" s="144"/>
      <c r="I228" s="191"/>
      <c r="J228" s="422"/>
      <c r="K228" s="431"/>
      <c r="L228" s="380"/>
      <c r="M228" s="415">
        <f t="shared" si="20"/>
        <v>0</v>
      </c>
      <c r="N228" s="396">
        <f t="shared" si="21"/>
        <v>0</v>
      </c>
      <c r="O228" s="448" t="s">
        <v>85</v>
      </c>
      <c r="P228" s="402">
        <v>43</v>
      </c>
      <c r="Q228" s="360"/>
    </row>
    <row r="229" spans="1:17" x14ac:dyDescent="0.25">
      <c r="A229" s="142"/>
      <c r="B229" s="143"/>
      <c r="C229" s="143"/>
      <c r="D229" s="143"/>
      <c r="E229" s="143"/>
      <c r="F229" s="143"/>
      <c r="G229" s="144"/>
      <c r="H229" s="144"/>
      <c r="I229" s="191"/>
      <c r="J229" s="422">
        <v>2</v>
      </c>
      <c r="K229" s="431"/>
      <c r="L229" s="380"/>
      <c r="M229" s="415">
        <f t="shared" si="20"/>
        <v>2</v>
      </c>
      <c r="N229" s="396">
        <f t="shared" si="21"/>
        <v>1.0277492291880781E-3</v>
      </c>
      <c r="O229" s="448" t="s">
        <v>80</v>
      </c>
      <c r="P229" s="398">
        <v>46</v>
      </c>
      <c r="Q229" s="360"/>
    </row>
    <row r="230" spans="1:17" x14ac:dyDescent="0.25">
      <c r="A230" s="142"/>
      <c r="B230" s="143"/>
      <c r="C230" s="143"/>
      <c r="D230" s="143"/>
      <c r="E230" s="143"/>
      <c r="F230" s="143"/>
      <c r="G230" s="144"/>
      <c r="H230" s="144"/>
      <c r="I230" s="191"/>
      <c r="J230" s="375"/>
      <c r="K230" s="431"/>
      <c r="L230" s="380"/>
      <c r="M230" s="415">
        <f t="shared" si="20"/>
        <v>0</v>
      </c>
      <c r="N230" s="396">
        <f t="shared" si="21"/>
        <v>0</v>
      </c>
      <c r="O230" s="448" t="s">
        <v>235</v>
      </c>
      <c r="P230" s="437">
        <v>159</v>
      </c>
      <c r="Q230" s="360"/>
    </row>
    <row r="231" spans="1:17" ht="15.75" thickBot="1" x14ac:dyDescent="0.3">
      <c r="A231" s="142"/>
      <c r="B231" s="143"/>
      <c r="C231" s="143"/>
      <c r="D231" s="143"/>
      <c r="E231" s="143"/>
      <c r="F231" s="143"/>
      <c r="G231" s="144"/>
      <c r="H231" s="144"/>
      <c r="I231" s="191"/>
      <c r="J231" s="438"/>
      <c r="K231" s="432"/>
      <c r="L231" s="380"/>
      <c r="M231" s="415">
        <f t="shared" si="20"/>
        <v>0</v>
      </c>
      <c r="N231" s="416">
        <f>M231/$E$207</f>
        <v>0</v>
      </c>
      <c r="O231" s="448" t="s">
        <v>236</v>
      </c>
      <c r="P231" s="404">
        <v>159</v>
      </c>
      <c r="Q231" s="360"/>
    </row>
    <row r="232" spans="1:17" ht="12" customHeight="1" thickBot="1" x14ac:dyDescent="0.3">
      <c r="A232" s="142"/>
      <c r="B232" s="143"/>
      <c r="C232" s="143"/>
      <c r="D232" s="143"/>
      <c r="E232" s="143"/>
      <c r="F232" s="143"/>
      <c r="G232" s="144"/>
      <c r="H232" s="144"/>
      <c r="I232" s="192"/>
      <c r="J232" s="361"/>
      <c r="K232" s="361"/>
      <c r="L232" s="362"/>
      <c r="M232" s="363"/>
      <c r="N232" s="363"/>
      <c r="O232" s="400" t="s">
        <v>197</v>
      </c>
      <c r="P232" s="368"/>
      <c r="Q232" s="360"/>
    </row>
    <row r="233" spans="1:17" ht="12" customHeight="1" x14ac:dyDescent="0.25">
      <c r="A233" s="142"/>
      <c r="B233" s="143"/>
      <c r="C233" s="143"/>
      <c r="D233" s="143"/>
      <c r="E233" s="143"/>
      <c r="F233" s="143"/>
      <c r="G233" s="144"/>
      <c r="H233" s="144"/>
      <c r="I233" s="191"/>
      <c r="J233" s="419"/>
      <c r="K233" s="439">
        <v>7</v>
      </c>
      <c r="L233" s="440"/>
      <c r="M233" s="441">
        <f t="shared" ref="M233:M246" si="22">SUM(J233,L233)</f>
        <v>0</v>
      </c>
      <c r="N233" s="442">
        <f>M233/$E$207</f>
        <v>0</v>
      </c>
      <c r="O233" s="443" t="s">
        <v>91</v>
      </c>
      <c r="P233" s="411">
        <v>159</v>
      </c>
      <c r="Q233" s="444"/>
    </row>
    <row r="234" spans="1:17" ht="12" customHeight="1" x14ac:dyDescent="0.25">
      <c r="A234" s="142"/>
      <c r="B234" s="143"/>
      <c r="C234" s="143"/>
      <c r="D234" s="143"/>
      <c r="E234" s="143"/>
      <c r="F234" s="143"/>
      <c r="G234" s="144"/>
      <c r="H234" s="144"/>
      <c r="I234" s="191"/>
      <c r="J234" s="420"/>
      <c r="K234" s="422">
        <v>3</v>
      </c>
      <c r="L234" s="445">
        <v>2</v>
      </c>
      <c r="M234" s="446">
        <f t="shared" si="22"/>
        <v>2</v>
      </c>
      <c r="N234" s="447">
        <f>M234/$E$207</f>
        <v>1.0277492291880781E-3</v>
      </c>
      <c r="O234" s="448" t="s">
        <v>9</v>
      </c>
      <c r="P234" s="412">
        <v>331</v>
      </c>
      <c r="Q234" s="444"/>
    </row>
    <row r="235" spans="1:17" ht="12" customHeight="1" x14ac:dyDescent="0.25">
      <c r="A235" s="142"/>
      <c r="B235" s="143"/>
      <c r="C235" s="143"/>
      <c r="D235" s="143"/>
      <c r="E235" s="143"/>
      <c r="F235" s="143"/>
      <c r="G235" s="144"/>
      <c r="H235" s="144"/>
      <c r="I235" s="191"/>
      <c r="J235" s="421"/>
      <c r="K235" s="422"/>
      <c r="L235" s="445"/>
      <c r="M235" s="446">
        <f t="shared" si="22"/>
        <v>0</v>
      </c>
      <c r="N235" s="447">
        <f t="shared" ref="N235:N245" si="23">M235/$E$207</f>
        <v>0</v>
      </c>
      <c r="O235" s="449" t="s">
        <v>94</v>
      </c>
      <c r="P235" s="398">
        <v>265</v>
      </c>
      <c r="Q235" s="444"/>
    </row>
    <row r="236" spans="1:17" ht="12" customHeight="1" x14ac:dyDescent="0.25">
      <c r="A236" s="142"/>
      <c r="B236" s="143"/>
      <c r="C236" s="143"/>
      <c r="D236" s="143"/>
      <c r="E236" s="143"/>
      <c r="F236" s="143"/>
      <c r="G236" s="144"/>
      <c r="H236" s="144"/>
      <c r="I236" s="191"/>
      <c r="J236" s="420"/>
      <c r="K236" s="422">
        <v>3</v>
      </c>
      <c r="L236" s="445"/>
      <c r="M236" s="446">
        <f t="shared" si="22"/>
        <v>0</v>
      </c>
      <c r="N236" s="447">
        <f t="shared" si="23"/>
        <v>0</v>
      </c>
      <c r="O236" s="448" t="s">
        <v>92</v>
      </c>
      <c r="P236" s="412">
        <v>159</v>
      </c>
      <c r="Q236" s="450"/>
    </row>
    <row r="237" spans="1:17" ht="12" customHeight="1" x14ac:dyDescent="0.25">
      <c r="A237" s="142"/>
      <c r="B237" s="143"/>
      <c r="C237" s="143"/>
      <c r="D237" s="143"/>
      <c r="E237" s="143"/>
      <c r="F237" s="143"/>
      <c r="G237" s="144"/>
      <c r="H237" s="144"/>
      <c r="I237" s="191"/>
      <c r="J237" s="420"/>
      <c r="K237" s="422"/>
      <c r="L237" s="445">
        <v>1</v>
      </c>
      <c r="M237" s="446">
        <f t="shared" si="22"/>
        <v>1</v>
      </c>
      <c r="N237" s="447">
        <f t="shared" si="23"/>
        <v>5.1387461459403907E-4</v>
      </c>
      <c r="O237" s="451" t="s">
        <v>218</v>
      </c>
      <c r="P237" s="412">
        <v>73</v>
      </c>
      <c r="Q237" s="450"/>
    </row>
    <row r="238" spans="1:17" ht="12" customHeight="1" x14ac:dyDescent="0.25">
      <c r="A238" s="142"/>
      <c r="B238" s="143"/>
      <c r="C238" s="143"/>
      <c r="D238" s="143"/>
      <c r="E238" s="143"/>
      <c r="F238" s="143"/>
      <c r="G238" s="144"/>
      <c r="H238" s="144"/>
      <c r="I238" s="191"/>
      <c r="J238" s="420"/>
      <c r="K238" s="422"/>
      <c r="L238" s="445"/>
      <c r="M238" s="446">
        <f t="shared" si="22"/>
        <v>0</v>
      </c>
      <c r="N238" s="447">
        <f t="shared" si="23"/>
        <v>0</v>
      </c>
      <c r="O238" s="451" t="s">
        <v>35</v>
      </c>
      <c r="P238" s="412">
        <v>65</v>
      </c>
      <c r="Q238" s="450"/>
    </row>
    <row r="239" spans="1:17" ht="12" customHeight="1" x14ac:dyDescent="0.25">
      <c r="A239" s="142"/>
      <c r="B239" s="143"/>
      <c r="C239" s="143"/>
      <c r="D239" s="143"/>
      <c r="E239" s="143"/>
      <c r="F239" s="143"/>
      <c r="G239" s="144"/>
      <c r="H239" s="144"/>
      <c r="I239" s="191"/>
      <c r="J239" s="420"/>
      <c r="K239" s="422"/>
      <c r="L239" s="445"/>
      <c r="M239" s="446">
        <f t="shared" si="22"/>
        <v>0</v>
      </c>
      <c r="N239" s="447">
        <f t="shared" si="23"/>
        <v>0</v>
      </c>
      <c r="O239" s="449" t="s">
        <v>80</v>
      </c>
      <c r="P239" s="398">
        <v>46</v>
      </c>
      <c r="Q239" s="444"/>
    </row>
    <row r="240" spans="1:17" ht="12" customHeight="1" x14ac:dyDescent="0.25">
      <c r="A240" s="142"/>
      <c r="B240" s="143"/>
      <c r="C240" s="143"/>
      <c r="D240" s="143"/>
      <c r="E240" s="143"/>
      <c r="F240" s="143"/>
      <c r="G240" s="144"/>
      <c r="H240" s="144"/>
      <c r="I240" s="191"/>
      <c r="J240" s="421"/>
      <c r="K240" s="422">
        <v>44</v>
      </c>
      <c r="L240" s="445"/>
      <c r="M240" s="446">
        <f t="shared" si="22"/>
        <v>0</v>
      </c>
      <c r="N240" s="447">
        <f t="shared" si="23"/>
        <v>0</v>
      </c>
      <c r="O240" s="448" t="s">
        <v>93</v>
      </c>
      <c r="P240" s="412">
        <v>159</v>
      </c>
      <c r="Q240" s="450"/>
    </row>
    <row r="241" spans="1:17" ht="12" customHeight="1" x14ac:dyDescent="0.25">
      <c r="A241" s="142"/>
      <c r="B241" s="143"/>
      <c r="C241" s="143"/>
      <c r="D241" s="143"/>
      <c r="E241" s="143"/>
      <c r="F241" s="143"/>
      <c r="G241" s="144"/>
      <c r="H241" s="144"/>
      <c r="I241" s="191"/>
      <c r="J241" s="420"/>
      <c r="K241" s="422">
        <v>4</v>
      </c>
      <c r="L241" s="445"/>
      <c r="M241" s="446">
        <f t="shared" si="22"/>
        <v>0</v>
      </c>
      <c r="N241" s="447">
        <f t="shared" si="23"/>
        <v>0</v>
      </c>
      <c r="O241" s="448" t="s">
        <v>90</v>
      </c>
      <c r="P241" s="412">
        <v>159</v>
      </c>
      <c r="Q241" s="444"/>
    </row>
    <row r="242" spans="1:17" ht="12" customHeight="1" x14ac:dyDescent="0.25">
      <c r="A242" s="142"/>
      <c r="B242" s="143"/>
      <c r="C242" s="143"/>
      <c r="D242" s="143"/>
      <c r="E242" s="143"/>
      <c r="F242" s="143"/>
      <c r="G242" s="144"/>
      <c r="H242" s="144"/>
      <c r="I242" s="191"/>
      <c r="J242" s="420"/>
      <c r="K242" s="422">
        <v>2</v>
      </c>
      <c r="L242" s="445">
        <v>1</v>
      </c>
      <c r="M242" s="446">
        <f t="shared" si="22"/>
        <v>1</v>
      </c>
      <c r="N242" s="447">
        <f t="shared" si="23"/>
        <v>5.1387461459403907E-4</v>
      </c>
      <c r="O242" s="452" t="s">
        <v>108</v>
      </c>
      <c r="P242" s="402">
        <v>624</v>
      </c>
      <c r="Q242" s="444"/>
    </row>
    <row r="243" spans="1:17" ht="12" customHeight="1" x14ac:dyDescent="0.25">
      <c r="A243" s="142"/>
      <c r="B243" s="143"/>
      <c r="C243" s="143"/>
      <c r="D243" s="143"/>
      <c r="E243" s="143"/>
      <c r="F243" s="143"/>
      <c r="G243" s="144"/>
      <c r="H243" s="144"/>
      <c r="I243" s="191"/>
      <c r="J243" s="420"/>
      <c r="K243" s="422"/>
      <c r="L243" s="445"/>
      <c r="M243" s="446">
        <f t="shared" si="22"/>
        <v>0</v>
      </c>
      <c r="N243" s="447">
        <f t="shared" si="23"/>
        <v>0</v>
      </c>
      <c r="O243" s="452" t="s">
        <v>219</v>
      </c>
      <c r="P243" s="402">
        <v>159</v>
      </c>
      <c r="Q243" s="444"/>
    </row>
    <row r="244" spans="1:17" ht="12" customHeight="1" x14ac:dyDescent="0.25">
      <c r="A244" s="142"/>
      <c r="B244" s="143"/>
      <c r="C244" s="143"/>
      <c r="D244" s="143"/>
      <c r="E244" s="143"/>
      <c r="F244" s="143"/>
      <c r="G244" s="144"/>
      <c r="H244" s="144"/>
      <c r="I244" s="191"/>
      <c r="J244" s="420"/>
      <c r="K244" s="422">
        <v>3</v>
      </c>
      <c r="L244" s="445"/>
      <c r="M244" s="446">
        <f t="shared" si="22"/>
        <v>0</v>
      </c>
      <c r="N244" s="447">
        <f t="shared" si="23"/>
        <v>0</v>
      </c>
      <c r="O244" s="452" t="s">
        <v>220</v>
      </c>
      <c r="P244" s="402">
        <v>159</v>
      </c>
      <c r="Q244" s="360" t="s">
        <v>449</v>
      </c>
    </row>
    <row r="245" spans="1:17" ht="12" customHeight="1" x14ac:dyDescent="0.25">
      <c r="A245" s="142"/>
      <c r="B245" s="143"/>
      <c r="C245" s="143"/>
      <c r="D245" s="143"/>
      <c r="E245" s="143"/>
      <c r="F245" s="143"/>
      <c r="G245" s="144"/>
      <c r="H245" s="144"/>
      <c r="I245" s="191"/>
      <c r="J245" s="420"/>
      <c r="K245" s="422"/>
      <c r="L245" s="445"/>
      <c r="M245" s="446">
        <f t="shared" si="22"/>
        <v>0</v>
      </c>
      <c r="N245" s="447">
        <f t="shared" si="23"/>
        <v>0</v>
      </c>
      <c r="O245" s="452" t="s">
        <v>222</v>
      </c>
      <c r="P245" s="402">
        <v>159</v>
      </c>
      <c r="Q245" s="360" t="s">
        <v>448</v>
      </c>
    </row>
    <row r="246" spans="1:17" ht="12" customHeight="1" thickBot="1" x14ac:dyDescent="0.3">
      <c r="A246" s="142"/>
      <c r="B246" s="143"/>
      <c r="C246" s="143"/>
      <c r="D246" s="143"/>
      <c r="E246" s="143"/>
      <c r="F246" s="143"/>
      <c r="G246" s="144"/>
      <c r="H246" s="144"/>
      <c r="I246" s="191"/>
      <c r="J246" s="453"/>
      <c r="K246" s="438">
        <v>1</v>
      </c>
      <c r="L246" s="454"/>
      <c r="M246" s="455">
        <f t="shared" si="22"/>
        <v>0</v>
      </c>
      <c r="N246" s="456">
        <f>M246/$E$207</f>
        <v>0</v>
      </c>
      <c r="O246" s="457" t="s">
        <v>172</v>
      </c>
      <c r="P246" s="413">
        <v>159</v>
      </c>
      <c r="Q246" s="444" t="s">
        <v>447</v>
      </c>
    </row>
    <row r="247" spans="1:17" ht="12" customHeight="1" thickBot="1" x14ac:dyDescent="0.3">
      <c r="A247" s="142"/>
      <c r="B247" s="143"/>
      <c r="C247" s="143"/>
      <c r="D247" s="143"/>
      <c r="E247" s="143"/>
      <c r="F247" s="143"/>
      <c r="G247" s="144"/>
      <c r="H247" s="144"/>
      <c r="I247" s="192"/>
      <c r="J247" s="365"/>
      <c r="K247" s="365"/>
      <c r="L247" s="366"/>
      <c r="M247" s="458"/>
      <c r="N247" s="367"/>
      <c r="O247" s="459" t="s">
        <v>200</v>
      </c>
      <c r="P247" s="368"/>
      <c r="Q247" s="360"/>
    </row>
    <row r="248" spans="1:17" ht="12" customHeight="1" x14ac:dyDescent="0.25">
      <c r="A248" s="142"/>
      <c r="B248" s="143"/>
      <c r="C248" s="143"/>
      <c r="D248" s="143"/>
      <c r="E248" s="143"/>
      <c r="F248" s="143"/>
      <c r="G248" s="144"/>
      <c r="H248" s="144"/>
      <c r="I248" s="192"/>
      <c r="J248" s="460">
        <v>1</v>
      </c>
      <c r="K248" s="461"/>
      <c r="L248" s="462"/>
      <c r="M248" s="463">
        <f>SUM(J248,L248)</f>
        <v>1</v>
      </c>
      <c r="N248" s="464">
        <f>M248/$E$207</f>
        <v>5.1387461459403907E-4</v>
      </c>
      <c r="O248" s="465" t="s">
        <v>71</v>
      </c>
      <c r="P248" s="397">
        <v>388</v>
      </c>
      <c r="Q248" s="360"/>
    </row>
    <row r="249" spans="1:17" ht="12" customHeight="1" x14ac:dyDescent="0.25">
      <c r="A249" s="142"/>
      <c r="B249" s="143"/>
      <c r="C249" s="143"/>
      <c r="D249" s="143"/>
      <c r="E249" s="143"/>
      <c r="F249" s="143"/>
      <c r="G249" s="144"/>
      <c r="H249" s="144"/>
      <c r="I249" s="192"/>
      <c r="J249" s="364">
        <v>1</v>
      </c>
      <c r="K249" s="376"/>
      <c r="L249" s="466"/>
      <c r="M249" s="467">
        <v>0</v>
      </c>
      <c r="N249" s="468">
        <f>M249/$E$207</f>
        <v>0</v>
      </c>
      <c r="O249" s="436" t="s">
        <v>169</v>
      </c>
      <c r="P249" s="398">
        <v>734</v>
      </c>
      <c r="Q249" s="360"/>
    </row>
    <row r="250" spans="1:17" ht="12" customHeight="1" x14ac:dyDescent="0.25">
      <c r="A250" s="142"/>
      <c r="B250" s="143"/>
      <c r="C250" s="143"/>
      <c r="D250" s="143"/>
      <c r="E250" s="143"/>
      <c r="F250" s="143"/>
      <c r="G250" s="144"/>
      <c r="H250" s="144"/>
      <c r="I250" s="192"/>
      <c r="J250" s="364">
        <v>5</v>
      </c>
      <c r="K250" s="376"/>
      <c r="L250" s="466"/>
      <c r="M250" s="467">
        <v>0</v>
      </c>
      <c r="N250" s="468">
        <f t="shared" ref="N250:N269" si="24">M250/$E$207</f>
        <v>0</v>
      </c>
      <c r="O250" s="436" t="s">
        <v>115</v>
      </c>
      <c r="P250" s="398">
        <v>735</v>
      </c>
      <c r="Q250" s="360"/>
    </row>
    <row r="251" spans="1:17" ht="12" customHeight="1" x14ac:dyDescent="0.25">
      <c r="A251" s="142"/>
      <c r="B251" s="143"/>
      <c r="C251" s="143"/>
      <c r="D251" s="143"/>
      <c r="E251" s="143"/>
      <c r="F251" s="143"/>
      <c r="G251" s="144"/>
      <c r="H251" s="144"/>
      <c r="I251" s="192"/>
      <c r="J251" s="364"/>
      <c r="K251" s="376"/>
      <c r="L251" s="466"/>
      <c r="M251" s="467">
        <f t="shared" ref="M251:M270" si="25">SUM(J251,L251)</f>
        <v>0</v>
      </c>
      <c r="N251" s="468">
        <f t="shared" si="24"/>
        <v>0</v>
      </c>
      <c r="O251" s="436" t="s">
        <v>224</v>
      </c>
      <c r="P251" s="398">
        <v>43</v>
      </c>
      <c r="Q251" s="360"/>
    </row>
    <row r="252" spans="1:17" ht="12" customHeight="1" x14ac:dyDescent="0.25">
      <c r="A252" s="142"/>
      <c r="B252" s="143"/>
      <c r="C252" s="143"/>
      <c r="D252" s="143"/>
      <c r="E252" s="143"/>
      <c r="F252" s="143"/>
      <c r="G252" s="144"/>
      <c r="H252" s="144"/>
      <c r="I252" s="145"/>
      <c r="J252" s="364"/>
      <c r="K252" s="376"/>
      <c r="L252" s="466"/>
      <c r="M252" s="467">
        <f t="shared" si="25"/>
        <v>0</v>
      </c>
      <c r="N252" s="468">
        <f t="shared" si="24"/>
        <v>0</v>
      </c>
      <c r="O252" s="436" t="s">
        <v>171</v>
      </c>
      <c r="P252" s="398">
        <v>736</v>
      </c>
      <c r="Q252" s="360"/>
    </row>
    <row r="253" spans="1:17" ht="12" customHeight="1" x14ac:dyDescent="0.25">
      <c r="A253" s="142"/>
      <c r="B253" s="143"/>
      <c r="C253" s="143"/>
      <c r="D253" s="143"/>
      <c r="E253" s="143"/>
      <c r="F253" s="143"/>
      <c r="G253" s="144"/>
      <c r="H253" s="144"/>
      <c r="I253" s="145"/>
      <c r="J253" s="369"/>
      <c r="K253" s="376"/>
      <c r="L253" s="466"/>
      <c r="M253" s="467">
        <f t="shared" si="25"/>
        <v>0</v>
      </c>
      <c r="N253" s="468">
        <f t="shared" si="24"/>
        <v>0</v>
      </c>
      <c r="O253" s="436" t="s">
        <v>225</v>
      </c>
      <c r="P253" s="398">
        <v>736</v>
      </c>
      <c r="Q253" s="360"/>
    </row>
    <row r="254" spans="1:17" ht="12" customHeight="1" x14ac:dyDescent="0.25">
      <c r="A254" s="142"/>
      <c r="B254" s="143"/>
      <c r="C254" s="143"/>
      <c r="D254" s="143"/>
      <c r="E254" s="143"/>
      <c r="F254" s="143"/>
      <c r="G254" s="144"/>
      <c r="H254" s="144"/>
      <c r="I254" s="145"/>
      <c r="J254" s="369">
        <v>1</v>
      </c>
      <c r="K254" s="376"/>
      <c r="L254" s="466"/>
      <c r="M254" s="467">
        <f t="shared" si="25"/>
        <v>1</v>
      </c>
      <c r="N254" s="468">
        <f t="shared" si="24"/>
        <v>5.1387461459403907E-4</v>
      </c>
      <c r="O254" s="448" t="s">
        <v>214</v>
      </c>
      <c r="P254" s="398">
        <v>159</v>
      </c>
      <c r="Q254" s="360"/>
    </row>
    <row r="255" spans="1:17" ht="12" customHeight="1" x14ac:dyDescent="0.25">
      <c r="A255" s="142"/>
      <c r="B255" s="143"/>
      <c r="C255" s="143"/>
      <c r="D255" s="143"/>
      <c r="E255" s="143"/>
      <c r="F255" s="143"/>
      <c r="G255" s="144"/>
      <c r="H255" s="144"/>
      <c r="I255" s="145"/>
      <c r="J255" s="369">
        <v>19</v>
      </c>
      <c r="K255" s="376"/>
      <c r="L255" s="469"/>
      <c r="M255" s="467">
        <f t="shared" si="25"/>
        <v>19</v>
      </c>
      <c r="N255" s="468">
        <f t="shared" si="24"/>
        <v>9.7636176772867428E-3</v>
      </c>
      <c r="O255" s="434" t="s">
        <v>107</v>
      </c>
      <c r="P255" s="398">
        <v>117</v>
      </c>
      <c r="Q255" s="360"/>
    </row>
    <row r="256" spans="1:17" ht="12" customHeight="1" x14ac:dyDescent="0.25">
      <c r="A256" s="142"/>
      <c r="B256" s="143"/>
      <c r="C256" s="143"/>
      <c r="D256" s="143"/>
      <c r="E256" s="143"/>
      <c r="F256" s="143"/>
      <c r="G256" s="144"/>
      <c r="H256" s="144"/>
      <c r="I256" s="145"/>
      <c r="J256" s="369"/>
      <c r="K256" s="376"/>
      <c r="L256" s="469"/>
      <c r="M256" s="467">
        <f t="shared" si="25"/>
        <v>0</v>
      </c>
      <c r="N256" s="468">
        <f t="shared" si="24"/>
        <v>0</v>
      </c>
      <c r="O256" s="436" t="s">
        <v>116</v>
      </c>
      <c r="P256" s="398">
        <v>665</v>
      </c>
      <c r="Q256" s="360"/>
    </row>
    <row r="257" spans="1:17" ht="12" customHeight="1" x14ac:dyDescent="0.25">
      <c r="A257" s="142"/>
      <c r="B257" s="143"/>
      <c r="C257" s="143"/>
      <c r="D257" s="143"/>
      <c r="E257" s="143"/>
      <c r="F257" s="143"/>
      <c r="G257" s="144"/>
      <c r="H257" s="144"/>
      <c r="I257" s="145"/>
      <c r="J257" s="369">
        <v>1</v>
      </c>
      <c r="K257" s="376"/>
      <c r="L257" s="466"/>
      <c r="M257" s="467">
        <v>0</v>
      </c>
      <c r="N257" s="468">
        <f t="shared" si="24"/>
        <v>0</v>
      </c>
      <c r="O257" s="436" t="s">
        <v>226</v>
      </c>
      <c r="P257" s="398">
        <v>65</v>
      </c>
      <c r="Q257" s="360"/>
    </row>
    <row r="258" spans="1:17" ht="12" customHeight="1" x14ac:dyDescent="0.25">
      <c r="A258" s="142"/>
      <c r="B258" s="143"/>
      <c r="C258" s="143"/>
      <c r="D258" s="143"/>
      <c r="E258" s="143"/>
      <c r="F258" s="143"/>
      <c r="G258" s="144"/>
      <c r="H258" s="144"/>
      <c r="I258" s="145"/>
      <c r="J258" s="369">
        <v>2</v>
      </c>
      <c r="K258" s="376"/>
      <c r="L258" s="466"/>
      <c r="M258" s="467">
        <v>0</v>
      </c>
      <c r="N258" s="468">
        <f t="shared" si="24"/>
        <v>0</v>
      </c>
      <c r="O258" s="436" t="s">
        <v>227</v>
      </c>
      <c r="P258" s="398">
        <v>65</v>
      </c>
      <c r="Q258" s="360"/>
    </row>
    <row r="259" spans="1:17" ht="12" customHeight="1" x14ac:dyDescent="0.25">
      <c r="A259" s="142"/>
      <c r="B259" s="143"/>
      <c r="C259" s="143"/>
      <c r="D259" s="143"/>
      <c r="E259" s="143"/>
      <c r="F259" s="143"/>
      <c r="G259" s="144"/>
      <c r="H259" s="144"/>
      <c r="I259" s="145"/>
      <c r="J259" s="369">
        <v>2</v>
      </c>
      <c r="K259" s="376"/>
      <c r="L259" s="466"/>
      <c r="M259" s="467">
        <f t="shared" si="25"/>
        <v>2</v>
      </c>
      <c r="N259" s="468">
        <f t="shared" si="24"/>
        <v>1.0277492291880781E-3</v>
      </c>
      <c r="O259" s="436" t="s">
        <v>26</v>
      </c>
      <c r="P259" s="398">
        <v>164</v>
      </c>
      <c r="Q259" s="360"/>
    </row>
    <row r="260" spans="1:17" ht="12" customHeight="1" x14ac:dyDescent="0.25">
      <c r="A260" s="142"/>
      <c r="B260" s="143"/>
      <c r="C260" s="143"/>
      <c r="D260" s="143"/>
      <c r="E260" s="143"/>
      <c r="F260" s="143"/>
      <c r="G260" s="144"/>
      <c r="H260" s="144"/>
      <c r="I260" s="145"/>
      <c r="J260" s="369">
        <v>2</v>
      </c>
      <c r="K260" s="376"/>
      <c r="L260" s="466"/>
      <c r="M260" s="467">
        <v>0</v>
      </c>
      <c r="N260" s="468">
        <f t="shared" si="24"/>
        <v>0</v>
      </c>
      <c r="O260" s="501" t="s">
        <v>228</v>
      </c>
      <c r="P260" s="398">
        <v>65</v>
      </c>
      <c r="Q260" s="360"/>
    </row>
    <row r="261" spans="1:17" ht="12" customHeight="1" x14ac:dyDescent="0.25">
      <c r="A261" s="142"/>
      <c r="B261" s="143"/>
      <c r="C261" s="143"/>
      <c r="D261" s="143"/>
      <c r="E261" s="143"/>
      <c r="F261" s="143"/>
      <c r="G261" s="144"/>
      <c r="H261" s="144"/>
      <c r="I261" s="145"/>
      <c r="J261" s="369"/>
      <c r="K261" s="376"/>
      <c r="L261" s="466"/>
      <c r="M261" s="467">
        <f t="shared" si="25"/>
        <v>0</v>
      </c>
      <c r="N261" s="468">
        <f t="shared" si="24"/>
        <v>0</v>
      </c>
      <c r="O261" s="501" t="s">
        <v>229</v>
      </c>
      <c r="P261" s="398">
        <v>65</v>
      </c>
      <c r="Q261" s="360"/>
    </row>
    <row r="262" spans="1:17" ht="12" customHeight="1" x14ac:dyDescent="0.25">
      <c r="A262" s="142"/>
      <c r="B262" s="143"/>
      <c r="C262" s="143"/>
      <c r="D262" s="143"/>
      <c r="E262" s="143"/>
      <c r="F262" s="143"/>
      <c r="G262" s="144"/>
      <c r="H262" s="144"/>
      <c r="I262" s="145"/>
      <c r="J262" s="369">
        <v>2</v>
      </c>
      <c r="K262" s="376"/>
      <c r="L262" s="466"/>
      <c r="M262" s="467">
        <f t="shared" si="25"/>
        <v>2</v>
      </c>
      <c r="N262" s="468">
        <f t="shared" si="24"/>
        <v>1.0277492291880781E-3</v>
      </c>
      <c r="O262" s="501" t="s">
        <v>230</v>
      </c>
      <c r="P262" s="398">
        <v>65</v>
      </c>
      <c r="Q262" s="360"/>
    </row>
    <row r="263" spans="1:17" ht="12" customHeight="1" x14ac:dyDescent="0.25">
      <c r="A263" s="142"/>
      <c r="B263" s="143"/>
      <c r="C263" s="143"/>
      <c r="D263" s="143"/>
      <c r="E263" s="143"/>
      <c r="F263" s="143"/>
      <c r="G263" s="144"/>
      <c r="H263" s="144"/>
      <c r="I263" s="145"/>
      <c r="J263" s="369"/>
      <c r="K263" s="376"/>
      <c r="L263" s="466"/>
      <c r="M263" s="467">
        <f t="shared" si="25"/>
        <v>0</v>
      </c>
      <c r="N263" s="468">
        <f t="shared" si="24"/>
        <v>0</v>
      </c>
      <c r="O263" s="436" t="s">
        <v>237</v>
      </c>
      <c r="P263" s="398">
        <v>739</v>
      </c>
      <c r="Q263" s="360"/>
    </row>
    <row r="264" spans="1:17" ht="12" customHeight="1" x14ac:dyDescent="0.25">
      <c r="A264" s="142"/>
      <c r="B264" s="143"/>
      <c r="C264" s="143"/>
      <c r="D264" s="143"/>
      <c r="E264" s="143"/>
      <c r="F264" s="143"/>
      <c r="G264" s="144"/>
      <c r="H264" s="144"/>
      <c r="I264" s="145"/>
      <c r="J264" s="369"/>
      <c r="K264" s="376"/>
      <c r="L264" s="466"/>
      <c r="M264" s="467">
        <f t="shared" si="25"/>
        <v>0</v>
      </c>
      <c r="N264" s="468">
        <f t="shared" si="24"/>
        <v>0</v>
      </c>
      <c r="O264" s="436" t="s">
        <v>35</v>
      </c>
      <c r="P264" s="398">
        <v>65</v>
      </c>
      <c r="Q264" s="360"/>
    </row>
    <row r="265" spans="1:17" ht="12" customHeight="1" x14ac:dyDescent="0.25">
      <c r="A265" s="142"/>
      <c r="B265" s="143"/>
      <c r="C265" s="143"/>
      <c r="D265" s="143"/>
      <c r="E265" s="143"/>
      <c r="F265" s="143"/>
      <c r="G265" s="144"/>
      <c r="H265" s="144"/>
      <c r="I265" s="145"/>
      <c r="J265" s="369"/>
      <c r="K265" s="376"/>
      <c r="L265" s="466"/>
      <c r="M265" s="467">
        <f t="shared" si="25"/>
        <v>0</v>
      </c>
      <c r="N265" s="468">
        <f t="shared" si="24"/>
        <v>0</v>
      </c>
      <c r="O265" s="436" t="s">
        <v>231</v>
      </c>
      <c r="P265" s="398">
        <v>65</v>
      </c>
      <c r="Q265" s="360"/>
    </row>
    <row r="266" spans="1:17" ht="12" customHeight="1" x14ac:dyDescent="0.25">
      <c r="A266" s="142"/>
      <c r="B266" s="143"/>
      <c r="C266" s="143"/>
      <c r="D266" s="143"/>
      <c r="E266" s="143"/>
      <c r="F266" s="143"/>
      <c r="G266" s="144"/>
      <c r="H266" s="144"/>
      <c r="I266" s="145"/>
      <c r="J266" s="369"/>
      <c r="K266" s="376"/>
      <c r="L266" s="466"/>
      <c r="M266" s="467">
        <f t="shared" si="25"/>
        <v>0</v>
      </c>
      <c r="N266" s="468">
        <f t="shared" si="24"/>
        <v>0</v>
      </c>
      <c r="O266" s="448" t="s">
        <v>158</v>
      </c>
      <c r="P266" s="398">
        <v>679</v>
      </c>
      <c r="Q266" s="360"/>
    </row>
    <row r="267" spans="1:17" ht="12" customHeight="1" x14ac:dyDescent="0.25">
      <c r="A267" s="142"/>
      <c r="B267" s="143"/>
      <c r="C267" s="143"/>
      <c r="D267" s="143"/>
      <c r="E267" s="143"/>
      <c r="F267" s="143"/>
      <c r="G267" s="144"/>
      <c r="H267" s="144"/>
      <c r="I267" s="145"/>
      <c r="J267" s="369"/>
      <c r="K267" s="376"/>
      <c r="L267" s="466"/>
      <c r="M267" s="467">
        <f t="shared" si="25"/>
        <v>0</v>
      </c>
      <c r="N267" s="468">
        <f t="shared" si="24"/>
        <v>0</v>
      </c>
      <c r="O267" s="436" t="s">
        <v>232</v>
      </c>
      <c r="P267" s="398">
        <v>639</v>
      </c>
      <c r="Q267" s="360"/>
    </row>
    <row r="268" spans="1:17" ht="12" customHeight="1" x14ac:dyDescent="0.25">
      <c r="A268" s="142"/>
      <c r="B268" s="143"/>
      <c r="C268" s="143"/>
      <c r="D268" s="143"/>
      <c r="E268" s="143"/>
      <c r="F268" s="143"/>
      <c r="G268" s="144"/>
      <c r="H268" s="144"/>
      <c r="I268" s="145"/>
      <c r="J268" s="364">
        <v>33</v>
      </c>
      <c r="K268" s="376"/>
      <c r="L268" s="466"/>
      <c r="M268" s="467">
        <v>0</v>
      </c>
      <c r="N268" s="468">
        <f t="shared" si="24"/>
        <v>0</v>
      </c>
      <c r="O268" s="436" t="s">
        <v>233</v>
      </c>
      <c r="P268" s="398">
        <v>639</v>
      </c>
      <c r="Q268" s="503"/>
    </row>
    <row r="269" spans="1:17" ht="12" customHeight="1" x14ac:dyDescent="0.25">
      <c r="A269" s="142"/>
      <c r="B269" s="143"/>
      <c r="C269" s="143"/>
      <c r="D269" s="143"/>
      <c r="E269" s="143"/>
      <c r="F269" s="143"/>
      <c r="G269" s="144"/>
      <c r="H269" s="144"/>
      <c r="I269" s="145"/>
      <c r="J269" s="364">
        <v>16</v>
      </c>
      <c r="K269" s="376"/>
      <c r="L269" s="466"/>
      <c r="M269" s="467">
        <v>0</v>
      </c>
      <c r="N269" s="468">
        <f t="shared" si="24"/>
        <v>0</v>
      </c>
      <c r="O269" s="436" t="s">
        <v>234</v>
      </c>
      <c r="P269" s="398">
        <v>639</v>
      </c>
      <c r="Q269" s="360"/>
    </row>
    <row r="270" spans="1:17" ht="12" customHeight="1" thickBot="1" x14ac:dyDescent="0.3">
      <c r="A270" s="150"/>
      <c r="B270" s="151"/>
      <c r="C270" s="151"/>
      <c r="D270" s="151"/>
      <c r="E270" s="151"/>
      <c r="F270" s="151"/>
      <c r="G270" s="152"/>
      <c r="H270" s="152"/>
      <c r="I270" s="153"/>
      <c r="J270" s="370">
        <v>1</v>
      </c>
      <c r="K270" s="377"/>
      <c r="L270" s="470"/>
      <c r="M270" s="471">
        <f t="shared" si="25"/>
        <v>1</v>
      </c>
      <c r="N270" s="384">
        <f>M270/$E$207</f>
        <v>5.1387461459403907E-4</v>
      </c>
      <c r="O270" s="472" t="s">
        <v>85</v>
      </c>
      <c r="P270" s="399">
        <v>43</v>
      </c>
      <c r="Q270" s="371"/>
    </row>
    <row r="271" spans="1:17" ht="12" customHeight="1" thickBot="1" x14ac:dyDescent="0.3">
      <c r="I271" s="154" t="s">
        <v>4</v>
      </c>
      <c r="J271" s="372">
        <f>SUM(J208:J270)</f>
        <v>141</v>
      </c>
      <c r="K271" s="372">
        <f>SUM(K208:K270)</f>
        <v>67</v>
      </c>
      <c r="L271" s="372">
        <f>SUM(L208:L270)</f>
        <v>12</v>
      </c>
      <c r="M271" s="385">
        <f>SUM(M208:M270)</f>
        <v>93</v>
      </c>
      <c r="N271" s="383">
        <f>M271/$E$207</f>
        <v>4.7790339157245634E-2</v>
      </c>
      <c r="O271" s="373"/>
      <c r="P271" s="373"/>
      <c r="Q271" s="374"/>
    </row>
    <row r="272" spans="1:17" ht="12" customHeight="1" x14ac:dyDescent="0.25"/>
    <row r="273" spans="1:17" ht="12" customHeight="1" thickBot="1" x14ac:dyDescent="0.3"/>
    <row r="274" spans="1:17" ht="12" customHeight="1" thickBot="1" x14ac:dyDescent="0.3">
      <c r="A274" s="405" t="s">
        <v>195</v>
      </c>
      <c r="B274" s="405" t="s">
        <v>47</v>
      </c>
      <c r="C274" s="405" t="s">
        <v>191</v>
      </c>
      <c r="D274" s="405" t="s">
        <v>190</v>
      </c>
      <c r="E274" s="405" t="s">
        <v>192</v>
      </c>
      <c r="F274" s="405" t="s">
        <v>16</v>
      </c>
      <c r="G274" s="76" t="s">
        <v>1</v>
      </c>
      <c r="H274" s="76" t="s">
        <v>86</v>
      </c>
      <c r="I274" s="406" t="s">
        <v>23</v>
      </c>
      <c r="J274" s="407" t="s">
        <v>201</v>
      </c>
      <c r="K274" s="408" t="s">
        <v>193</v>
      </c>
      <c r="L274" s="405" t="s">
        <v>194</v>
      </c>
      <c r="M274" s="405" t="s">
        <v>4</v>
      </c>
      <c r="N274" s="405" t="s">
        <v>2</v>
      </c>
      <c r="O274" s="405" t="s">
        <v>20</v>
      </c>
      <c r="P274" s="405" t="s">
        <v>69</v>
      </c>
      <c r="Q274" s="409" t="s">
        <v>6</v>
      </c>
    </row>
    <row r="275" spans="1:17" ht="12" customHeight="1" thickBot="1" x14ac:dyDescent="0.3">
      <c r="A275" s="386">
        <v>1524911</v>
      </c>
      <c r="B275" s="386" t="s">
        <v>208</v>
      </c>
      <c r="C275" s="386" t="s">
        <v>451</v>
      </c>
      <c r="D275" s="386">
        <v>160</v>
      </c>
      <c r="E275" s="386">
        <v>190</v>
      </c>
      <c r="F275" s="387">
        <v>159</v>
      </c>
      <c r="G275" s="388">
        <f>F275/E275</f>
        <v>0.83684210526315794</v>
      </c>
      <c r="H275" s="388">
        <f>$K$53/E275</f>
        <v>0</v>
      </c>
      <c r="I275" s="389">
        <v>45447</v>
      </c>
      <c r="J275" s="390"/>
      <c r="K275" s="390"/>
      <c r="L275" s="391"/>
      <c r="M275" s="392"/>
      <c r="N275" s="393"/>
      <c r="O275" s="394" t="s">
        <v>196</v>
      </c>
      <c r="P275" s="394"/>
      <c r="Q275" s="358"/>
    </row>
    <row r="276" spans="1:17" ht="12" customHeight="1" x14ac:dyDescent="0.25">
      <c r="A276" s="139"/>
      <c r="B276" s="140"/>
      <c r="C276" s="140"/>
      <c r="D276" s="140"/>
      <c r="E276" s="140"/>
      <c r="F276" s="140"/>
      <c r="G276" s="141"/>
      <c r="H276" s="141"/>
      <c r="I276" s="190"/>
      <c r="J276" s="428"/>
      <c r="K276" s="429"/>
      <c r="L276" s="378"/>
      <c r="M276" s="414">
        <f t="shared" ref="M276:M299" si="26">SUM(J276,L276)</f>
        <v>0</v>
      </c>
      <c r="N276" s="395">
        <f>M276/$E$275</f>
        <v>0</v>
      </c>
      <c r="O276" s="448" t="s">
        <v>198</v>
      </c>
      <c r="P276" s="401">
        <v>211</v>
      </c>
      <c r="Q276" s="359" t="s">
        <v>174</v>
      </c>
    </row>
    <row r="277" spans="1:17" ht="12" customHeight="1" x14ac:dyDescent="0.25">
      <c r="A277" s="142"/>
      <c r="B277" s="143"/>
      <c r="C277" s="143"/>
      <c r="D277" s="143"/>
      <c r="E277" s="143"/>
      <c r="F277" s="143"/>
      <c r="G277" s="144"/>
      <c r="H277" s="144"/>
      <c r="I277" s="191"/>
      <c r="J277" s="430"/>
      <c r="K277" s="431"/>
      <c r="L277" s="379"/>
      <c r="M277" s="415">
        <f t="shared" si="26"/>
        <v>0</v>
      </c>
      <c r="N277" s="396">
        <f>M277/$E$275</f>
        <v>0</v>
      </c>
      <c r="O277" s="448" t="s">
        <v>87</v>
      </c>
      <c r="P277" s="402">
        <v>141</v>
      </c>
      <c r="Q277" s="360"/>
    </row>
    <row r="278" spans="1:17" ht="12" customHeight="1" x14ac:dyDescent="0.25">
      <c r="A278" s="142"/>
      <c r="B278" s="143"/>
      <c r="C278" s="143"/>
      <c r="D278" s="143"/>
      <c r="E278" s="143"/>
      <c r="F278" s="143"/>
      <c r="G278" s="144"/>
      <c r="H278" s="144"/>
      <c r="I278" s="191"/>
      <c r="J278" s="430"/>
      <c r="K278" s="432"/>
      <c r="L278" s="380"/>
      <c r="M278" s="415">
        <f t="shared" si="26"/>
        <v>0</v>
      </c>
      <c r="N278" s="396">
        <f t="shared" ref="N278:N298" si="27">M278/$E$275</f>
        <v>0</v>
      </c>
      <c r="O278" s="448" t="s">
        <v>7</v>
      </c>
      <c r="P278" s="403">
        <v>140</v>
      </c>
      <c r="Q278" s="360"/>
    </row>
    <row r="279" spans="1:17" ht="12" customHeight="1" x14ac:dyDescent="0.25">
      <c r="A279" s="142"/>
      <c r="B279" s="143"/>
      <c r="C279" s="143"/>
      <c r="D279" s="143"/>
      <c r="E279" s="143"/>
      <c r="F279" s="143"/>
      <c r="G279" s="144"/>
      <c r="H279" s="144"/>
      <c r="I279" s="191"/>
      <c r="J279" s="430"/>
      <c r="K279" s="431"/>
      <c r="L279" s="380"/>
      <c r="M279" s="415">
        <f t="shared" si="26"/>
        <v>0</v>
      </c>
      <c r="N279" s="396">
        <f t="shared" si="27"/>
        <v>0</v>
      </c>
      <c r="O279" s="448" t="s">
        <v>8</v>
      </c>
      <c r="P279" s="403">
        <v>210</v>
      </c>
      <c r="Q279" s="360"/>
    </row>
    <row r="280" spans="1:17" ht="12" customHeight="1" x14ac:dyDescent="0.25">
      <c r="A280" s="142"/>
      <c r="B280" s="143"/>
      <c r="C280" s="143"/>
      <c r="D280" s="143"/>
      <c r="E280" s="143"/>
      <c r="F280" s="143"/>
      <c r="G280" s="144"/>
      <c r="H280" s="144"/>
      <c r="I280" s="191"/>
      <c r="J280" s="430"/>
      <c r="K280" s="432"/>
      <c r="L280" s="380"/>
      <c r="M280" s="415">
        <f t="shared" si="26"/>
        <v>0</v>
      </c>
      <c r="N280" s="396">
        <f t="shared" si="27"/>
        <v>0</v>
      </c>
      <c r="O280" s="448" t="s">
        <v>15</v>
      </c>
      <c r="P280" s="402">
        <v>355</v>
      </c>
      <c r="Q280" s="360"/>
    </row>
    <row r="281" spans="1:17" ht="12" customHeight="1" x14ac:dyDescent="0.25">
      <c r="A281" s="142"/>
      <c r="B281" s="143"/>
      <c r="C281" s="143"/>
      <c r="D281" s="143"/>
      <c r="E281" s="143"/>
      <c r="F281" s="143"/>
      <c r="G281" s="144"/>
      <c r="H281" s="144"/>
      <c r="I281" s="191"/>
      <c r="J281" s="430"/>
      <c r="K281" s="432"/>
      <c r="L281" s="380"/>
      <c r="M281" s="415">
        <f t="shared" si="26"/>
        <v>0</v>
      </c>
      <c r="N281" s="396">
        <f t="shared" si="27"/>
        <v>0</v>
      </c>
      <c r="O281" s="448" t="s">
        <v>212</v>
      </c>
      <c r="P281" s="402">
        <v>738</v>
      </c>
      <c r="Q281" s="360"/>
    </row>
    <row r="282" spans="1:17" ht="12" customHeight="1" x14ac:dyDescent="0.25">
      <c r="A282" s="142"/>
      <c r="B282" s="143"/>
      <c r="C282" s="143"/>
      <c r="D282" s="143"/>
      <c r="E282" s="143"/>
      <c r="F282" s="143"/>
      <c r="G282" s="144"/>
      <c r="H282" s="144"/>
      <c r="I282" s="191"/>
      <c r="J282" s="430"/>
      <c r="K282" s="432"/>
      <c r="L282" s="380"/>
      <c r="M282" s="415">
        <f t="shared" si="26"/>
        <v>0</v>
      </c>
      <c r="N282" s="396">
        <f t="shared" si="27"/>
        <v>0</v>
      </c>
      <c r="O282" s="448" t="s">
        <v>88</v>
      </c>
      <c r="P282" s="402">
        <v>737</v>
      </c>
      <c r="Q282" s="360"/>
    </row>
    <row r="283" spans="1:17" ht="12" customHeight="1" x14ac:dyDescent="0.25">
      <c r="A283" s="142"/>
      <c r="B283" s="143"/>
      <c r="C283" s="143"/>
      <c r="D283" s="143"/>
      <c r="E283" s="143"/>
      <c r="F283" s="143"/>
      <c r="G283" s="144"/>
      <c r="H283" s="144"/>
      <c r="I283" s="191"/>
      <c r="J283" s="430"/>
      <c r="K283" s="431"/>
      <c r="L283" s="380"/>
      <c r="M283" s="415">
        <f t="shared" si="26"/>
        <v>0</v>
      </c>
      <c r="N283" s="396">
        <f t="shared" si="27"/>
        <v>0</v>
      </c>
      <c r="O283" s="448" t="s">
        <v>213</v>
      </c>
      <c r="P283" s="402">
        <v>736</v>
      </c>
      <c r="Q283" s="360"/>
    </row>
    <row r="284" spans="1:17" ht="12" customHeight="1" x14ac:dyDescent="0.25">
      <c r="A284" s="142"/>
      <c r="B284" s="143"/>
      <c r="C284" s="143"/>
      <c r="D284" s="143"/>
      <c r="E284" s="143"/>
      <c r="F284" s="143"/>
      <c r="G284" s="144"/>
      <c r="H284" s="144"/>
      <c r="I284" s="191"/>
      <c r="J284" s="430"/>
      <c r="K284" s="432"/>
      <c r="L284" s="380"/>
      <c r="M284" s="415">
        <f t="shared" si="26"/>
        <v>0</v>
      </c>
      <c r="N284" s="396">
        <f t="shared" si="27"/>
        <v>0</v>
      </c>
      <c r="O284" s="448" t="s">
        <v>3</v>
      </c>
      <c r="P284" s="402">
        <v>44</v>
      </c>
      <c r="Q284" s="360"/>
    </row>
    <row r="285" spans="1:17" ht="12" customHeight="1" x14ac:dyDescent="0.25">
      <c r="A285" s="142"/>
      <c r="B285" s="143"/>
      <c r="C285" s="143"/>
      <c r="D285" s="143"/>
      <c r="E285" s="143"/>
      <c r="F285" s="143"/>
      <c r="G285" s="144"/>
      <c r="H285" s="144"/>
      <c r="I285" s="191"/>
      <c r="J285" s="430"/>
      <c r="K285" s="432"/>
      <c r="L285" s="380"/>
      <c r="M285" s="415">
        <f t="shared" si="26"/>
        <v>0</v>
      </c>
      <c r="N285" s="396">
        <f t="shared" si="27"/>
        <v>0</v>
      </c>
      <c r="O285" s="448" t="s">
        <v>172</v>
      </c>
      <c r="P285" s="402">
        <v>119</v>
      </c>
      <c r="Q285" s="360"/>
    </row>
    <row r="286" spans="1:17" ht="12" customHeight="1" x14ac:dyDescent="0.25">
      <c r="A286" s="142"/>
      <c r="B286" s="143"/>
      <c r="C286" s="143"/>
      <c r="D286" s="143"/>
      <c r="E286" s="143"/>
      <c r="F286" s="143"/>
      <c r="G286" s="144"/>
      <c r="H286" s="144"/>
      <c r="I286" s="191"/>
      <c r="J286" s="430"/>
      <c r="K286" s="433"/>
      <c r="L286" s="381"/>
      <c r="M286" s="415">
        <f t="shared" si="26"/>
        <v>0</v>
      </c>
      <c r="N286" s="396">
        <f t="shared" si="27"/>
        <v>0</v>
      </c>
      <c r="O286" s="448" t="s">
        <v>214</v>
      </c>
      <c r="P286" s="402">
        <v>739</v>
      </c>
      <c r="Q286" s="360"/>
    </row>
    <row r="287" spans="1:17" ht="12" customHeight="1" x14ac:dyDescent="0.25">
      <c r="A287" s="142"/>
      <c r="B287" s="143"/>
      <c r="C287" s="143"/>
      <c r="D287" s="143"/>
      <c r="E287" s="143"/>
      <c r="F287" s="143"/>
      <c r="G287" s="144"/>
      <c r="H287" s="144"/>
      <c r="I287" s="191"/>
      <c r="J287" s="430"/>
      <c r="K287" s="431"/>
      <c r="L287" s="380"/>
      <c r="M287" s="415">
        <f t="shared" si="26"/>
        <v>0</v>
      </c>
      <c r="N287" s="396">
        <f t="shared" si="27"/>
        <v>0</v>
      </c>
      <c r="O287" s="448" t="s">
        <v>107</v>
      </c>
      <c r="P287" s="402">
        <v>117</v>
      </c>
      <c r="Q287" s="360"/>
    </row>
    <row r="288" spans="1:17" ht="12" customHeight="1" x14ac:dyDescent="0.25">
      <c r="A288" s="142"/>
      <c r="B288" s="143"/>
      <c r="C288" s="143"/>
      <c r="D288" s="143"/>
      <c r="E288" s="143"/>
      <c r="F288" s="143"/>
      <c r="G288" s="144"/>
      <c r="H288" s="144"/>
      <c r="I288" s="191"/>
      <c r="J288" s="430"/>
      <c r="K288" s="431"/>
      <c r="L288" s="380"/>
      <c r="M288" s="415">
        <f t="shared" si="26"/>
        <v>0</v>
      </c>
      <c r="N288" s="396">
        <f t="shared" si="27"/>
        <v>0</v>
      </c>
      <c r="O288" s="448" t="s">
        <v>271</v>
      </c>
      <c r="P288" s="402">
        <v>176</v>
      </c>
      <c r="Q288" s="360"/>
    </row>
    <row r="289" spans="1:17" ht="12" customHeight="1" x14ac:dyDescent="0.25">
      <c r="A289" s="142"/>
      <c r="B289" s="143"/>
      <c r="C289" s="143"/>
      <c r="D289" s="143"/>
      <c r="E289" s="143"/>
      <c r="F289" s="143"/>
      <c r="G289" s="144"/>
      <c r="H289" s="144"/>
      <c r="I289" s="191"/>
      <c r="J289" s="430"/>
      <c r="K289" s="431"/>
      <c r="L289" s="380"/>
      <c r="M289" s="415">
        <f t="shared" si="26"/>
        <v>0</v>
      </c>
      <c r="N289" s="396">
        <f t="shared" si="27"/>
        <v>0</v>
      </c>
      <c r="O289" s="448" t="s">
        <v>199</v>
      </c>
      <c r="P289" s="402">
        <v>705</v>
      </c>
      <c r="Q289" s="360"/>
    </row>
    <row r="290" spans="1:17" ht="12" customHeight="1" x14ac:dyDescent="0.25">
      <c r="A290" s="142"/>
      <c r="B290" s="143"/>
      <c r="C290" s="143"/>
      <c r="D290" s="143"/>
      <c r="E290" s="143"/>
      <c r="F290" s="143"/>
      <c r="G290" s="144"/>
      <c r="H290" s="144"/>
      <c r="I290" s="191"/>
      <c r="J290" s="430"/>
      <c r="K290" s="431"/>
      <c r="L290" s="380"/>
      <c r="M290" s="415">
        <f t="shared" si="26"/>
        <v>0</v>
      </c>
      <c r="N290" s="396">
        <f t="shared" si="27"/>
        <v>0</v>
      </c>
      <c r="O290" s="448" t="s">
        <v>27</v>
      </c>
      <c r="P290" s="402">
        <v>58</v>
      </c>
      <c r="Q290" s="360"/>
    </row>
    <row r="291" spans="1:17" ht="12" customHeight="1" x14ac:dyDescent="0.25">
      <c r="A291" s="142"/>
      <c r="B291" s="143"/>
      <c r="C291" s="143"/>
      <c r="D291" s="143"/>
      <c r="E291" s="143"/>
      <c r="F291" s="143"/>
      <c r="G291" s="144"/>
      <c r="H291" s="144"/>
      <c r="I291" s="191"/>
      <c r="J291" s="430"/>
      <c r="K291" s="431"/>
      <c r="L291" s="380"/>
      <c r="M291" s="415">
        <f t="shared" si="26"/>
        <v>0</v>
      </c>
      <c r="N291" s="396">
        <f t="shared" si="27"/>
        <v>0</v>
      </c>
      <c r="O291" s="448" t="s">
        <v>210</v>
      </c>
      <c r="P291" s="402">
        <v>70</v>
      </c>
      <c r="Q291" s="360"/>
    </row>
    <row r="292" spans="1:17" ht="12" customHeight="1" x14ac:dyDescent="0.25">
      <c r="A292" s="142"/>
      <c r="B292" s="143"/>
      <c r="C292" s="143"/>
      <c r="D292" s="143"/>
      <c r="E292" s="143"/>
      <c r="F292" s="143"/>
      <c r="G292" s="144"/>
      <c r="H292" s="144"/>
      <c r="I292" s="191"/>
      <c r="J292" s="430"/>
      <c r="K292" s="476"/>
      <c r="L292" s="380"/>
      <c r="M292" s="415">
        <f t="shared" si="26"/>
        <v>0</v>
      </c>
      <c r="N292" s="396">
        <f t="shared" si="27"/>
        <v>0</v>
      </c>
      <c r="O292" s="448" t="s">
        <v>285</v>
      </c>
      <c r="P292" s="402"/>
      <c r="Q292" s="360"/>
    </row>
    <row r="293" spans="1:17" ht="12" customHeight="1" x14ac:dyDescent="0.25">
      <c r="A293" s="142"/>
      <c r="B293" s="143"/>
      <c r="C293" s="143"/>
      <c r="D293" s="143"/>
      <c r="E293" s="143"/>
      <c r="F293" s="143"/>
      <c r="G293" s="144"/>
      <c r="H293" s="144"/>
      <c r="I293" s="191"/>
      <c r="J293" s="430"/>
      <c r="K293" s="435"/>
      <c r="L293" s="382"/>
      <c r="M293" s="473">
        <f t="shared" si="26"/>
        <v>0</v>
      </c>
      <c r="N293" s="396">
        <f t="shared" si="27"/>
        <v>0</v>
      </c>
      <c r="O293" s="474" t="s">
        <v>94</v>
      </c>
      <c r="P293" s="475">
        <v>265</v>
      </c>
      <c r="Q293" s="360"/>
    </row>
    <row r="294" spans="1:17" ht="12" customHeight="1" x14ac:dyDescent="0.25">
      <c r="A294" s="142"/>
      <c r="B294" s="143"/>
      <c r="C294" s="143"/>
      <c r="D294" s="143" t="s">
        <v>99</v>
      </c>
      <c r="E294" s="143"/>
      <c r="F294" s="143"/>
      <c r="G294" s="144"/>
      <c r="H294" s="144"/>
      <c r="I294" s="191"/>
      <c r="J294" s="430"/>
      <c r="K294" s="431"/>
      <c r="L294" s="380"/>
      <c r="M294" s="415">
        <f t="shared" si="26"/>
        <v>0</v>
      </c>
      <c r="N294" s="396">
        <f t="shared" si="27"/>
        <v>0</v>
      </c>
      <c r="O294" s="448" t="s">
        <v>71</v>
      </c>
      <c r="P294" s="402">
        <v>388</v>
      </c>
      <c r="Q294" s="360"/>
    </row>
    <row r="295" spans="1:17" ht="12" customHeight="1" x14ac:dyDescent="0.25">
      <c r="A295" s="142"/>
      <c r="B295" s="143"/>
      <c r="C295" s="143"/>
      <c r="D295" s="143"/>
      <c r="E295" s="143"/>
      <c r="F295" s="143"/>
      <c r="G295" s="144"/>
      <c r="H295" s="144"/>
      <c r="I295" s="191"/>
      <c r="J295" s="430"/>
      <c r="K295" s="431"/>
      <c r="L295" s="380"/>
      <c r="M295" s="415">
        <f t="shared" si="26"/>
        <v>0</v>
      </c>
      <c r="N295" s="396">
        <f t="shared" si="27"/>
        <v>0</v>
      </c>
      <c r="O295" s="448" t="s">
        <v>158</v>
      </c>
      <c r="P295" s="402">
        <v>679</v>
      </c>
      <c r="Q295" s="360"/>
    </row>
    <row r="296" spans="1:17" ht="12" customHeight="1" x14ac:dyDescent="0.25">
      <c r="A296" s="142"/>
      <c r="B296" s="143"/>
      <c r="C296" s="143"/>
      <c r="D296" s="143"/>
      <c r="E296" s="143"/>
      <c r="F296" s="143"/>
      <c r="G296" s="144"/>
      <c r="H296" s="144"/>
      <c r="I296" s="191"/>
      <c r="J296" s="422"/>
      <c r="K296" s="431"/>
      <c r="L296" s="380"/>
      <c r="M296" s="415">
        <f t="shared" si="26"/>
        <v>0</v>
      </c>
      <c r="N296" s="396">
        <f t="shared" si="27"/>
        <v>0</v>
      </c>
      <c r="O296" s="448" t="s">
        <v>85</v>
      </c>
      <c r="P296" s="402">
        <v>43</v>
      </c>
      <c r="Q296" s="360"/>
    </row>
    <row r="297" spans="1:17" ht="12" customHeight="1" x14ac:dyDescent="0.25">
      <c r="A297" s="142"/>
      <c r="B297" s="143"/>
      <c r="C297" s="143"/>
      <c r="D297" s="143"/>
      <c r="E297" s="143"/>
      <c r="F297" s="143"/>
      <c r="G297" s="144"/>
      <c r="H297" s="144"/>
      <c r="I297" s="191"/>
      <c r="J297" s="422"/>
      <c r="K297" s="431"/>
      <c r="L297" s="380"/>
      <c r="M297" s="415">
        <f t="shared" si="26"/>
        <v>0</v>
      </c>
      <c r="N297" s="396">
        <f t="shared" si="27"/>
        <v>0</v>
      </c>
      <c r="O297" s="448" t="s">
        <v>80</v>
      </c>
      <c r="P297" s="398">
        <v>46</v>
      </c>
      <c r="Q297" s="360"/>
    </row>
    <row r="298" spans="1:17" ht="12" customHeight="1" x14ac:dyDescent="0.25">
      <c r="A298" s="142"/>
      <c r="B298" s="143"/>
      <c r="C298" s="143"/>
      <c r="D298" s="143"/>
      <c r="E298" s="143"/>
      <c r="F298" s="143"/>
      <c r="G298" s="144"/>
      <c r="H298" s="144"/>
      <c r="I298" s="191"/>
      <c r="J298" s="375"/>
      <c r="K298" s="431"/>
      <c r="L298" s="380"/>
      <c r="M298" s="415">
        <f t="shared" si="26"/>
        <v>0</v>
      </c>
      <c r="N298" s="396">
        <f t="shared" si="27"/>
        <v>0</v>
      </c>
      <c r="O298" s="448" t="s">
        <v>235</v>
      </c>
      <c r="P298" s="437">
        <v>159</v>
      </c>
      <c r="Q298" s="360"/>
    </row>
    <row r="299" spans="1:17" ht="12" customHeight="1" thickBot="1" x14ac:dyDescent="0.3">
      <c r="A299" s="142"/>
      <c r="B299" s="143"/>
      <c r="C299" s="143"/>
      <c r="D299" s="143"/>
      <c r="E299" s="143"/>
      <c r="F299" s="143"/>
      <c r="G299" s="144"/>
      <c r="H299" s="144"/>
      <c r="I299" s="191"/>
      <c r="J299" s="438"/>
      <c r="K299" s="432"/>
      <c r="L299" s="380">
        <v>1</v>
      </c>
      <c r="M299" s="415">
        <f t="shared" si="26"/>
        <v>1</v>
      </c>
      <c r="N299" s="416">
        <f>M299/$E$275</f>
        <v>5.263157894736842E-3</v>
      </c>
      <c r="O299" s="448" t="s">
        <v>236</v>
      </c>
      <c r="P299" s="404">
        <v>159</v>
      </c>
      <c r="Q299" s="360"/>
    </row>
    <row r="300" spans="1:17" ht="12" customHeight="1" thickBot="1" x14ac:dyDescent="0.3">
      <c r="A300" s="142"/>
      <c r="B300" s="143"/>
      <c r="C300" s="143"/>
      <c r="D300" s="143"/>
      <c r="E300" s="143"/>
      <c r="F300" s="143"/>
      <c r="G300" s="144"/>
      <c r="H300" s="144"/>
      <c r="I300" s="192"/>
      <c r="J300" s="361"/>
      <c r="K300" s="361"/>
      <c r="L300" s="362"/>
      <c r="M300" s="363"/>
      <c r="N300" s="363"/>
      <c r="O300" s="400" t="s">
        <v>197</v>
      </c>
      <c r="P300" s="368"/>
      <c r="Q300" s="360"/>
    </row>
    <row r="301" spans="1:17" ht="12" customHeight="1" x14ac:dyDescent="0.25">
      <c r="A301" s="142"/>
      <c r="B301" s="143"/>
      <c r="C301" s="143"/>
      <c r="D301" s="143"/>
      <c r="E301" s="143"/>
      <c r="F301" s="143"/>
      <c r="G301" s="144"/>
      <c r="H301" s="144"/>
      <c r="I301" s="191"/>
      <c r="J301" s="419"/>
      <c r="K301" s="439"/>
      <c r="L301" s="440"/>
      <c r="M301" s="441">
        <f>SUM(J301,L301)</f>
        <v>0</v>
      </c>
      <c r="N301" s="442">
        <f>M301/$E$275</f>
        <v>0</v>
      </c>
      <c r="O301" s="443" t="s">
        <v>91</v>
      </c>
      <c r="P301" s="411">
        <v>159</v>
      </c>
      <c r="Q301" s="444"/>
    </row>
    <row r="302" spans="1:17" ht="12" customHeight="1" x14ac:dyDescent="0.25">
      <c r="A302" s="142"/>
      <c r="B302" s="143"/>
      <c r="C302" s="143"/>
      <c r="D302" s="143"/>
      <c r="E302" s="143"/>
      <c r="F302" s="143"/>
      <c r="G302" s="144"/>
      <c r="H302" s="144"/>
      <c r="I302" s="191"/>
      <c r="J302" s="420"/>
      <c r="K302" s="422">
        <v>2</v>
      </c>
      <c r="L302" s="445"/>
      <c r="M302" s="446">
        <f>SUM(J302,L302)</f>
        <v>0</v>
      </c>
      <c r="N302" s="447">
        <f>M302/$E$275</f>
        <v>0</v>
      </c>
      <c r="O302" s="448" t="s">
        <v>9</v>
      </c>
      <c r="P302" s="412">
        <v>331</v>
      </c>
      <c r="Q302" s="444"/>
    </row>
    <row r="303" spans="1:17" ht="12" customHeight="1" x14ac:dyDescent="0.25">
      <c r="A303" s="142"/>
      <c r="B303" s="143"/>
      <c r="C303" s="143"/>
      <c r="D303" s="143"/>
      <c r="E303" s="143"/>
      <c r="F303" s="143"/>
      <c r="G303" s="144"/>
      <c r="H303" s="144"/>
      <c r="I303" s="191"/>
      <c r="J303" s="421"/>
      <c r="K303" s="422"/>
      <c r="L303" s="445"/>
      <c r="M303" s="446">
        <f t="shared" ref="M303:M313" si="28">SUM(J303,L303)</f>
        <v>0</v>
      </c>
      <c r="N303" s="447">
        <f t="shared" ref="N303:N313" si="29">M303/$E$275</f>
        <v>0</v>
      </c>
      <c r="O303" s="449" t="s">
        <v>94</v>
      </c>
      <c r="P303" s="398">
        <v>265</v>
      </c>
      <c r="Q303" s="444"/>
    </row>
    <row r="304" spans="1:17" ht="12" customHeight="1" x14ac:dyDescent="0.25">
      <c r="A304" s="142"/>
      <c r="B304" s="143"/>
      <c r="C304" s="143"/>
      <c r="D304" s="143"/>
      <c r="E304" s="143"/>
      <c r="F304" s="143"/>
      <c r="G304" s="144"/>
      <c r="H304" s="144"/>
      <c r="I304" s="191"/>
      <c r="J304" s="420"/>
      <c r="K304" s="422">
        <v>1</v>
      </c>
      <c r="L304" s="445"/>
      <c r="M304" s="446">
        <f t="shared" si="28"/>
        <v>0</v>
      </c>
      <c r="N304" s="447">
        <f t="shared" si="29"/>
        <v>0</v>
      </c>
      <c r="O304" s="448" t="s">
        <v>92</v>
      </c>
      <c r="P304" s="412">
        <v>159</v>
      </c>
      <c r="Q304" s="450"/>
    </row>
    <row r="305" spans="1:17" ht="12" customHeight="1" x14ac:dyDescent="0.25">
      <c r="A305" s="142"/>
      <c r="B305" s="143"/>
      <c r="C305" s="143"/>
      <c r="D305" s="143"/>
      <c r="E305" s="143"/>
      <c r="F305" s="143"/>
      <c r="G305" s="144"/>
      <c r="H305" s="144"/>
      <c r="I305" s="191"/>
      <c r="J305" s="420"/>
      <c r="K305" s="422"/>
      <c r="L305" s="445"/>
      <c r="M305" s="446">
        <f t="shared" si="28"/>
        <v>0</v>
      </c>
      <c r="N305" s="447">
        <f t="shared" si="29"/>
        <v>0</v>
      </c>
      <c r="O305" s="451" t="s">
        <v>218</v>
      </c>
      <c r="P305" s="412">
        <v>73</v>
      </c>
      <c r="Q305" s="450"/>
    </row>
    <row r="306" spans="1:17" ht="12" customHeight="1" x14ac:dyDescent="0.25">
      <c r="A306" s="142"/>
      <c r="B306" s="143"/>
      <c r="C306" s="143"/>
      <c r="D306" s="143"/>
      <c r="E306" s="143"/>
      <c r="F306" s="143"/>
      <c r="G306" s="144"/>
      <c r="H306" s="144"/>
      <c r="I306" s="191"/>
      <c r="J306" s="420"/>
      <c r="K306" s="422"/>
      <c r="L306" s="445"/>
      <c r="M306" s="446">
        <f t="shared" si="28"/>
        <v>0</v>
      </c>
      <c r="N306" s="447">
        <f t="shared" si="29"/>
        <v>0</v>
      </c>
      <c r="O306" s="451" t="s">
        <v>35</v>
      </c>
      <c r="P306" s="412">
        <v>65</v>
      </c>
      <c r="Q306" s="450"/>
    </row>
    <row r="307" spans="1:17" ht="12" customHeight="1" x14ac:dyDescent="0.25">
      <c r="A307" s="142"/>
      <c r="B307" s="143"/>
      <c r="C307" s="143"/>
      <c r="D307" s="143"/>
      <c r="E307" s="143"/>
      <c r="F307" s="143"/>
      <c r="G307" s="144"/>
      <c r="H307" s="144"/>
      <c r="I307" s="191"/>
      <c r="J307" s="420"/>
      <c r="K307" s="422"/>
      <c r="L307" s="445"/>
      <c r="M307" s="446">
        <f t="shared" si="28"/>
        <v>0</v>
      </c>
      <c r="N307" s="447">
        <f t="shared" si="29"/>
        <v>0</v>
      </c>
      <c r="O307" s="449" t="s">
        <v>80</v>
      </c>
      <c r="P307" s="398">
        <v>46</v>
      </c>
      <c r="Q307" s="444"/>
    </row>
    <row r="308" spans="1:17" ht="12" customHeight="1" x14ac:dyDescent="0.25">
      <c r="A308" s="142"/>
      <c r="B308" s="143"/>
      <c r="C308" s="143"/>
      <c r="D308" s="143"/>
      <c r="E308" s="143"/>
      <c r="F308" s="143"/>
      <c r="G308" s="144"/>
      <c r="H308" s="144"/>
      <c r="I308" s="191"/>
      <c r="J308" s="421"/>
      <c r="K308" s="422">
        <v>7</v>
      </c>
      <c r="L308" s="445"/>
      <c r="M308" s="446">
        <f t="shared" si="28"/>
        <v>0</v>
      </c>
      <c r="N308" s="447">
        <f t="shared" si="29"/>
        <v>0</v>
      </c>
      <c r="O308" s="448" t="s">
        <v>93</v>
      </c>
      <c r="P308" s="412">
        <v>159</v>
      </c>
      <c r="Q308" s="450"/>
    </row>
    <row r="309" spans="1:17" ht="12" customHeight="1" x14ac:dyDescent="0.25">
      <c r="A309" s="142"/>
      <c r="B309" s="143"/>
      <c r="C309" s="143"/>
      <c r="D309" s="143"/>
      <c r="E309" s="143"/>
      <c r="F309" s="143"/>
      <c r="G309" s="144"/>
      <c r="H309" s="144"/>
      <c r="I309" s="191"/>
      <c r="J309" s="420"/>
      <c r="K309" s="422">
        <v>2</v>
      </c>
      <c r="L309" s="445"/>
      <c r="M309" s="446">
        <f t="shared" si="28"/>
        <v>0</v>
      </c>
      <c r="N309" s="447">
        <f t="shared" si="29"/>
        <v>0</v>
      </c>
      <c r="O309" s="448" t="s">
        <v>90</v>
      </c>
      <c r="P309" s="412">
        <v>159</v>
      </c>
      <c r="Q309" s="444"/>
    </row>
    <row r="310" spans="1:17" ht="12" customHeight="1" x14ac:dyDescent="0.25">
      <c r="A310" s="142"/>
      <c r="B310" s="143"/>
      <c r="C310" s="143"/>
      <c r="D310" s="143"/>
      <c r="E310" s="143"/>
      <c r="F310" s="143"/>
      <c r="G310" s="144"/>
      <c r="H310" s="144"/>
      <c r="I310" s="191"/>
      <c r="J310" s="420"/>
      <c r="K310" s="422"/>
      <c r="L310" s="445"/>
      <c r="M310" s="446">
        <f t="shared" si="28"/>
        <v>0</v>
      </c>
      <c r="N310" s="447">
        <f t="shared" si="29"/>
        <v>0</v>
      </c>
      <c r="O310" s="452" t="s">
        <v>108</v>
      </c>
      <c r="P310" s="402">
        <v>624</v>
      </c>
      <c r="Q310" s="444"/>
    </row>
    <row r="311" spans="1:17" ht="12" customHeight="1" x14ac:dyDescent="0.25">
      <c r="A311" s="142"/>
      <c r="B311" s="143"/>
      <c r="C311" s="143"/>
      <c r="D311" s="143"/>
      <c r="E311" s="143"/>
      <c r="F311" s="143"/>
      <c r="G311" s="144"/>
      <c r="H311" s="144"/>
      <c r="I311" s="191"/>
      <c r="J311" s="420"/>
      <c r="K311" s="422"/>
      <c r="L311" s="445"/>
      <c r="M311" s="446">
        <f t="shared" si="28"/>
        <v>0</v>
      </c>
      <c r="N311" s="447">
        <f t="shared" si="29"/>
        <v>0</v>
      </c>
      <c r="O311" s="452" t="s">
        <v>219</v>
      </c>
      <c r="P311" s="402">
        <v>159</v>
      </c>
      <c r="Q311" s="444"/>
    </row>
    <row r="312" spans="1:17" ht="12" customHeight="1" x14ac:dyDescent="0.25">
      <c r="A312" s="142"/>
      <c r="B312" s="143"/>
      <c r="C312" s="143"/>
      <c r="D312" s="143"/>
      <c r="E312" s="143"/>
      <c r="F312" s="143"/>
      <c r="G312" s="144"/>
      <c r="H312" s="144"/>
      <c r="I312" s="191"/>
      <c r="J312" s="420"/>
      <c r="K312" s="422"/>
      <c r="L312" s="445"/>
      <c r="M312" s="446">
        <f t="shared" si="28"/>
        <v>0</v>
      </c>
      <c r="N312" s="447">
        <f t="shared" si="29"/>
        <v>0</v>
      </c>
      <c r="O312" s="452" t="s">
        <v>220</v>
      </c>
      <c r="P312" s="402">
        <v>159</v>
      </c>
      <c r="Q312" s="360" t="s">
        <v>464</v>
      </c>
    </row>
    <row r="313" spans="1:17" ht="12" customHeight="1" x14ac:dyDescent="0.25">
      <c r="A313" s="142"/>
      <c r="B313" s="143"/>
      <c r="C313" s="143"/>
      <c r="D313" s="143"/>
      <c r="E313" s="143"/>
      <c r="F313" s="143"/>
      <c r="G313" s="144"/>
      <c r="H313" s="144"/>
      <c r="I313" s="191"/>
      <c r="J313" s="420"/>
      <c r="K313" s="422"/>
      <c r="L313" s="445"/>
      <c r="M313" s="446">
        <f t="shared" si="28"/>
        <v>0</v>
      </c>
      <c r="N313" s="447">
        <f t="shared" si="29"/>
        <v>0</v>
      </c>
      <c r="O313" s="452" t="s">
        <v>222</v>
      </c>
      <c r="P313" s="402">
        <v>159</v>
      </c>
      <c r="Q313" s="360" t="s">
        <v>465</v>
      </c>
    </row>
    <row r="314" spans="1:17" ht="12" customHeight="1" thickBot="1" x14ac:dyDescent="0.3">
      <c r="A314" s="142"/>
      <c r="B314" s="143"/>
      <c r="C314" s="143"/>
      <c r="D314" s="143"/>
      <c r="E314" s="143"/>
      <c r="F314" s="143"/>
      <c r="G314" s="144"/>
      <c r="H314" s="144"/>
      <c r="I314" s="191"/>
      <c r="J314" s="453"/>
      <c r="K314" s="438"/>
      <c r="L314" s="454"/>
      <c r="M314" s="455">
        <f>SUM(J314,L314)</f>
        <v>0</v>
      </c>
      <c r="N314" s="456">
        <f>M314/$E$275</f>
        <v>0</v>
      </c>
      <c r="O314" s="457" t="s">
        <v>172</v>
      </c>
      <c r="P314" s="413">
        <v>159</v>
      </c>
      <c r="Q314" s="444" t="s">
        <v>447</v>
      </c>
    </row>
    <row r="315" spans="1:17" ht="12" customHeight="1" thickBot="1" x14ac:dyDescent="0.3">
      <c r="A315" s="142"/>
      <c r="B315" s="143"/>
      <c r="C315" s="143"/>
      <c r="D315" s="143"/>
      <c r="E315" s="143"/>
      <c r="F315" s="143"/>
      <c r="G315" s="144"/>
      <c r="H315" s="144"/>
      <c r="I315" s="192"/>
      <c r="J315" s="365"/>
      <c r="K315" s="365"/>
      <c r="L315" s="366"/>
      <c r="M315" s="458"/>
      <c r="N315" s="367"/>
      <c r="O315" s="459" t="s">
        <v>200</v>
      </c>
      <c r="P315" s="368"/>
      <c r="Q315" s="360"/>
    </row>
    <row r="316" spans="1:17" ht="12" customHeight="1" x14ac:dyDescent="0.25">
      <c r="A316" s="142"/>
      <c r="B316" s="143"/>
      <c r="C316" s="143"/>
      <c r="D316" s="143"/>
      <c r="E316" s="143"/>
      <c r="F316" s="143"/>
      <c r="G316" s="144"/>
      <c r="H316" s="144"/>
      <c r="I316" s="192"/>
      <c r="J316" s="460"/>
      <c r="K316" s="461"/>
      <c r="L316" s="462"/>
      <c r="M316" s="463">
        <f>SUM(J316,L316)</f>
        <v>0</v>
      </c>
      <c r="N316" s="464">
        <f>M316/$E$275</f>
        <v>0</v>
      </c>
      <c r="O316" s="465" t="s">
        <v>71</v>
      </c>
      <c r="P316" s="397">
        <v>388</v>
      </c>
      <c r="Q316" s="360"/>
    </row>
    <row r="317" spans="1:17" ht="12" customHeight="1" x14ac:dyDescent="0.25">
      <c r="A317" s="142"/>
      <c r="B317" s="143"/>
      <c r="C317" s="143"/>
      <c r="D317" s="143"/>
      <c r="E317" s="143"/>
      <c r="F317" s="143"/>
      <c r="G317" s="144"/>
      <c r="H317" s="144"/>
      <c r="I317" s="192"/>
      <c r="J317" s="364">
        <v>1</v>
      </c>
      <c r="K317" s="376"/>
      <c r="L317" s="466"/>
      <c r="M317" s="467">
        <v>0</v>
      </c>
      <c r="N317" s="468">
        <f>M317/$E$275</f>
        <v>0</v>
      </c>
      <c r="O317" s="436" t="s">
        <v>169</v>
      </c>
      <c r="P317" s="398">
        <v>734</v>
      </c>
      <c r="Q317" s="360"/>
    </row>
    <row r="318" spans="1:17" ht="12" customHeight="1" x14ac:dyDescent="0.25">
      <c r="A318" s="142"/>
      <c r="B318" s="143"/>
      <c r="C318" s="143"/>
      <c r="D318" s="143"/>
      <c r="E318" s="143"/>
      <c r="F318" s="143"/>
      <c r="G318" s="144"/>
      <c r="H318" s="144"/>
      <c r="I318" s="192"/>
      <c r="J318" s="364"/>
      <c r="K318" s="376"/>
      <c r="L318" s="466"/>
      <c r="M318" s="467">
        <v>0</v>
      </c>
      <c r="N318" s="468">
        <f t="shared" ref="N318:N337" si="30">M318/$E$275</f>
        <v>0</v>
      </c>
      <c r="O318" s="436" t="s">
        <v>115</v>
      </c>
      <c r="P318" s="398">
        <v>735</v>
      </c>
      <c r="Q318" s="360"/>
    </row>
    <row r="319" spans="1:17" ht="12" customHeight="1" x14ac:dyDescent="0.25">
      <c r="A319" s="142"/>
      <c r="B319" s="143"/>
      <c r="C319" s="143"/>
      <c r="D319" s="143"/>
      <c r="E319" s="143"/>
      <c r="F319" s="143"/>
      <c r="G319" s="144"/>
      <c r="H319" s="144"/>
      <c r="I319" s="192"/>
      <c r="J319" s="364"/>
      <c r="K319" s="376"/>
      <c r="L319" s="466"/>
      <c r="M319" s="467">
        <f t="shared" ref="M319:M324" si="31">SUM(J319,L319)</f>
        <v>0</v>
      </c>
      <c r="N319" s="468">
        <f t="shared" si="30"/>
        <v>0</v>
      </c>
      <c r="O319" s="436" t="s">
        <v>224</v>
      </c>
      <c r="P319" s="398">
        <v>43</v>
      </c>
      <c r="Q319" s="360"/>
    </row>
    <row r="320" spans="1:17" ht="12" customHeight="1" x14ac:dyDescent="0.25">
      <c r="A320" s="142"/>
      <c r="B320" s="143"/>
      <c r="C320" s="143"/>
      <c r="D320" s="143"/>
      <c r="E320" s="143"/>
      <c r="F320" s="143"/>
      <c r="G320" s="144"/>
      <c r="H320" s="144"/>
      <c r="I320" s="145"/>
      <c r="J320" s="364"/>
      <c r="K320" s="376"/>
      <c r="L320" s="466"/>
      <c r="M320" s="467">
        <f t="shared" si="31"/>
        <v>0</v>
      </c>
      <c r="N320" s="468">
        <f t="shared" si="30"/>
        <v>0</v>
      </c>
      <c r="O320" s="436" t="s">
        <v>171</v>
      </c>
      <c r="P320" s="398">
        <v>736</v>
      </c>
      <c r="Q320" s="360"/>
    </row>
    <row r="321" spans="1:17" ht="12" customHeight="1" x14ac:dyDescent="0.25">
      <c r="A321" s="142"/>
      <c r="B321" s="143"/>
      <c r="C321" s="143"/>
      <c r="D321" s="143"/>
      <c r="E321" s="143"/>
      <c r="F321" s="143"/>
      <c r="G321" s="144"/>
      <c r="H321" s="144"/>
      <c r="I321" s="145"/>
      <c r="J321" s="369"/>
      <c r="K321" s="376"/>
      <c r="L321" s="466"/>
      <c r="M321" s="467">
        <f t="shared" si="31"/>
        <v>0</v>
      </c>
      <c r="N321" s="468">
        <f t="shared" si="30"/>
        <v>0</v>
      </c>
      <c r="O321" s="436" t="s">
        <v>225</v>
      </c>
      <c r="P321" s="398">
        <v>736</v>
      </c>
      <c r="Q321" s="360"/>
    </row>
    <row r="322" spans="1:17" ht="12" customHeight="1" x14ac:dyDescent="0.25">
      <c r="A322" s="142"/>
      <c r="B322" s="143"/>
      <c r="C322" s="143"/>
      <c r="D322" s="143"/>
      <c r="E322" s="143"/>
      <c r="F322" s="143"/>
      <c r="G322" s="144"/>
      <c r="H322" s="144"/>
      <c r="I322" s="145"/>
      <c r="J322" s="369"/>
      <c r="K322" s="376"/>
      <c r="L322" s="466"/>
      <c r="M322" s="467">
        <f t="shared" si="31"/>
        <v>0</v>
      </c>
      <c r="N322" s="468">
        <f t="shared" si="30"/>
        <v>0</v>
      </c>
      <c r="O322" s="448" t="s">
        <v>214</v>
      </c>
      <c r="P322" s="398">
        <v>159</v>
      </c>
      <c r="Q322" s="360"/>
    </row>
    <row r="323" spans="1:17" ht="12" customHeight="1" x14ac:dyDescent="0.25">
      <c r="A323" s="142"/>
      <c r="B323" s="143"/>
      <c r="C323" s="143"/>
      <c r="D323" s="143"/>
      <c r="E323" s="143"/>
      <c r="F323" s="143"/>
      <c r="G323" s="144"/>
      <c r="H323" s="144"/>
      <c r="I323" s="145"/>
      <c r="J323" s="369"/>
      <c r="K323" s="376"/>
      <c r="L323" s="469"/>
      <c r="M323" s="467">
        <f t="shared" si="31"/>
        <v>0</v>
      </c>
      <c r="N323" s="468">
        <f t="shared" si="30"/>
        <v>0</v>
      </c>
      <c r="O323" s="434" t="s">
        <v>107</v>
      </c>
      <c r="P323" s="398">
        <v>117</v>
      </c>
      <c r="Q323" s="360"/>
    </row>
    <row r="324" spans="1:17" ht="12" customHeight="1" x14ac:dyDescent="0.25">
      <c r="A324" s="142"/>
      <c r="B324" s="143"/>
      <c r="C324" s="143"/>
      <c r="D324" s="143"/>
      <c r="E324" s="143"/>
      <c r="F324" s="143"/>
      <c r="G324" s="144"/>
      <c r="H324" s="144"/>
      <c r="I324" s="145"/>
      <c r="J324" s="369"/>
      <c r="K324" s="376"/>
      <c r="L324" s="469"/>
      <c r="M324" s="467">
        <f t="shared" si="31"/>
        <v>0</v>
      </c>
      <c r="N324" s="468">
        <f t="shared" si="30"/>
        <v>0</v>
      </c>
      <c r="O324" s="436" t="s">
        <v>116</v>
      </c>
      <c r="P324" s="398">
        <v>665</v>
      </c>
      <c r="Q324" s="360"/>
    </row>
    <row r="325" spans="1:17" ht="12" customHeight="1" x14ac:dyDescent="0.25">
      <c r="A325" s="142"/>
      <c r="B325" s="143"/>
      <c r="C325" s="143"/>
      <c r="D325" s="143"/>
      <c r="E325" s="143"/>
      <c r="F325" s="143"/>
      <c r="G325" s="144"/>
      <c r="H325" s="144"/>
      <c r="I325" s="145"/>
      <c r="J325" s="369"/>
      <c r="K325" s="376"/>
      <c r="L325" s="466"/>
      <c r="M325" s="467">
        <v>0</v>
      </c>
      <c r="N325" s="468">
        <f t="shared" si="30"/>
        <v>0</v>
      </c>
      <c r="O325" s="436" t="s">
        <v>226</v>
      </c>
      <c r="P325" s="398">
        <v>65</v>
      </c>
      <c r="Q325" s="360"/>
    </row>
    <row r="326" spans="1:17" ht="12" customHeight="1" x14ac:dyDescent="0.25">
      <c r="A326" s="142"/>
      <c r="B326" s="143"/>
      <c r="C326" s="143"/>
      <c r="D326" s="143"/>
      <c r="E326" s="143"/>
      <c r="F326" s="143"/>
      <c r="G326" s="144"/>
      <c r="H326" s="144"/>
      <c r="I326" s="145"/>
      <c r="J326" s="369"/>
      <c r="K326" s="376"/>
      <c r="L326" s="466"/>
      <c r="M326" s="467">
        <v>0</v>
      </c>
      <c r="N326" s="468">
        <f t="shared" si="30"/>
        <v>0</v>
      </c>
      <c r="O326" s="436" t="s">
        <v>227</v>
      </c>
      <c r="P326" s="398">
        <v>65</v>
      </c>
      <c r="Q326" s="360"/>
    </row>
    <row r="327" spans="1:17" ht="12" customHeight="1" x14ac:dyDescent="0.25">
      <c r="A327" s="142"/>
      <c r="B327" s="143"/>
      <c r="C327" s="143"/>
      <c r="D327" s="143"/>
      <c r="E327" s="143"/>
      <c r="F327" s="143"/>
      <c r="G327" s="144"/>
      <c r="H327" s="144"/>
      <c r="I327" s="145"/>
      <c r="J327" s="369"/>
      <c r="K327" s="376"/>
      <c r="L327" s="466"/>
      <c r="M327" s="467">
        <f t="shared" ref="M327" si="32">SUM(J327,L327)</f>
        <v>0</v>
      </c>
      <c r="N327" s="468">
        <f t="shared" si="30"/>
        <v>0</v>
      </c>
      <c r="O327" s="436" t="s">
        <v>26</v>
      </c>
      <c r="P327" s="398">
        <v>164</v>
      </c>
      <c r="Q327" s="360"/>
    </row>
    <row r="328" spans="1:17" ht="12" customHeight="1" x14ac:dyDescent="0.25">
      <c r="A328" s="142"/>
      <c r="B328" s="143"/>
      <c r="C328" s="143"/>
      <c r="D328" s="143"/>
      <c r="E328" s="143"/>
      <c r="F328" s="143"/>
      <c r="G328" s="144"/>
      <c r="H328" s="144"/>
      <c r="I328" s="145"/>
      <c r="J328" s="369"/>
      <c r="K328" s="376"/>
      <c r="L328" s="466"/>
      <c r="M328" s="467">
        <v>0</v>
      </c>
      <c r="N328" s="468">
        <f t="shared" si="30"/>
        <v>0</v>
      </c>
      <c r="O328" s="501" t="s">
        <v>228</v>
      </c>
      <c r="P328" s="398">
        <v>65</v>
      </c>
      <c r="Q328" s="360"/>
    </row>
    <row r="329" spans="1:17" x14ac:dyDescent="0.25">
      <c r="A329" s="142"/>
      <c r="B329" s="143"/>
      <c r="C329" s="143"/>
      <c r="D329" s="143"/>
      <c r="E329" s="143"/>
      <c r="F329" s="143"/>
      <c r="G329" s="144"/>
      <c r="H329" s="144"/>
      <c r="I329" s="145"/>
      <c r="J329" s="369"/>
      <c r="K329" s="376"/>
      <c r="L329" s="466"/>
      <c r="M329" s="467">
        <f t="shared" ref="M329:M335" si="33">SUM(J329,L329)</f>
        <v>0</v>
      </c>
      <c r="N329" s="468">
        <f t="shared" si="30"/>
        <v>0</v>
      </c>
      <c r="O329" s="501" t="s">
        <v>229</v>
      </c>
      <c r="P329" s="398">
        <v>65</v>
      </c>
      <c r="Q329" s="360"/>
    </row>
    <row r="330" spans="1:17" x14ac:dyDescent="0.25">
      <c r="A330" s="142"/>
      <c r="B330" s="143"/>
      <c r="C330" s="143"/>
      <c r="D330" s="143"/>
      <c r="E330" s="143"/>
      <c r="F330" s="143"/>
      <c r="G330" s="144"/>
      <c r="H330" s="144"/>
      <c r="I330" s="145"/>
      <c r="J330" s="369"/>
      <c r="K330" s="376"/>
      <c r="L330" s="466"/>
      <c r="M330" s="467">
        <f t="shared" si="33"/>
        <v>0</v>
      </c>
      <c r="N330" s="468">
        <f t="shared" si="30"/>
        <v>0</v>
      </c>
      <c r="O330" s="501" t="s">
        <v>230</v>
      </c>
      <c r="P330" s="398">
        <v>65</v>
      </c>
      <c r="Q330" s="360"/>
    </row>
    <row r="331" spans="1:17" x14ac:dyDescent="0.25">
      <c r="A331" s="142"/>
      <c r="B331" s="143"/>
      <c r="C331" s="143"/>
      <c r="D331" s="143"/>
      <c r="E331" s="143"/>
      <c r="F331" s="143"/>
      <c r="G331" s="144"/>
      <c r="H331" s="144"/>
      <c r="I331" s="145"/>
      <c r="J331" s="369"/>
      <c r="K331" s="376"/>
      <c r="L331" s="466"/>
      <c r="M331" s="467">
        <f t="shared" si="33"/>
        <v>0</v>
      </c>
      <c r="N331" s="468">
        <f t="shared" si="30"/>
        <v>0</v>
      </c>
      <c r="O331" s="436" t="s">
        <v>237</v>
      </c>
      <c r="P331" s="398">
        <v>739</v>
      </c>
      <c r="Q331" s="360"/>
    </row>
    <row r="332" spans="1:17" x14ac:dyDescent="0.25">
      <c r="A332" s="142"/>
      <c r="B332" s="143"/>
      <c r="C332" s="143"/>
      <c r="D332" s="143"/>
      <c r="E332" s="143"/>
      <c r="F332" s="143"/>
      <c r="G332" s="144"/>
      <c r="H332" s="144"/>
      <c r="I332" s="145"/>
      <c r="J332" s="369"/>
      <c r="K332" s="376"/>
      <c r="L332" s="466"/>
      <c r="M332" s="467">
        <f t="shared" si="33"/>
        <v>0</v>
      </c>
      <c r="N332" s="468">
        <f t="shared" si="30"/>
        <v>0</v>
      </c>
      <c r="O332" s="436" t="s">
        <v>35</v>
      </c>
      <c r="P332" s="398">
        <v>65</v>
      </c>
      <c r="Q332" s="360"/>
    </row>
    <row r="333" spans="1:17" x14ac:dyDescent="0.25">
      <c r="A333" s="142"/>
      <c r="B333" s="143"/>
      <c r="C333" s="143"/>
      <c r="D333" s="143"/>
      <c r="E333" s="143"/>
      <c r="F333" s="143"/>
      <c r="G333" s="144"/>
      <c r="H333" s="144"/>
      <c r="I333" s="145"/>
      <c r="J333" s="369"/>
      <c r="K333" s="376"/>
      <c r="L333" s="466"/>
      <c r="M333" s="467">
        <f t="shared" si="33"/>
        <v>0</v>
      </c>
      <c r="N333" s="468">
        <f t="shared" si="30"/>
        <v>0</v>
      </c>
      <c r="O333" s="436" t="s">
        <v>231</v>
      </c>
      <c r="P333" s="398">
        <v>65</v>
      </c>
      <c r="Q333" s="360"/>
    </row>
    <row r="334" spans="1:17" x14ac:dyDescent="0.25">
      <c r="A334" s="142"/>
      <c r="B334" s="143"/>
      <c r="C334" s="143"/>
      <c r="D334" s="143"/>
      <c r="E334" s="143"/>
      <c r="F334" s="143"/>
      <c r="G334" s="144"/>
      <c r="H334" s="144"/>
      <c r="I334" s="145"/>
      <c r="J334" s="369"/>
      <c r="K334" s="376"/>
      <c r="L334" s="466"/>
      <c r="M334" s="467">
        <f t="shared" si="33"/>
        <v>0</v>
      </c>
      <c r="N334" s="468">
        <f t="shared" si="30"/>
        <v>0</v>
      </c>
      <c r="O334" s="448" t="s">
        <v>158</v>
      </c>
      <c r="P334" s="398">
        <v>679</v>
      </c>
      <c r="Q334" s="360"/>
    </row>
    <row r="335" spans="1:17" x14ac:dyDescent="0.25">
      <c r="A335" s="142"/>
      <c r="B335" s="143"/>
      <c r="C335" s="143"/>
      <c r="D335" s="143"/>
      <c r="E335" s="143"/>
      <c r="F335" s="143"/>
      <c r="G335" s="144"/>
      <c r="H335" s="144"/>
      <c r="I335" s="145"/>
      <c r="J335" s="369"/>
      <c r="K335" s="376"/>
      <c r="L335" s="466"/>
      <c r="M335" s="467">
        <f t="shared" si="33"/>
        <v>0</v>
      </c>
      <c r="N335" s="468">
        <f t="shared" si="30"/>
        <v>0</v>
      </c>
      <c r="O335" s="436" t="s">
        <v>232</v>
      </c>
      <c r="P335" s="398">
        <v>639</v>
      </c>
      <c r="Q335" s="360"/>
    </row>
    <row r="336" spans="1:17" x14ac:dyDescent="0.25">
      <c r="A336" s="142"/>
      <c r="B336" s="143"/>
      <c r="C336" s="143"/>
      <c r="D336" s="143"/>
      <c r="E336" s="143"/>
      <c r="F336" s="143"/>
      <c r="G336" s="144"/>
      <c r="H336" s="144"/>
      <c r="I336" s="145"/>
      <c r="J336" s="364">
        <v>2</v>
      </c>
      <c r="K336" s="376"/>
      <c r="L336" s="466"/>
      <c r="M336" s="467">
        <v>0</v>
      </c>
      <c r="N336" s="468">
        <f t="shared" si="30"/>
        <v>0</v>
      </c>
      <c r="O336" s="436" t="s">
        <v>233</v>
      </c>
      <c r="P336" s="398">
        <v>639</v>
      </c>
      <c r="Q336" s="503"/>
    </row>
    <row r="337" spans="1:17" x14ac:dyDescent="0.25">
      <c r="A337" s="142"/>
      <c r="B337" s="143"/>
      <c r="C337" s="143"/>
      <c r="D337" s="143"/>
      <c r="E337" s="143"/>
      <c r="F337" s="143"/>
      <c r="G337" s="144"/>
      <c r="H337" s="144"/>
      <c r="I337" s="145"/>
      <c r="J337" s="364"/>
      <c r="K337" s="376"/>
      <c r="L337" s="466"/>
      <c r="M337" s="467">
        <v>0</v>
      </c>
      <c r="N337" s="468">
        <f t="shared" si="30"/>
        <v>0</v>
      </c>
      <c r="O337" s="436" t="s">
        <v>234</v>
      </c>
      <c r="P337" s="398">
        <v>639</v>
      </c>
      <c r="Q337" s="360"/>
    </row>
    <row r="338" spans="1:17" ht="15.75" thickBot="1" x14ac:dyDescent="0.3">
      <c r="A338" s="150"/>
      <c r="B338" s="151"/>
      <c r="C338" s="151"/>
      <c r="D338" s="151"/>
      <c r="E338" s="151"/>
      <c r="F338" s="151"/>
      <c r="G338" s="152"/>
      <c r="H338" s="152"/>
      <c r="I338" s="153"/>
      <c r="J338" s="370">
        <v>30</v>
      </c>
      <c r="K338" s="377"/>
      <c r="L338" s="470"/>
      <c r="M338" s="471">
        <f t="shared" ref="M338" si="34">SUM(J338,L338)</f>
        <v>30</v>
      </c>
      <c r="N338" s="384">
        <f>M338/$E$275</f>
        <v>0.15789473684210525</v>
      </c>
      <c r="O338" s="472" t="s">
        <v>452</v>
      </c>
      <c r="P338" s="399"/>
      <c r="Q338" s="371"/>
    </row>
    <row r="339" spans="1:17" ht="15.75" thickBot="1" x14ac:dyDescent="0.3">
      <c r="I339" s="154" t="s">
        <v>4</v>
      </c>
      <c r="J339" s="372">
        <f>SUM(J276:J338)</f>
        <v>33</v>
      </c>
      <c r="K339" s="372">
        <f>SUM(K276:K338)</f>
        <v>12</v>
      </c>
      <c r="L339" s="372">
        <f>SUM(L276:L338)</f>
        <v>1</v>
      </c>
      <c r="M339" s="385">
        <f>SUM(M276:M338)</f>
        <v>31</v>
      </c>
      <c r="N339" s="383">
        <f>M339/$E$275</f>
        <v>0.16315789473684211</v>
      </c>
      <c r="O339" s="373"/>
      <c r="P339" s="373"/>
      <c r="Q339" s="374"/>
    </row>
    <row r="341" spans="1:17" ht="15.75" thickBot="1" x14ac:dyDescent="0.3"/>
    <row r="342" spans="1:17" ht="26.25" thickBot="1" x14ac:dyDescent="0.3">
      <c r="A342" s="405" t="s">
        <v>195</v>
      </c>
      <c r="B342" s="405" t="s">
        <v>47</v>
      </c>
      <c r="C342" s="405" t="s">
        <v>191</v>
      </c>
      <c r="D342" s="405" t="s">
        <v>190</v>
      </c>
      <c r="E342" s="405" t="s">
        <v>192</v>
      </c>
      <c r="F342" s="405" t="s">
        <v>16</v>
      </c>
      <c r="G342" s="76" t="s">
        <v>1</v>
      </c>
      <c r="H342" s="76" t="s">
        <v>86</v>
      </c>
      <c r="I342" s="406" t="s">
        <v>23</v>
      </c>
      <c r="J342" s="407" t="s">
        <v>201</v>
      </c>
      <c r="K342" s="408" t="s">
        <v>193</v>
      </c>
      <c r="L342" s="405" t="s">
        <v>194</v>
      </c>
      <c r="M342" s="405" t="s">
        <v>4</v>
      </c>
      <c r="N342" s="405" t="s">
        <v>2</v>
      </c>
      <c r="O342" s="405" t="s">
        <v>20</v>
      </c>
      <c r="P342" s="405" t="s">
        <v>69</v>
      </c>
      <c r="Q342" s="409" t="s">
        <v>6</v>
      </c>
    </row>
    <row r="343" spans="1:17" ht="15.75" thickBot="1" x14ac:dyDescent="0.3">
      <c r="A343" s="386">
        <v>1524017</v>
      </c>
      <c r="B343" s="386" t="s">
        <v>208</v>
      </c>
      <c r="C343" s="386" t="s">
        <v>451</v>
      </c>
      <c r="D343" s="386">
        <v>90</v>
      </c>
      <c r="E343" s="386">
        <v>90</v>
      </c>
      <c r="F343" s="387">
        <v>89</v>
      </c>
      <c r="G343" s="388">
        <f>F343/E343</f>
        <v>0.98888888888888893</v>
      </c>
      <c r="H343" s="388">
        <f>$K$53/E343</f>
        <v>0</v>
      </c>
      <c r="I343" s="389">
        <v>45448</v>
      </c>
      <c r="J343" s="390"/>
      <c r="K343" s="390"/>
      <c r="L343" s="391"/>
      <c r="M343" s="392"/>
      <c r="N343" s="393"/>
      <c r="O343" s="394" t="s">
        <v>196</v>
      </c>
      <c r="P343" s="394"/>
      <c r="Q343" s="358"/>
    </row>
    <row r="344" spans="1:17" x14ac:dyDescent="0.25">
      <c r="A344" s="139"/>
      <c r="B344" s="140"/>
      <c r="C344" s="140"/>
      <c r="D344" s="140"/>
      <c r="E344" s="140"/>
      <c r="F344" s="140"/>
      <c r="G344" s="141"/>
      <c r="H344" s="141"/>
      <c r="I344" s="190"/>
      <c r="J344" s="428"/>
      <c r="K344" s="429"/>
      <c r="L344" s="378"/>
      <c r="M344" s="414">
        <f t="shared" ref="M344:M367" si="35">SUM(J344,L344)</f>
        <v>0</v>
      </c>
      <c r="N344" s="395">
        <f>M344/$E$343</f>
        <v>0</v>
      </c>
      <c r="O344" s="448" t="s">
        <v>198</v>
      </c>
      <c r="P344" s="401">
        <v>211</v>
      </c>
      <c r="Q344" s="359" t="s">
        <v>174</v>
      </c>
    </row>
    <row r="345" spans="1:17" x14ac:dyDescent="0.25">
      <c r="A345" s="142"/>
      <c r="B345" s="143"/>
      <c r="C345" s="143"/>
      <c r="D345" s="143"/>
      <c r="E345" s="143"/>
      <c r="F345" s="143"/>
      <c r="G345" s="144"/>
      <c r="H345" s="144"/>
      <c r="I345" s="191"/>
      <c r="J345" s="430">
        <v>1</v>
      </c>
      <c r="K345" s="431"/>
      <c r="L345" s="379"/>
      <c r="M345" s="415">
        <f t="shared" si="35"/>
        <v>1</v>
      </c>
      <c r="N345" s="396">
        <f>M345/$E$343</f>
        <v>1.1111111111111112E-2</v>
      </c>
      <c r="O345" s="448" t="s">
        <v>87</v>
      </c>
      <c r="P345" s="402">
        <v>141</v>
      </c>
      <c r="Q345" s="360"/>
    </row>
    <row r="346" spans="1:17" x14ac:dyDescent="0.25">
      <c r="A346" s="142"/>
      <c r="B346" s="143"/>
      <c r="C346" s="143"/>
      <c r="D346" s="143"/>
      <c r="E346" s="143"/>
      <c r="F346" s="143"/>
      <c r="G346" s="144"/>
      <c r="H346" s="144"/>
      <c r="I346" s="191"/>
      <c r="J346" s="430"/>
      <c r="K346" s="432"/>
      <c r="L346" s="380"/>
      <c r="M346" s="415">
        <f t="shared" si="35"/>
        <v>0</v>
      </c>
      <c r="N346" s="396">
        <f t="shared" ref="N346:N366" si="36">M346/$E$343</f>
        <v>0</v>
      </c>
      <c r="O346" s="448" t="s">
        <v>7</v>
      </c>
      <c r="P346" s="403">
        <v>140</v>
      </c>
      <c r="Q346" s="360"/>
    </row>
    <row r="347" spans="1:17" x14ac:dyDescent="0.25">
      <c r="A347" s="142"/>
      <c r="B347" s="143"/>
      <c r="C347" s="143"/>
      <c r="D347" s="143"/>
      <c r="E347" s="143"/>
      <c r="F347" s="143"/>
      <c r="G347" s="144"/>
      <c r="H347" s="144"/>
      <c r="I347" s="191"/>
      <c r="J347" s="430"/>
      <c r="K347" s="431"/>
      <c r="L347" s="380"/>
      <c r="M347" s="415">
        <f t="shared" si="35"/>
        <v>0</v>
      </c>
      <c r="N347" s="396">
        <f t="shared" si="36"/>
        <v>0</v>
      </c>
      <c r="O347" s="448" t="s">
        <v>8</v>
      </c>
      <c r="P347" s="403">
        <v>210</v>
      </c>
      <c r="Q347" s="360"/>
    </row>
    <row r="348" spans="1:17" x14ac:dyDescent="0.25">
      <c r="A348" s="142"/>
      <c r="B348" s="143"/>
      <c r="C348" s="143"/>
      <c r="D348" s="143"/>
      <c r="E348" s="143"/>
      <c r="F348" s="143"/>
      <c r="G348" s="144"/>
      <c r="H348" s="144"/>
      <c r="I348" s="191"/>
      <c r="J348" s="430"/>
      <c r="K348" s="432"/>
      <c r="L348" s="380"/>
      <c r="M348" s="415">
        <f t="shared" si="35"/>
        <v>0</v>
      </c>
      <c r="N348" s="396">
        <f t="shared" si="36"/>
        <v>0</v>
      </c>
      <c r="O348" s="448" t="s">
        <v>15</v>
      </c>
      <c r="P348" s="402">
        <v>355</v>
      </c>
      <c r="Q348" s="360"/>
    </row>
    <row r="349" spans="1:17" x14ac:dyDescent="0.25">
      <c r="A349" s="142"/>
      <c r="B349" s="143"/>
      <c r="C349" s="143"/>
      <c r="D349" s="143"/>
      <c r="E349" s="143"/>
      <c r="F349" s="143"/>
      <c r="G349" s="144"/>
      <c r="H349" s="144"/>
      <c r="I349" s="191"/>
      <c r="J349" s="430"/>
      <c r="K349" s="432"/>
      <c r="L349" s="380"/>
      <c r="M349" s="415">
        <f t="shared" si="35"/>
        <v>0</v>
      </c>
      <c r="N349" s="396">
        <f t="shared" si="36"/>
        <v>0</v>
      </c>
      <c r="O349" s="448" t="s">
        <v>212</v>
      </c>
      <c r="P349" s="402">
        <v>738</v>
      </c>
      <c r="Q349" s="360"/>
    </row>
    <row r="350" spans="1:17" x14ac:dyDescent="0.25">
      <c r="A350" s="142"/>
      <c r="B350" s="143"/>
      <c r="C350" s="143"/>
      <c r="D350" s="143"/>
      <c r="E350" s="143"/>
      <c r="F350" s="143"/>
      <c r="G350" s="144"/>
      <c r="H350" s="144"/>
      <c r="I350" s="191"/>
      <c r="J350" s="430"/>
      <c r="K350" s="432"/>
      <c r="L350" s="380"/>
      <c r="M350" s="415">
        <f t="shared" si="35"/>
        <v>0</v>
      </c>
      <c r="N350" s="396">
        <f t="shared" si="36"/>
        <v>0</v>
      </c>
      <c r="O350" s="448" t="s">
        <v>88</v>
      </c>
      <c r="P350" s="402">
        <v>737</v>
      </c>
      <c r="Q350" s="360"/>
    </row>
    <row r="351" spans="1:17" x14ac:dyDescent="0.25">
      <c r="A351" s="142"/>
      <c r="B351" s="143"/>
      <c r="C351" s="143"/>
      <c r="D351" s="143"/>
      <c r="E351" s="143"/>
      <c r="F351" s="143"/>
      <c r="G351" s="144"/>
      <c r="H351" s="144"/>
      <c r="I351" s="191"/>
      <c r="J351" s="430"/>
      <c r="K351" s="431"/>
      <c r="L351" s="380"/>
      <c r="M351" s="415">
        <f t="shared" si="35"/>
        <v>0</v>
      </c>
      <c r="N351" s="396">
        <f t="shared" si="36"/>
        <v>0</v>
      </c>
      <c r="O351" s="448" t="s">
        <v>213</v>
      </c>
      <c r="P351" s="402">
        <v>736</v>
      </c>
      <c r="Q351" s="360"/>
    </row>
    <row r="352" spans="1:17" x14ac:dyDescent="0.25">
      <c r="A352" s="142"/>
      <c r="B352" s="143"/>
      <c r="C352" s="143"/>
      <c r="D352" s="143"/>
      <c r="E352" s="143"/>
      <c r="F352" s="143"/>
      <c r="G352" s="144"/>
      <c r="H352" s="144"/>
      <c r="I352" s="191"/>
      <c r="J352" s="430"/>
      <c r="K352" s="432"/>
      <c r="L352" s="380"/>
      <c r="M352" s="415">
        <f t="shared" si="35"/>
        <v>0</v>
      </c>
      <c r="N352" s="396">
        <f t="shared" si="36"/>
        <v>0</v>
      </c>
      <c r="O352" s="448" t="s">
        <v>3</v>
      </c>
      <c r="P352" s="402">
        <v>44</v>
      </c>
      <c r="Q352" s="360"/>
    </row>
    <row r="353" spans="1:17" x14ac:dyDescent="0.25">
      <c r="A353" s="142"/>
      <c r="B353" s="143"/>
      <c r="C353" s="143"/>
      <c r="D353" s="143"/>
      <c r="E353" s="143"/>
      <c r="F353" s="143"/>
      <c r="G353" s="144"/>
      <c r="H353" s="144"/>
      <c r="I353" s="191"/>
      <c r="J353" s="430"/>
      <c r="K353" s="432"/>
      <c r="L353" s="380"/>
      <c r="M353" s="415">
        <f t="shared" si="35"/>
        <v>0</v>
      </c>
      <c r="N353" s="396">
        <f t="shared" si="36"/>
        <v>0</v>
      </c>
      <c r="O353" s="448" t="s">
        <v>172</v>
      </c>
      <c r="P353" s="402">
        <v>119</v>
      </c>
      <c r="Q353" s="360"/>
    </row>
    <row r="354" spans="1:17" x14ac:dyDescent="0.25">
      <c r="A354" s="142"/>
      <c r="B354" s="143"/>
      <c r="C354" s="143"/>
      <c r="D354" s="143"/>
      <c r="E354" s="143"/>
      <c r="F354" s="143"/>
      <c r="G354" s="144"/>
      <c r="H354" s="144"/>
      <c r="I354" s="191"/>
      <c r="J354" s="430"/>
      <c r="K354" s="433"/>
      <c r="L354" s="381"/>
      <c r="M354" s="415">
        <f t="shared" si="35"/>
        <v>0</v>
      </c>
      <c r="N354" s="396">
        <f t="shared" si="36"/>
        <v>0</v>
      </c>
      <c r="O354" s="448" t="s">
        <v>214</v>
      </c>
      <c r="P354" s="402">
        <v>739</v>
      </c>
      <c r="Q354" s="360"/>
    </row>
    <row r="355" spans="1:17" x14ac:dyDescent="0.25">
      <c r="A355" s="142"/>
      <c r="B355" s="143"/>
      <c r="C355" s="143"/>
      <c r="D355" s="143"/>
      <c r="E355" s="143"/>
      <c r="F355" s="143"/>
      <c r="G355" s="144"/>
      <c r="H355" s="144"/>
      <c r="I355" s="191"/>
      <c r="J355" s="430"/>
      <c r="K355" s="431"/>
      <c r="L355" s="380"/>
      <c r="M355" s="415">
        <f t="shared" si="35"/>
        <v>0</v>
      </c>
      <c r="N355" s="396">
        <f t="shared" si="36"/>
        <v>0</v>
      </c>
      <c r="O355" s="448" t="s">
        <v>107</v>
      </c>
      <c r="P355" s="402">
        <v>117</v>
      </c>
      <c r="Q355" s="360"/>
    </row>
    <row r="356" spans="1:17" x14ac:dyDescent="0.25">
      <c r="A356" s="142"/>
      <c r="B356" s="143"/>
      <c r="C356" s="143"/>
      <c r="D356" s="143"/>
      <c r="E356" s="143"/>
      <c r="F356" s="143"/>
      <c r="G356" s="144"/>
      <c r="H356" s="144"/>
      <c r="I356" s="191"/>
      <c r="J356" s="430"/>
      <c r="K356" s="431"/>
      <c r="L356" s="380"/>
      <c r="M356" s="415">
        <f t="shared" si="35"/>
        <v>0</v>
      </c>
      <c r="N356" s="396">
        <f t="shared" si="36"/>
        <v>0</v>
      </c>
      <c r="O356" s="448" t="s">
        <v>271</v>
      </c>
      <c r="P356" s="402">
        <v>176</v>
      </c>
      <c r="Q356" s="360"/>
    </row>
    <row r="357" spans="1:17" x14ac:dyDescent="0.25">
      <c r="A357" s="142"/>
      <c r="B357" s="143"/>
      <c r="C357" s="143"/>
      <c r="D357" s="143"/>
      <c r="E357" s="143"/>
      <c r="F357" s="143"/>
      <c r="G357" s="144"/>
      <c r="H357" s="144"/>
      <c r="I357" s="191"/>
      <c r="J357" s="430"/>
      <c r="K357" s="431"/>
      <c r="L357" s="380"/>
      <c r="M357" s="415">
        <f t="shared" si="35"/>
        <v>0</v>
      </c>
      <c r="N357" s="396">
        <f t="shared" si="36"/>
        <v>0</v>
      </c>
      <c r="O357" s="448" t="s">
        <v>199</v>
      </c>
      <c r="P357" s="402">
        <v>705</v>
      </c>
      <c r="Q357" s="360"/>
    </row>
    <row r="358" spans="1:17" x14ac:dyDescent="0.25">
      <c r="A358" s="142"/>
      <c r="B358" s="143"/>
      <c r="C358" s="143"/>
      <c r="D358" s="143"/>
      <c r="E358" s="143"/>
      <c r="F358" s="143"/>
      <c r="G358" s="144"/>
      <c r="H358" s="144"/>
      <c r="I358" s="191"/>
      <c r="J358" s="430"/>
      <c r="K358" s="431"/>
      <c r="L358" s="380"/>
      <c r="M358" s="415">
        <f t="shared" si="35"/>
        <v>0</v>
      </c>
      <c r="N358" s="396">
        <f t="shared" si="36"/>
        <v>0</v>
      </c>
      <c r="O358" s="448" t="s">
        <v>27</v>
      </c>
      <c r="P358" s="402">
        <v>58</v>
      </c>
      <c r="Q358" s="360"/>
    </row>
    <row r="359" spans="1:17" x14ac:dyDescent="0.25">
      <c r="A359" s="142"/>
      <c r="B359" s="143"/>
      <c r="C359" s="143"/>
      <c r="D359" s="143"/>
      <c r="E359" s="143"/>
      <c r="F359" s="143"/>
      <c r="G359" s="144"/>
      <c r="H359" s="144"/>
      <c r="I359" s="191"/>
      <c r="J359" s="430"/>
      <c r="K359" s="431"/>
      <c r="L359" s="380"/>
      <c r="M359" s="415">
        <f t="shared" si="35"/>
        <v>0</v>
      </c>
      <c r="N359" s="396">
        <f t="shared" si="36"/>
        <v>0</v>
      </c>
      <c r="O359" s="448" t="s">
        <v>210</v>
      </c>
      <c r="P359" s="402">
        <v>70</v>
      </c>
      <c r="Q359" s="360"/>
    </row>
    <row r="360" spans="1:17" x14ac:dyDescent="0.25">
      <c r="A360" s="142"/>
      <c r="B360" s="143"/>
      <c r="C360" s="143"/>
      <c r="D360" s="143"/>
      <c r="E360" s="143"/>
      <c r="F360" s="143"/>
      <c r="G360" s="144"/>
      <c r="H360" s="144"/>
      <c r="I360" s="191"/>
      <c r="J360" s="430"/>
      <c r="K360" s="476"/>
      <c r="L360" s="380"/>
      <c r="M360" s="415">
        <f t="shared" si="35"/>
        <v>0</v>
      </c>
      <c r="N360" s="396">
        <f t="shared" si="36"/>
        <v>0</v>
      </c>
      <c r="O360" s="448" t="s">
        <v>285</v>
      </c>
      <c r="P360" s="402"/>
      <c r="Q360" s="360"/>
    </row>
    <row r="361" spans="1:17" x14ac:dyDescent="0.25">
      <c r="A361" s="142"/>
      <c r="B361" s="143"/>
      <c r="C361" s="143"/>
      <c r="D361" s="143"/>
      <c r="E361" s="143"/>
      <c r="F361" s="143"/>
      <c r="G361" s="144"/>
      <c r="H361" s="144"/>
      <c r="I361" s="191"/>
      <c r="J361" s="430"/>
      <c r="K361" s="435"/>
      <c r="L361" s="382"/>
      <c r="M361" s="473">
        <f t="shared" si="35"/>
        <v>0</v>
      </c>
      <c r="N361" s="396">
        <f t="shared" si="36"/>
        <v>0</v>
      </c>
      <c r="O361" s="474" t="s">
        <v>216</v>
      </c>
      <c r="P361" s="475">
        <v>265</v>
      </c>
      <c r="Q361" s="360"/>
    </row>
    <row r="362" spans="1:17" x14ac:dyDescent="0.25">
      <c r="A362" s="142"/>
      <c r="B362" s="143"/>
      <c r="C362" s="143"/>
      <c r="D362" s="143" t="s">
        <v>99</v>
      </c>
      <c r="E362" s="143"/>
      <c r="F362" s="143"/>
      <c r="G362" s="144"/>
      <c r="H362" s="144"/>
      <c r="I362" s="191"/>
      <c r="J362" s="430"/>
      <c r="K362" s="431"/>
      <c r="L362" s="380"/>
      <c r="M362" s="415">
        <f t="shared" si="35"/>
        <v>0</v>
      </c>
      <c r="N362" s="396">
        <f t="shared" si="36"/>
        <v>0</v>
      </c>
      <c r="O362" s="448" t="s">
        <v>71</v>
      </c>
      <c r="P362" s="402">
        <v>388</v>
      </c>
      <c r="Q362" s="360"/>
    </row>
    <row r="363" spans="1:17" x14ac:dyDescent="0.25">
      <c r="A363" s="142"/>
      <c r="B363" s="143"/>
      <c r="C363" s="143"/>
      <c r="D363" s="143"/>
      <c r="E363" s="143"/>
      <c r="F363" s="143"/>
      <c r="G363" s="144"/>
      <c r="H363" s="144"/>
      <c r="I363" s="191"/>
      <c r="J363" s="430"/>
      <c r="K363" s="431"/>
      <c r="L363" s="380"/>
      <c r="M363" s="415">
        <f t="shared" si="35"/>
        <v>0</v>
      </c>
      <c r="N363" s="396">
        <f t="shared" si="36"/>
        <v>0</v>
      </c>
      <c r="O363" s="448" t="s">
        <v>158</v>
      </c>
      <c r="P363" s="402">
        <v>679</v>
      </c>
      <c r="Q363" s="360"/>
    </row>
    <row r="364" spans="1:17" x14ac:dyDescent="0.25">
      <c r="A364" s="142"/>
      <c r="B364" s="143"/>
      <c r="C364" s="143"/>
      <c r="D364" s="143"/>
      <c r="E364" s="143"/>
      <c r="F364" s="143"/>
      <c r="G364" s="144"/>
      <c r="H364" s="144"/>
      <c r="I364" s="191"/>
      <c r="J364" s="422"/>
      <c r="K364" s="431"/>
      <c r="L364" s="380"/>
      <c r="M364" s="415">
        <f t="shared" si="35"/>
        <v>0</v>
      </c>
      <c r="N364" s="396">
        <f t="shared" si="36"/>
        <v>0</v>
      </c>
      <c r="O364" s="448" t="s">
        <v>85</v>
      </c>
      <c r="P364" s="402">
        <v>43</v>
      </c>
      <c r="Q364" s="360"/>
    </row>
    <row r="365" spans="1:17" x14ac:dyDescent="0.25">
      <c r="A365" s="142"/>
      <c r="B365" s="143"/>
      <c r="C365" s="143"/>
      <c r="D365" s="143"/>
      <c r="E365" s="143"/>
      <c r="F365" s="143"/>
      <c r="G365" s="144"/>
      <c r="H365" s="144"/>
      <c r="I365" s="191"/>
      <c r="J365" s="422"/>
      <c r="K365" s="431"/>
      <c r="L365" s="380"/>
      <c r="M365" s="415">
        <f t="shared" si="35"/>
        <v>0</v>
      </c>
      <c r="N365" s="396">
        <f t="shared" si="36"/>
        <v>0</v>
      </c>
      <c r="O365" s="448" t="s">
        <v>80</v>
      </c>
      <c r="P365" s="398">
        <v>46</v>
      </c>
      <c r="Q365" s="360"/>
    </row>
    <row r="366" spans="1:17" x14ac:dyDescent="0.25">
      <c r="A366" s="142"/>
      <c r="B366" s="143"/>
      <c r="C366" s="143"/>
      <c r="D366" s="143"/>
      <c r="E366" s="143"/>
      <c r="F366" s="143"/>
      <c r="G366" s="144"/>
      <c r="H366" s="144"/>
      <c r="I366" s="191"/>
      <c r="J366" s="375"/>
      <c r="K366" s="431"/>
      <c r="L366" s="380"/>
      <c r="M366" s="415">
        <f t="shared" si="35"/>
        <v>0</v>
      </c>
      <c r="N366" s="396">
        <f t="shared" si="36"/>
        <v>0</v>
      </c>
      <c r="O366" s="448" t="s">
        <v>235</v>
      </c>
      <c r="P366" s="437">
        <v>159</v>
      </c>
      <c r="Q366" s="360"/>
    </row>
    <row r="367" spans="1:17" ht="15.75" thickBot="1" x14ac:dyDescent="0.3">
      <c r="A367" s="142"/>
      <c r="B367" s="143"/>
      <c r="C367" s="143"/>
      <c r="D367" s="143"/>
      <c r="E367" s="143"/>
      <c r="F367" s="143"/>
      <c r="G367" s="144"/>
      <c r="H367" s="144"/>
      <c r="I367" s="191"/>
      <c r="J367" s="438"/>
      <c r="K367" s="432"/>
      <c r="L367" s="380"/>
      <c r="M367" s="415">
        <f t="shared" si="35"/>
        <v>0</v>
      </c>
      <c r="N367" s="416">
        <f>M367/$E$343</f>
        <v>0</v>
      </c>
      <c r="O367" s="448" t="s">
        <v>236</v>
      </c>
      <c r="P367" s="404">
        <v>159</v>
      </c>
      <c r="Q367" s="360"/>
    </row>
    <row r="368" spans="1:17" ht="15.75" thickBot="1" x14ac:dyDescent="0.3">
      <c r="A368" s="142"/>
      <c r="B368" s="143"/>
      <c r="C368" s="143"/>
      <c r="D368" s="143"/>
      <c r="E368" s="143"/>
      <c r="F368" s="143"/>
      <c r="G368" s="144"/>
      <c r="H368" s="144"/>
      <c r="I368" s="192"/>
      <c r="J368" s="361"/>
      <c r="K368" s="361"/>
      <c r="L368" s="362"/>
      <c r="M368" s="363"/>
      <c r="N368" s="363"/>
      <c r="O368" s="400" t="s">
        <v>197</v>
      </c>
      <c r="P368" s="368"/>
      <c r="Q368" s="360"/>
    </row>
    <row r="369" spans="1:17" x14ac:dyDescent="0.25">
      <c r="A369" s="142"/>
      <c r="B369" s="143"/>
      <c r="C369" s="143"/>
      <c r="D369" s="143"/>
      <c r="E369" s="143"/>
      <c r="F369" s="143"/>
      <c r="G369" s="144"/>
      <c r="H369" s="144"/>
      <c r="I369" s="191"/>
      <c r="J369" s="419"/>
      <c r="K369" s="439"/>
      <c r="L369" s="440"/>
      <c r="M369" s="441">
        <f>SUM(J369,L369)</f>
        <v>0</v>
      </c>
      <c r="N369" s="442">
        <f>M369/$E$343</f>
        <v>0</v>
      </c>
      <c r="O369" s="443" t="s">
        <v>91</v>
      </c>
      <c r="P369" s="411">
        <v>159</v>
      </c>
      <c r="Q369" s="444"/>
    </row>
    <row r="370" spans="1:17" x14ac:dyDescent="0.25">
      <c r="A370" s="142"/>
      <c r="B370" s="143"/>
      <c r="C370" s="143"/>
      <c r="D370" s="143"/>
      <c r="E370" s="143"/>
      <c r="F370" s="143"/>
      <c r="G370" s="144"/>
      <c r="H370" s="144"/>
      <c r="I370" s="191"/>
      <c r="J370" s="420"/>
      <c r="K370" s="422"/>
      <c r="L370" s="445"/>
      <c r="M370" s="446">
        <f>SUM(J370,L370)</f>
        <v>0</v>
      </c>
      <c r="N370" s="447">
        <f>M370/$E$343</f>
        <v>0</v>
      </c>
      <c r="O370" s="448" t="s">
        <v>9</v>
      </c>
      <c r="P370" s="412">
        <v>331</v>
      </c>
      <c r="Q370" s="444"/>
    </row>
    <row r="371" spans="1:17" x14ac:dyDescent="0.25">
      <c r="A371" s="142"/>
      <c r="B371" s="143"/>
      <c r="C371" s="143"/>
      <c r="D371" s="143"/>
      <c r="E371" s="143"/>
      <c r="F371" s="143"/>
      <c r="G371" s="144"/>
      <c r="H371" s="144"/>
      <c r="I371" s="191"/>
      <c r="J371" s="421"/>
      <c r="K371" s="422"/>
      <c r="L371" s="445"/>
      <c r="M371" s="446">
        <f t="shared" ref="M371:M381" si="37">SUM(J371,L371)</f>
        <v>0</v>
      </c>
      <c r="N371" s="447">
        <f t="shared" ref="N371:N381" si="38">M371/$E$343</f>
        <v>0</v>
      </c>
      <c r="O371" s="449" t="s">
        <v>94</v>
      </c>
      <c r="P371" s="398">
        <v>265</v>
      </c>
      <c r="Q371" s="444"/>
    </row>
    <row r="372" spans="1:17" x14ac:dyDescent="0.25">
      <c r="A372" s="142"/>
      <c r="B372" s="143"/>
      <c r="C372" s="143"/>
      <c r="D372" s="143"/>
      <c r="E372" s="143"/>
      <c r="F372" s="143"/>
      <c r="G372" s="144"/>
      <c r="H372" s="144"/>
      <c r="I372" s="191"/>
      <c r="J372" s="420"/>
      <c r="K372" s="422"/>
      <c r="L372" s="445"/>
      <c r="M372" s="446">
        <f t="shared" si="37"/>
        <v>0</v>
      </c>
      <c r="N372" s="447">
        <f t="shared" si="38"/>
        <v>0</v>
      </c>
      <c r="O372" s="448" t="s">
        <v>92</v>
      </c>
      <c r="P372" s="412">
        <v>159</v>
      </c>
      <c r="Q372" s="450"/>
    </row>
    <row r="373" spans="1:17" x14ac:dyDescent="0.25">
      <c r="A373" s="142"/>
      <c r="B373" s="143"/>
      <c r="C373" s="143"/>
      <c r="D373" s="143"/>
      <c r="E373" s="143"/>
      <c r="F373" s="143"/>
      <c r="G373" s="144"/>
      <c r="H373" s="144"/>
      <c r="I373" s="191"/>
      <c r="J373" s="420"/>
      <c r="K373" s="422"/>
      <c r="L373" s="445"/>
      <c r="M373" s="446">
        <f t="shared" si="37"/>
        <v>0</v>
      </c>
      <c r="N373" s="447">
        <f t="shared" si="38"/>
        <v>0</v>
      </c>
      <c r="O373" s="451" t="s">
        <v>218</v>
      </c>
      <c r="P373" s="412">
        <v>73</v>
      </c>
      <c r="Q373" s="450"/>
    </row>
    <row r="374" spans="1:17" x14ac:dyDescent="0.25">
      <c r="A374" s="142"/>
      <c r="B374" s="143"/>
      <c r="C374" s="143"/>
      <c r="D374" s="143"/>
      <c r="E374" s="143"/>
      <c r="F374" s="143"/>
      <c r="G374" s="144"/>
      <c r="H374" s="144"/>
      <c r="I374" s="191"/>
      <c r="J374" s="420"/>
      <c r="K374" s="422"/>
      <c r="L374" s="445"/>
      <c r="M374" s="446">
        <f t="shared" si="37"/>
        <v>0</v>
      </c>
      <c r="N374" s="447">
        <f t="shared" si="38"/>
        <v>0</v>
      </c>
      <c r="O374" s="451" t="s">
        <v>35</v>
      </c>
      <c r="P374" s="412">
        <v>65</v>
      </c>
      <c r="Q374" s="450"/>
    </row>
    <row r="375" spans="1:17" x14ac:dyDescent="0.25">
      <c r="A375" s="142"/>
      <c r="B375" s="143"/>
      <c r="C375" s="143"/>
      <c r="D375" s="143"/>
      <c r="E375" s="143"/>
      <c r="F375" s="143"/>
      <c r="G375" s="144"/>
      <c r="H375" s="144"/>
      <c r="I375" s="191"/>
      <c r="J375" s="420"/>
      <c r="K375" s="422"/>
      <c r="L375" s="445"/>
      <c r="M375" s="446">
        <f t="shared" si="37"/>
        <v>0</v>
      </c>
      <c r="N375" s="447">
        <f t="shared" si="38"/>
        <v>0</v>
      </c>
      <c r="O375" s="449" t="s">
        <v>80</v>
      </c>
      <c r="P375" s="398">
        <v>46</v>
      </c>
      <c r="Q375" s="444"/>
    </row>
    <row r="376" spans="1:17" x14ac:dyDescent="0.25">
      <c r="A376" s="142"/>
      <c r="B376" s="143"/>
      <c r="C376" s="143"/>
      <c r="D376" s="143"/>
      <c r="E376" s="143"/>
      <c r="F376" s="143"/>
      <c r="G376" s="144"/>
      <c r="H376" s="144"/>
      <c r="I376" s="191"/>
      <c r="J376" s="421"/>
      <c r="K376" s="422"/>
      <c r="L376" s="445"/>
      <c r="M376" s="446">
        <f t="shared" si="37"/>
        <v>0</v>
      </c>
      <c r="N376" s="447">
        <f t="shared" si="38"/>
        <v>0</v>
      </c>
      <c r="O376" s="448" t="s">
        <v>93</v>
      </c>
      <c r="P376" s="412">
        <v>159</v>
      </c>
      <c r="Q376" s="450"/>
    </row>
    <row r="377" spans="1:17" x14ac:dyDescent="0.25">
      <c r="A377" s="142"/>
      <c r="B377" s="143"/>
      <c r="C377" s="143"/>
      <c r="D377" s="143"/>
      <c r="E377" s="143"/>
      <c r="F377" s="143"/>
      <c r="G377" s="144"/>
      <c r="H377" s="144"/>
      <c r="I377" s="191"/>
      <c r="J377" s="420"/>
      <c r="K377" s="422"/>
      <c r="L377" s="445"/>
      <c r="M377" s="446">
        <f t="shared" si="37"/>
        <v>0</v>
      </c>
      <c r="N377" s="447">
        <f t="shared" si="38"/>
        <v>0</v>
      </c>
      <c r="O377" s="448" t="s">
        <v>90</v>
      </c>
      <c r="P377" s="412">
        <v>159</v>
      </c>
      <c r="Q377" s="444"/>
    </row>
    <row r="378" spans="1:17" x14ac:dyDescent="0.25">
      <c r="A378" s="142"/>
      <c r="B378" s="143"/>
      <c r="C378" s="143"/>
      <c r="D378" s="143"/>
      <c r="E378" s="143"/>
      <c r="F378" s="143"/>
      <c r="G378" s="144"/>
      <c r="H378" s="144"/>
      <c r="I378" s="191"/>
      <c r="J378" s="420"/>
      <c r="K378" s="422"/>
      <c r="L378" s="445"/>
      <c r="M378" s="446">
        <f t="shared" si="37"/>
        <v>0</v>
      </c>
      <c r="N378" s="447">
        <f t="shared" si="38"/>
        <v>0</v>
      </c>
      <c r="O378" s="452" t="s">
        <v>108</v>
      </c>
      <c r="P378" s="402">
        <v>624</v>
      </c>
      <c r="Q378" s="444"/>
    </row>
    <row r="379" spans="1:17" x14ac:dyDescent="0.25">
      <c r="A379" s="142"/>
      <c r="B379" s="143"/>
      <c r="C379" s="143"/>
      <c r="D379" s="143"/>
      <c r="E379" s="143"/>
      <c r="F379" s="143"/>
      <c r="G379" s="144"/>
      <c r="H379" s="144"/>
      <c r="I379" s="191"/>
      <c r="J379" s="420"/>
      <c r="K379" s="422"/>
      <c r="L379" s="445"/>
      <c r="M379" s="446">
        <f t="shared" si="37"/>
        <v>0</v>
      </c>
      <c r="N379" s="447">
        <f t="shared" si="38"/>
        <v>0</v>
      </c>
      <c r="O379" s="452" t="s">
        <v>219</v>
      </c>
      <c r="P379" s="402">
        <v>159</v>
      </c>
      <c r="Q379" s="444"/>
    </row>
    <row r="380" spans="1:17" x14ac:dyDescent="0.25">
      <c r="A380" s="142"/>
      <c r="B380" s="143"/>
      <c r="C380" s="143"/>
      <c r="D380" s="143"/>
      <c r="E380" s="143"/>
      <c r="F380" s="143"/>
      <c r="G380" s="144"/>
      <c r="H380" s="144"/>
      <c r="I380" s="191"/>
      <c r="J380" s="420"/>
      <c r="K380" s="422"/>
      <c r="L380" s="445"/>
      <c r="M380" s="446">
        <f t="shared" si="37"/>
        <v>0</v>
      </c>
      <c r="N380" s="447">
        <f t="shared" si="38"/>
        <v>0</v>
      </c>
      <c r="O380" s="452" t="s">
        <v>220</v>
      </c>
      <c r="P380" s="402">
        <v>159</v>
      </c>
      <c r="Q380" s="360" t="s">
        <v>460</v>
      </c>
    </row>
    <row r="381" spans="1:17" x14ac:dyDescent="0.25">
      <c r="A381" s="142"/>
      <c r="B381" s="143"/>
      <c r="C381" s="143"/>
      <c r="D381" s="143"/>
      <c r="E381" s="143"/>
      <c r="F381" s="143"/>
      <c r="G381" s="144"/>
      <c r="H381" s="144"/>
      <c r="I381" s="191"/>
      <c r="J381" s="420"/>
      <c r="K381" s="422"/>
      <c r="L381" s="445"/>
      <c r="M381" s="446">
        <f t="shared" si="37"/>
        <v>0</v>
      </c>
      <c r="N381" s="447">
        <f t="shared" si="38"/>
        <v>0</v>
      </c>
      <c r="O381" s="452" t="s">
        <v>222</v>
      </c>
      <c r="P381" s="402">
        <v>159</v>
      </c>
      <c r="Q381" s="360" t="s">
        <v>461</v>
      </c>
    </row>
    <row r="382" spans="1:17" ht="15.75" thickBot="1" x14ac:dyDescent="0.3">
      <c r="A382" s="142"/>
      <c r="B382" s="143"/>
      <c r="C382" s="143"/>
      <c r="D382" s="143"/>
      <c r="E382" s="143"/>
      <c r="F382" s="143"/>
      <c r="G382" s="144"/>
      <c r="H382" s="144"/>
      <c r="I382" s="191"/>
      <c r="J382" s="453"/>
      <c r="K382" s="438"/>
      <c r="L382" s="454"/>
      <c r="M382" s="455">
        <f>SUM(J382,L382)</f>
        <v>0</v>
      </c>
      <c r="N382" s="456">
        <f>M382/$E$343</f>
        <v>0</v>
      </c>
      <c r="O382" s="457" t="s">
        <v>172</v>
      </c>
      <c r="P382" s="413">
        <v>159</v>
      </c>
      <c r="Q382" s="444" t="s">
        <v>447</v>
      </c>
    </row>
    <row r="383" spans="1:17" ht="15.75" thickBot="1" x14ac:dyDescent="0.3">
      <c r="A383" s="142"/>
      <c r="B383" s="143"/>
      <c r="C383" s="143"/>
      <c r="D383" s="143"/>
      <c r="E383" s="143"/>
      <c r="F383" s="143"/>
      <c r="G383" s="144"/>
      <c r="H383" s="144"/>
      <c r="I383" s="192"/>
      <c r="J383" s="365"/>
      <c r="K383" s="365"/>
      <c r="L383" s="366"/>
      <c r="M383" s="458"/>
      <c r="N383" s="367"/>
      <c r="O383" s="459" t="s">
        <v>200</v>
      </c>
      <c r="P383" s="368"/>
      <c r="Q383" s="360"/>
    </row>
    <row r="384" spans="1:17" x14ac:dyDescent="0.25">
      <c r="A384" s="142"/>
      <c r="B384" s="143"/>
      <c r="C384" s="143"/>
      <c r="D384" s="143"/>
      <c r="E384" s="143"/>
      <c r="F384" s="143"/>
      <c r="G384" s="144"/>
      <c r="H384" s="144"/>
      <c r="I384" s="192"/>
      <c r="J384" s="460"/>
      <c r="K384" s="461"/>
      <c r="L384" s="462"/>
      <c r="M384" s="463">
        <f>SUM(J384,L384)</f>
        <v>0</v>
      </c>
      <c r="N384" s="464">
        <f>M384/$E$343</f>
        <v>0</v>
      </c>
      <c r="O384" s="465" t="s">
        <v>71</v>
      </c>
      <c r="P384" s="397">
        <v>388</v>
      </c>
      <c r="Q384" s="360"/>
    </row>
    <row r="385" spans="1:17" x14ac:dyDescent="0.25">
      <c r="A385" s="142"/>
      <c r="B385" s="143"/>
      <c r="C385" s="143"/>
      <c r="D385" s="143"/>
      <c r="E385" s="143"/>
      <c r="F385" s="143"/>
      <c r="G385" s="144"/>
      <c r="H385" s="144"/>
      <c r="I385" s="192"/>
      <c r="J385" s="364"/>
      <c r="K385" s="376"/>
      <c r="L385" s="466"/>
      <c r="M385" s="467">
        <v>0</v>
      </c>
      <c r="N385" s="468">
        <f>M385/$E$343</f>
        <v>0</v>
      </c>
      <c r="O385" s="436" t="s">
        <v>169</v>
      </c>
      <c r="P385" s="398">
        <v>734</v>
      </c>
      <c r="Q385" s="360"/>
    </row>
    <row r="386" spans="1:17" x14ac:dyDescent="0.25">
      <c r="A386" s="142"/>
      <c r="B386" s="143"/>
      <c r="C386" s="143"/>
      <c r="D386" s="143"/>
      <c r="E386" s="143"/>
      <c r="F386" s="143"/>
      <c r="G386" s="144"/>
      <c r="H386" s="144"/>
      <c r="I386" s="192"/>
      <c r="J386" s="364"/>
      <c r="K386" s="376"/>
      <c r="L386" s="466"/>
      <c r="M386" s="467">
        <v>0</v>
      </c>
      <c r="N386" s="468">
        <f t="shared" ref="N386:N405" si="39">M386/$E$343</f>
        <v>0</v>
      </c>
      <c r="O386" s="436" t="s">
        <v>115</v>
      </c>
      <c r="P386" s="398">
        <v>735</v>
      </c>
      <c r="Q386" s="360"/>
    </row>
    <row r="387" spans="1:17" x14ac:dyDescent="0.25">
      <c r="A387" s="142"/>
      <c r="B387" s="143"/>
      <c r="C387" s="143"/>
      <c r="D387" s="143"/>
      <c r="E387" s="143"/>
      <c r="F387" s="143"/>
      <c r="G387" s="144"/>
      <c r="H387" s="144"/>
      <c r="I387" s="192"/>
      <c r="J387" s="364"/>
      <c r="K387" s="376"/>
      <c r="L387" s="466"/>
      <c r="M387" s="467">
        <f t="shared" ref="M387:M392" si="40">SUM(J387,L387)</f>
        <v>0</v>
      </c>
      <c r="N387" s="468">
        <f t="shared" si="39"/>
        <v>0</v>
      </c>
      <c r="O387" s="436" t="s">
        <v>224</v>
      </c>
      <c r="P387" s="398">
        <v>43</v>
      </c>
      <c r="Q387" s="360"/>
    </row>
    <row r="388" spans="1:17" x14ac:dyDescent="0.25">
      <c r="A388" s="142"/>
      <c r="B388" s="143"/>
      <c r="C388" s="143"/>
      <c r="D388" s="143"/>
      <c r="E388" s="143"/>
      <c r="F388" s="143"/>
      <c r="G388" s="144"/>
      <c r="H388" s="144"/>
      <c r="I388" s="145"/>
      <c r="J388" s="364"/>
      <c r="K388" s="376"/>
      <c r="L388" s="466"/>
      <c r="M388" s="467">
        <f t="shared" si="40"/>
        <v>0</v>
      </c>
      <c r="N388" s="468">
        <f t="shared" si="39"/>
        <v>0</v>
      </c>
      <c r="O388" s="436" t="s">
        <v>171</v>
      </c>
      <c r="P388" s="398">
        <v>736</v>
      </c>
      <c r="Q388" s="360"/>
    </row>
    <row r="389" spans="1:17" x14ac:dyDescent="0.25">
      <c r="A389" s="142"/>
      <c r="B389" s="143"/>
      <c r="C389" s="143"/>
      <c r="D389" s="143"/>
      <c r="E389" s="143"/>
      <c r="F389" s="143"/>
      <c r="G389" s="144"/>
      <c r="H389" s="144"/>
      <c r="I389" s="145"/>
      <c r="J389" s="369"/>
      <c r="K389" s="376"/>
      <c r="L389" s="466"/>
      <c r="M389" s="467">
        <f t="shared" si="40"/>
        <v>0</v>
      </c>
      <c r="N389" s="468">
        <f t="shared" si="39"/>
        <v>0</v>
      </c>
      <c r="O389" s="436" t="s">
        <v>225</v>
      </c>
      <c r="P389" s="398">
        <v>736</v>
      </c>
      <c r="Q389" s="360"/>
    </row>
    <row r="390" spans="1:17" x14ac:dyDescent="0.25">
      <c r="A390" s="142"/>
      <c r="B390" s="143"/>
      <c r="C390" s="143"/>
      <c r="D390" s="143"/>
      <c r="E390" s="143"/>
      <c r="F390" s="143"/>
      <c r="G390" s="144"/>
      <c r="H390" s="144"/>
      <c r="I390" s="145"/>
      <c r="J390" s="369"/>
      <c r="K390" s="376"/>
      <c r="L390" s="466"/>
      <c r="M390" s="467">
        <f t="shared" si="40"/>
        <v>0</v>
      </c>
      <c r="N390" s="468">
        <f t="shared" si="39"/>
        <v>0</v>
      </c>
      <c r="O390" s="448" t="s">
        <v>214</v>
      </c>
      <c r="P390" s="398">
        <v>159</v>
      </c>
      <c r="Q390" s="360"/>
    </row>
    <row r="391" spans="1:17" x14ac:dyDescent="0.25">
      <c r="A391" s="142"/>
      <c r="B391" s="143"/>
      <c r="C391" s="143"/>
      <c r="D391" s="143"/>
      <c r="E391" s="143"/>
      <c r="F391" s="143"/>
      <c r="G391" s="144"/>
      <c r="H391" s="144"/>
      <c r="I391" s="145"/>
      <c r="J391" s="369">
        <v>1</v>
      </c>
      <c r="K391" s="376"/>
      <c r="L391" s="469"/>
      <c r="M391" s="467">
        <f t="shared" si="40"/>
        <v>1</v>
      </c>
      <c r="N391" s="468">
        <f t="shared" si="39"/>
        <v>1.1111111111111112E-2</v>
      </c>
      <c r="O391" s="434" t="s">
        <v>107</v>
      </c>
      <c r="P391" s="398">
        <v>117</v>
      </c>
      <c r="Q391" s="360"/>
    </row>
    <row r="392" spans="1:17" x14ac:dyDescent="0.25">
      <c r="A392" s="142"/>
      <c r="B392" s="143"/>
      <c r="C392" s="143"/>
      <c r="D392" s="143"/>
      <c r="E392" s="143"/>
      <c r="F392" s="143"/>
      <c r="G392" s="144"/>
      <c r="H392" s="144"/>
      <c r="I392" s="145"/>
      <c r="J392" s="369"/>
      <c r="K392" s="376"/>
      <c r="L392" s="469"/>
      <c r="M392" s="467">
        <f t="shared" si="40"/>
        <v>0</v>
      </c>
      <c r="N392" s="468">
        <f t="shared" si="39"/>
        <v>0</v>
      </c>
      <c r="O392" s="436" t="s">
        <v>116</v>
      </c>
      <c r="P392" s="398">
        <v>665</v>
      </c>
      <c r="Q392" s="360"/>
    </row>
    <row r="393" spans="1:17" x14ac:dyDescent="0.25">
      <c r="A393" s="142"/>
      <c r="B393" s="143"/>
      <c r="C393" s="143"/>
      <c r="D393" s="143"/>
      <c r="E393" s="143"/>
      <c r="F393" s="143"/>
      <c r="G393" s="144"/>
      <c r="H393" s="144"/>
      <c r="I393" s="145"/>
      <c r="J393" s="369"/>
      <c r="K393" s="376"/>
      <c r="L393" s="466"/>
      <c r="M393" s="467">
        <v>0</v>
      </c>
      <c r="N393" s="468">
        <f t="shared" si="39"/>
        <v>0</v>
      </c>
      <c r="O393" s="436" t="s">
        <v>226</v>
      </c>
      <c r="P393" s="398">
        <v>65</v>
      </c>
      <c r="Q393" s="360"/>
    </row>
    <row r="394" spans="1:17" x14ac:dyDescent="0.25">
      <c r="A394" s="142"/>
      <c r="B394" s="143"/>
      <c r="C394" s="143"/>
      <c r="D394" s="143"/>
      <c r="E394" s="143"/>
      <c r="F394" s="143"/>
      <c r="G394" s="144"/>
      <c r="H394" s="144"/>
      <c r="I394" s="145"/>
      <c r="J394" s="369"/>
      <c r="K394" s="376"/>
      <c r="L394" s="466"/>
      <c r="M394" s="467">
        <v>0</v>
      </c>
      <c r="N394" s="468">
        <f t="shared" si="39"/>
        <v>0</v>
      </c>
      <c r="O394" s="436" t="s">
        <v>227</v>
      </c>
      <c r="P394" s="398">
        <v>65</v>
      </c>
      <c r="Q394" s="360"/>
    </row>
    <row r="395" spans="1:17" x14ac:dyDescent="0.25">
      <c r="A395" s="142"/>
      <c r="B395" s="143"/>
      <c r="C395" s="143"/>
      <c r="D395" s="143"/>
      <c r="E395" s="143"/>
      <c r="F395" s="143"/>
      <c r="G395" s="144"/>
      <c r="H395" s="144"/>
      <c r="I395" s="145"/>
      <c r="J395" s="369"/>
      <c r="K395" s="376"/>
      <c r="L395" s="466"/>
      <c r="M395" s="467">
        <f t="shared" ref="M395" si="41">SUM(J395,L395)</f>
        <v>0</v>
      </c>
      <c r="N395" s="468">
        <f t="shared" si="39"/>
        <v>0</v>
      </c>
      <c r="O395" s="436" t="s">
        <v>26</v>
      </c>
      <c r="P395" s="398">
        <v>164</v>
      </c>
      <c r="Q395" s="360"/>
    </row>
    <row r="396" spans="1:17" x14ac:dyDescent="0.25">
      <c r="A396" s="142"/>
      <c r="B396" s="143"/>
      <c r="C396" s="143"/>
      <c r="D396" s="143"/>
      <c r="E396" s="143"/>
      <c r="F396" s="143"/>
      <c r="G396" s="144"/>
      <c r="H396" s="144"/>
      <c r="I396" s="145"/>
      <c r="J396" s="369"/>
      <c r="K396" s="376"/>
      <c r="L396" s="466"/>
      <c r="M396" s="467">
        <v>0</v>
      </c>
      <c r="N396" s="468">
        <f t="shared" si="39"/>
        <v>0</v>
      </c>
      <c r="O396" s="501" t="s">
        <v>228</v>
      </c>
      <c r="P396" s="398">
        <v>65</v>
      </c>
      <c r="Q396" s="360"/>
    </row>
    <row r="397" spans="1:17" x14ac:dyDescent="0.25">
      <c r="A397" s="142"/>
      <c r="B397" s="143"/>
      <c r="C397" s="143"/>
      <c r="D397" s="143"/>
      <c r="E397" s="143"/>
      <c r="F397" s="143"/>
      <c r="G397" s="144"/>
      <c r="H397" s="144"/>
      <c r="I397" s="145"/>
      <c r="J397" s="369"/>
      <c r="K397" s="376"/>
      <c r="L397" s="466"/>
      <c r="M397" s="467">
        <f t="shared" ref="M397:M403" si="42">SUM(J397,L397)</f>
        <v>0</v>
      </c>
      <c r="N397" s="468">
        <f t="shared" si="39"/>
        <v>0</v>
      </c>
      <c r="O397" s="501" t="s">
        <v>229</v>
      </c>
      <c r="P397" s="398">
        <v>65</v>
      </c>
      <c r="Q397" s="360"/>
    </row>
    <row r="398" spans="1:17" x14ac:dyDescent="0.25">
      <c r="A398" s="142"/>
      <c r="B398" s="143"/>
      <c r="C398" s="143"/>
      <c r="D398" s="143"/>
      <c r="E398" s="143"/>
      <c r="F398" s="143"/>
      <c r="G398" s="144"/>
      <c r="H398" s="144"/>
      <c r="I398" s="145"/>
      <c r="J398" s="369"/>
      <c r="K398" s="376"/>
      <c r="L398" s="466"/>
      <c r="M398" s="467">
        <f t="shared" si="42"/>
        <v>0</v>
      </c>
      <c r="N398" s="468">
        <f t="shared" si="39"/>
        <v>0</v>
      </c>
      <c r="O398" s="501" t="s">
        <v>230</v>
      </c>
      <c r="P398" s="398">
        <v>65</v>
      </c>
      <c r="Q398" s="360"/>
    </row>
    <row r="399" spans="1:17" x14ac:dyDescent="0.25">
      <c r="A399" s="142"/>
      <c r="B399" s="143"/>
      <c r="C399" s="143"/>
      <c r="D399" s="143"/>
      <c r="E399" s="143"/>
      <c r="F399" s="143"/>
      <c r="G399" s="144"/>
      <c r="H399" s="144"/>
      <c r="I399" s="145"/>
      <c r="J399" s="369"/>
      <c r="K399" s="376"/>
      <c r="L399" s="466"/>
      <c r="M399" s="467">
        <f t="shared" si="42"/>
        <v>0</v>
      </c>
      <c r="N399" s="468">
        <f t="shared" si="39"/>
        <v>0</v>
      </c>
      <c r="O399" s="436" t="s">
        <v>237</v>
      </c>
      <c r="P399" s="398">
        <v>739</v>
      </c>
      <c r="Q399" s="360"/>
    </row>
    <row r="400" spans="1:17" x14ac:dyDescent="0.25">
      <c r="A400" s="142"/>
      <c r="B400" s="143"/>
      <c r="C400" s="143"/>
      <c r="D400" s="143"/>
      <c r="E400" s="143"/>
      <c r="F400" s="143"/>
      <c r="G400" s="144"/>
      <c r="H400" s="144"/>
      <c r="I400" s="145"/>
      <c r="J400" s="369"/>
      <c r="K400" s="376"/>
      <c r="L400" s="466"/>
      <c r="M400" s="467">
        <f t="shared" si="42"/>
        <v>0</v>
      </c>
      <c r="N400" s="468">
        <f t="shared" si="39"/>
        <v>0</v>
      </c>
      <c r="O400" s="436" t="s">
        <v>35</v>
      </c>
      <c r="P400" s="398">
        <v>65</v>
      </c>
      <c r="Q400" s="360"/>
    </row>
    <row r="401" spans="1:17" x14ac:dyDescent="0.25">
      <c r="A401" s="142"/>
      <c r="B401" s="143"/>
      <c r="C401" s="143"/>
      <c r="D401" s="143"/>
      <c r="E401" s="143"/>
      <c r="F401" s="143"/>
      <c r="G401" s="144"/>
      <c r="H401" s="144"/>
      <c r="I401" s="145"/>
      <c r="J401" s="369"/>
      <c r="K401" s="376"/>
      <c r="L401" s="466"/>
      <c r="M401" s="467">
        <f t="shared" si="42"/>
        <v>0</v>
      </c>
      <c r="N401" s="468">
        <f t="shared" si="39"/>
        <v>0</v>
      </c>
      <c r="O401" s="436" t="s">
        <v>231</v>
      </c>
      <c r="P401" s="398">
        <v>65</v>
      </c>
      <c r="Q401" s="360"/>
    </row>
    <row r="402" spans="1:17" x14ac:dyDescent="0.25">
      <c r="A402" s="142"/>
      <c r="B402" s="143"/>
      <c r="C402" s="143"/>
      <c r="D402" s="143"/>
      <c r="E402" s="143"/>
      <c r="F402" s="143"/>
      <c r="G402" s="144"/>
      <c r="H402" s="144"/>
      <c r="I402" s="145"/>
      <c r="J402" s="369"/>
      <c r="K402" s="376"/>
      <c r="L402" s="466"/>
      <c r="M402" s="467">
        <f t="shared" si="42"/>
        <v>0</v>
      </c>
      <c r="N402" s="468">
        <f t="shared" si="39"/>
        <v>0</v>
      </c>
      <c r="O402" s="448" t="s">
        <v>158</v>
      </c>
      <c r="P402" s="398">
        <v>679</v>
      </c>
      <c r="Q402" s="360"/>
    </row>
    <row r="403" spans="1:17" x14ac:dyDescent="0.25">
      <c r="A403" s="142"/>
      <c r="B403" s="143"/>
      <c r="C403" s="143"/>
      <c r="D403" s="143"/>
      <c r="E403" s="143"/>
      <c r="F403" s="143"/>
      <c r="G403" s="144"/>
      <c r="H403" s="144"/>
      <c r="I403" s="145"/>
      <c r="J403" s="369"/>
      <c r="K403" s="376"/>
      <c r="L403" s="466"/>
      <c r="M403" s="467">
        <f t="shared" si="42"/>
        <v>0</v>
      </c>
      <c r="N403" s="468">
        <f t="shared" si="39"/>
        <v>0</v>
      </c>
      <c r="O403" s="436" t="s">
        <v>232</v>
      </c>
      <c r="P403" s="398">
        <v>639</v>
      </c>
      <c r="Q403" s="360"/>
    </row>
    <row r="404" spans="1:17" x14ac:dyDescent="0.25">
      <c r="A404" s="142"/>
      <c r="B404" s="143"/>
      <c r="C404" s="143"/>
      <c r="D404" s="143"/>
      <c r="E404" s="143"/>
      <c r="F404" s="143"/>
      <c r="G404" s="144"/>
      <c r="H404" s="144"/>
      <c r="I404" s="145"/>
      <c r="J404" s="364"/>
      <c r="K404" s="376"/>
      <c r="L404" s="466"/>
      <c r="M404" s="467">
        <v>0</v>
      </c>
      <c r="N404" s="468">
        <f t="shared" si="39"/>
        <v>0</v>
      </c>
      <c r="O404" s="436" t="s">
        <v>233</v>
      </c>
      <c r="P404" s="398">
        <v>639</v>
      </c>
      <c r="Q404" s="503"/>
    </row>
    <row r="405" spans="1:17" x14ac:dyDescent="0.25">
      <c r="A405" s="142"/>
      <c r="B405" s="143"/>
      <c r="C405" s="143"/>
      <c r="D405" s="143"/>
      <c r="E405" s="143"/>
      <c r="F405" s="143"/>
      <c r="G405" s="144"/>
      <c r="H405" s="144"/>
      <c r="I405" s="145"/>
      <c r="J405" s="364"/>
      <c r="K405" s="376"/>
      <c r="L405" s="466"/>
      <c r="M405" s="467">
        <v>0</v>
      </c>
      <c r="N405" s="468">
        <f t="shared" si="39"/>
        <v>0</v>
      </c>
      <c r="O405" s="436" t="s">
        <v>234</v>
      </c>
      <c r="P405" s="398">
        <v>639</v>
      </c>
      <c r="Q405" s="360"/>
    </row>
    <row r="406" spans="1:17" ht="15.75" thickBot="1" x14ac:dyDescent="0.3">
      <c r="A406" s="150"/>
      <c r="B406" s="151"/>
      <c r="C406" s="151"/>
      <c r="D406" s="151"/>
      <c r="E406" s="151"/>
      <c r="F406" s="151"/>
      <c r="G406" s="152"/>
      <c r="H406" s="152"/>
      <c r="I406" s="153"/>
      <c r="J406" s="370"/>
      <c r="K406" s="377"/>
      <c r="L406" s="470"/>
      <c r="M406" s="471">
        <f t="shared" ref="M406" si="43">SUM(J406,L406)</f>
        <v>0</v>
      </c>
      <c r="N406" s="384">
        <f>M406/$E$343</f>
        <v>0</v>
      </c>
      <c r="O406" s="472" t="s">
        <v>452</v>
      </c>
      <c r="P406" s="399"/>
      <c r="Q406" s="371"/>
    </row>
    <row r="407" spans="1:17" ht="15.75" thickBot="1" x14ac:dyDescent="0.3">
      <c r="I407" s="154" t="s">
        <v>4</v>
      </c>
      <c r="J407" s="372">
        <f>SUM(J344:J406)</f>
        <v>2</v>
      </c>
      <c r="K407" s="372">
        <f>SUM(K344:K406)</f>
        <v>0</v>
      </c>
      <c r="L407" s="372">
        <f>SUM(L344:L406)</f>
        <v>0</v>
      </c>
      <c r="M407" s="385">
        <f>SUM(M344:M406)</f>
        <v>2</v>
      </c>
      <c r="N407" s="383">
        <f>M407/$E$343</f>
        <v>2.2222222222222223E-2</v>
      </c>
      <c r="O407" s="373"/>
      <c r="P407" s="373"/>
      <c r="Q407" s="374"/>
    </row>
    <row r="409" spans="1:17" ht="15.75" thickBot="1" x14ac:dyDescent="0.3"/>
    <row r="410" spans="1:17" ht="26.25" thickBot="1" x14ac:dyDescent="0.3">
      <c r="A410" s="405" t="s">
        <v>195</v>
      </c>
      <c r="B410" s="405" t="s">
        <v>47</v>
      </c>
      <c r="C410" s="405" t="s">
        <v>191</v>
      </c>
      <c r="D410" s="405" t="s">
        <v>190</v>
      </c>
      <c r="E410" s="405" t="s">
        <v>192</v>
      </c>
      <c r="F410" s="405" t="s">
        <v>16</v>
      </c>
      <c r="G410" s="76" t="s">
        <v>1</v>
      </c>
      <c r="H410" s="76" t="s">
        <v>86</v>
      </c>
      <c r="I410" s="406" t="s">
        <v>23</v>
      </c>
      <c r="J410" s="407" t="s">
        <v>201</v>
      </c>
      <c r="K410" s="408" t="s">
        <v>193</v>
      </c>
      <c r="L410" s="405" t="s">
        <v>194</v>
      </c>
      <c r="M410" s="405" t="s">
        <v>4</v>
      </c>
      <c r="N410" s="405" t="s">
        <v>2</v>
      </c>
      <c r="O410" s="405" t="s">
        <v>20</v>
      </c>
      <c r="P410" s="405" t="s">
        <v>69</v>
      </c>
      <c r="Q410" s="409" t="s">
        <v>6</v>
      </c>
    </row>
    <row r="411" spans="1:17" ht="15.75" thickBot="1" x14ac:dyDescent="0.3">
      <c r="A411" s="386">
        <v>1525264</v>
      </c>
      <c r="B411" s="386" t="s">
        <v>208</v>
      </c>
      <c r="C411" s="386" t="s">
        <v>451</v>
      </c>
      <c r="D411" s="386">
        <v>1920</v>
      </c>
      <c r="E411" s="386">
        <v>1948</v>
      </c>
      <c r="F411" s="387">
        <v>1868</v>
      </c>
      <c r="G411" s="388">
        <f>F411/E411</f>
        <v>0.95893223819301843</v>
      </c>
      <c r="H411" s="388">
        <f>$K$53/E411</f>
        <v>0</v>
      </c>
      <c r="I411" s="389">
        <v>45450</v>
      </c>
      <c r="J411" s="390"/>
      <c r="K411" s="390"/>
      <c r="L411" s="391"/>
      <c r="M411" s="392"/>
      <c r="N411" s="393"/>
      <c r="O411" s="394" t="s">
        <v>196</v>
      </c>
      <c r="P411" s="394"/>
      <c r="Q411" s="358"/>
    </row>
    <row r="412" spans="1:17" x14ac:dyDescent="0.25">
      <c r="A412" s="139"/>
      <c r="B412" s="140"/>
      <c r="C412" s="140"/>
      <c r="D412" s="140"/>
      <c r="E412" s="140"/>
      <c r="F412" s="140"/>
      <c r="G412" s="141"/>
      <c r="H412" s="141"/>
      <c r="I412" s="190"/>
      <c r="J412" s="428">
        <v>3</v>
      </c>
      <c r="K412" s="429"/>
      <c r="L412" s="378"/>
      <c r="M412" s="414">
        <f t="shared" ref="M412:M435" si="44">SUM(J412,L412)</f>
        <v>3</v>
      </c>
      <c r="N412" s="395">
        <f>M412/$E$411</f>
        <v>1.540041067761807E-3</v>
      </c>
      <c r="O412" s="448" t="s">
        <v>198</v>
      </c>
      <c r="P412" s="401">
        <v>211</v>
      </c>
      <c r="Q412" s="359" t="s">
        <v>174</v>
      </c>
    </row>
    <row r="413" spans="1:17" x14ac:dyDescent="0.25">
      <c r="A413" s="142"/>
      <c r="B413" s="143"/>
      <c r="C413" s="143"/>
      <c r="D413" s="143"/>
      <c r="E413" s="143"/>
      <c r="F413" s="143"/>
      <c r="G413" s="144"/>
      <c r="H413" s="144"/>
      <c r="I413" s="191"/>
      <c r="J413" s="430">
        <v>1</v>
      </c>
      <c r="K413" s="431"/>
      <c r="L413" s="379"/>
      <c r="M413" s="415">
        <f t="shared" si="44"/>
        <v>1</v>
      </c>
      <c r="N413" s="396">
        <f>M413/$E$411</f>
        <v>5.1334702258726901E-4</v>
      </c>
      <c r="O413" s="448" t="s">
        <v>87</v>
      </c>
      <c r="P413" s="402">
        <v>141</v>
      </c>
      <c r="Q413" s="360"/>
    </row>
    <row r="414" spans="1:17" x14ac:dyDescent="0.25">
      <c r="A414" s="142"/>
      <c r="B414" s="143"/>
      <c r="C414" s="143"/>
      <c r="D414" s="143"/>
      <c r="E414" s="143"/>
      <c r="F414" s="143"/>
      <c r="G414" s="144"/>
      <c r="H414" s="144"/>
      <c r="I414" s="191"/>
      <c r="J414" s="430"/>
      <c r="K414" s="432"/>
      <c r="L414" s="380"/>
      <c r="M414" s="415">
        <f t="shared" si="44"/>
        <v>0</v>
      </c>
      <c r="N414" s="396">
        <f t="shared" ref="N414:N434" si="45">M414/$E$411</f>
        <v>0</v>
      </c>
      <c r="O414" s="448" t="s">
        <v>7</v>
      </c>
      <c r="P414" s="403">
        <v>140</v>
      </c>
      <c r="Q414" s="360"/>
    </row>
    <row r="415" spans="1:17" x14ac:dyDescent="0.25">
      <c r="A415" s="142"/>
      <c r="B415" s="143"/>
      <c r="C415" s="143"/>
      <c r="D415" s="143"/>
      <c r="E415" s="143"/>
      <c r="F415" s="143"/>
      <c r="G415" s="144"/>
      <c r="H415" s="144"/>
      <c r="I415" s="191"/>
      <c r="J415" s="430"/>
      <c r="K415" s="431"/>
      <c r="L415" s="380"/>
      <c r="M415" s="415">
        <f t="shared" si="44"/>
        <v>0</v>
      </c>
      <c r="N415" s="396">
        <f t="shared" si="45"/>
        <v>0</v>
      </c>
      <c r="O415" s="448" t="s">
        <v>8</v>
      </c>
      <c r="P415" s="403">
        <v>210</v>
      </c>
      <c r="Q415" s="360"/>
    </row>
    <row r="416" spans="1:17" x14ac:dyDescent="0.25">
      <c r="A416" s="142"/>
      <c r="B416" s="143"/>
      <c r="C416" s="143"/>
      <c r="D416" s="143"/>
      <c r="E416" s="143"/>
      <c r="F416" s="143"/>
      <c r="G416" s="144"/>
      <c r="H416" s="144"/>
      <c r="I416" s="191"/>
      <c r="J416" s="430">
        <v>27</v>
      </c>
      <c r="K416" s="432"/>
      <c r="L416" s="380"/>
      <c r="M416" s="415">
        <f t="shared" si="44"/>
        <v>27</v>
      </c>
      <c r="N416" s="396">
        <f t="shared" si="45"/>
        <v>1.3860369609856264E-2</v>
      </c>
      <c r="O416" s="448" t="s">
        <v>15</v>
      </c>
      <c r="P416" s="402">
        <v>355</v>
      </c>
      <c r="Q416" s="360"/>
    </row>
    <row r="417" spans="1:17" x14ac:dyDescent="0.25">
      <c r="A417" s="142"/>
      <c r="B417" s="143"/>
      <c r="C417" s="143"/>
      <c r="D417" s="143"/>
      <c r="E417" s="143"/>
      <c r="F417" s="143"/>
      <c r="G417" s="144"/>
      <c r="H417" s="144"/>
      <c r="I417" s="191"/>
      <c r="J417" s="430"/>
      <c r="K417" s="432"/>
      <c r="L417" s="380"/>
      <c r="M417" s="415">
        <f t="shared" si="44"/>
        <v>0</v>
      </c>
      <c r="N417" s="396">
        <f t="shared" si="45"/>
        <v>0</v>
      </c>
      <c r="O417" s="448" t="s">
        <v>212</v>
      </c>
      <c r="P417" s="402">
        <v>738</v>
      </c>
      <c r="Q417" s="360"/>
    </row>
    <row r="418" spans="1:17" x14ac:dyDescent="0.25">
      <c r="A418" s="142"/>
      <c r="B418" s="143"/>
      <c r="C418" s="143"/>
      <c r="D418" s="143"/>
      <c r="E418" s="143"/>
      <c r="F418" s="143"/>
      <c r="G418" s="144"/>
      <c r="H418" s="144"/>
      <c r="I418" s="191"/>
      <c r="J418" s="430"/>
      <c r="K418" s="432"/>
      <c r="L418" s="380"/>
      <c r="M418" s="415">
        <f t="shared" si="44"/>
        <v>0</v>
      </c>
      <c r="N418" s="396">
        <f t="shared" si="45"/>
        <v>0</v>
      </c>
      <c r="O418" s="448" t="s">
        <v>88</v>
      </c>
      <c r="P418" s="402">
        <v>737</v>
      </c>
      <c r="Q418" s="360"/>
    </row>
    <row r="419" spans="1:17" x14ac:dyDescent="0.25">
      <c r="A419" s="142"/>
      <c r="B419" s="143"/>
      <c r="C419" s="143"/>
      <c r="D419" s="143"/>
      <c r="E419" s="143"/>
      <c r="F419" s="143"/>
      <c r="G419" s="144"/>
      <c r="H419" s="144"/>
      <c r="I419" s="191"/>
      <c r="J419" s="430">
        <v>4</v>
      </c>
      <c r="K419" s="431"/>
      <c r="L419" s="380"/>
      <c r="M419" s="415">
        <f t="shared" si="44"/>
        <v>4</v>
      </c>
      <c r="N419" s="396">
        <f t="shared" si="45"/>
        <v>2.0533880903490761E-3</v>
      </c>
      <c r="O419" s="448" t="s">
        <v>213</v>
      </c>
      <c r="P419" s="402">
        <v>736</v>
      </c>
      <c r="Q419" s="360"/>
    </row>
    <row r="420" spans="1:17" x14ac:dyDescent="0.25">
      <c r="A420" s="142"/>
      <c r="B420" s="143"/>
      <c r="C420" s="143"/>
      <c r="D420" s="143"/>
      <c r="E420" s="143"/>
      <c r="F420" s="143"/>
      <c r="G420" s="144"/>
      <c r="H420" s="144"/>
      <c r="I420" s="191"/>
      <c r="J420" s="430"/>
      <c r="K420" s="432"/>
      <c r="L420" s="380"/>
      <c r="M420" s="415">
        <f t="shared" si="44"/>
        <v>0</v>
      </c>
      <c r="N420" s="396">
        <f t="shared" si="45"/>
        <v>0</v>
      </c>
      <c r="O420" s="448" t="s">
        <v>3</v>
      </c>
      <c r="P420" s="402">
        <v>44</v>
      </c>
      <c r="Q420" s="360"/>
    </row>
    <row r="421" spans="1:17" x14ac:dyDescent="0.25">
      <c r="A421" s="142"/>
      <c r="B421" s="143"/>
      <c r="C421" s="143"/>
      <c r="D421" s="143"/>
      <c r="E421" s="143"/>
      <c r="F421" s="143"/>
      <c r="G421" s="144"/>
      <c r="H421" s="144"/>
      <c r="I421" s="191"/>
      <c r="J421" s="430"/>
      <c r="K421" s="432"/>
      <c r="L421" s="380"/>
      <c r="M421" s="415">
        <f t="shared" si="44"/>
        <v>0</v>
      </c>
      <c r="N421" s="396">
        <f t="shared" si="45"/>
        <v>0</v>
      </c>
      <c r="O421" s="448" t="s">
        <v>172</v>
      </c>
      <c r="P421" s="402">
        <v>119</v>
      </c>
      <c r="Q421" s="360"/>
    </row>
    <row r="422" spans="1:17" x14ac:dyDescent="0.25">
      <c r="A422" s="142"/>
      <c r="B422" s="143"/>
      <c r="C422" s="143"/>
      <c r="D422" s="143"/>
      <c r="E422" s="143"/>
      <c r="F422" s="143"/>
      <c r="G422" s="144"/>
      <c r="H422" s="144"/>
      <c r="I422" s="191"/>
      <c r="J422" s="430">
        <v>3</v>
      </c>
      <c r="K422" s="433"/>
      <c r="L422" s="381"/>
      <c r="M422" s="415">
        <f t="shared" si="44"/>
        <v>3</v>
      </c>
      <c r="N422" s="396">
        <f t="shared" si="45"/>
        <v>1.540041067761807E-3</v>
      </c>
      <c r="O422" s="448" t="s">
        <v>214</v>
      </c>
      <c r="P422" s="402">
        <v>739</v>
      </c>
      <c r="Q422" s="360"/>
    </row>
    <row r="423" spans="1:17" x14ac:dyDescent="0.25">
      <c r="A423" s="142"/>
      <c r="B423" s="143"/>
      <c r="C423" s="143"/>
      <c r="D423" s="143"/>
      <c r="E423" s="143"/>
      <c r="F423" s="143"/>
      <c r="G423" s="144"/>
      <c r="H423" s="144"/>
      <c r="I423" s="191"/>
      <c r="J423" s="430"/>
      <c r="K423" s="431"/>
      <c r="L423" s="380"/>
      <c r="M423" s="415">
        <f t="shared" si="44"/>
        <v>0</v>
      </c>
      <c r="N423" s="396">
        <f t="shared" si="45"/>
        <v>0</v>
      </c>
      <c r="O423" s="448" t="s">
        <v>107</v>
      </c>
      <c r="P423" s="402">
        <v>117</v>
      </c>
      <c r="Q423" s="360"/>
    </row>
    <row r="424" spans="1:17" x14ac:dyDescent="0.25">
      <c r="A424" s="142"/>
      <c r="B424" s="143"/>
      <c r="C424" s="143"/>
      <c r="D424" s="143"/>
      <c r="E424" s="143"/>
      <c r="F424" s="143"/>
      <c r="G424" s="144"/>
      <c r="H424" s="144"/>
      <c r="I424" s="191"/>
      <c r="J424" s="430">
        <v>1</v>
      </c>
      <c r="K424" s="431"/>
      <c r="L424" s="380"/>
      <c r="M424" s="415">
        <f t="shared" si="44"/>
        <v>1</v>
      </c>
      <c r="N424" s="396">
        <f t="shared" si="45"/>
        <v>5.1334702258726901E-4</v>
      </c>
      <c r="O424" s="448" t="s">
        <v>271</v>
      </c>
      <c r="P424" s="402">
        <v>176</v>
      </c>
      <c r="Q424" s="360"/>
    </row>
    <row r="425" spans="1:17" x14ac:dyDescent="0.25">
      <c r="A425" s="142"/>
      <c r="B425" s="143"/>
      <c r="C425" s="143"/>
      <c r="D425" s="143"/>
      <c r="E425" s="143"/>
      <c r="F425" s="143"/>
      <c r="G425" s="144"/>
      <c r="H425" s="144"/>
      <c r="I425" s="191"/>
      <c r="J425" s="430"/>
      <c r="K425" s="431"/>
      <c r="L425" s="380"/>
      <c r="M425" s="415">
        <f t="shared" si="44"/>
        <v>0</v>
      </c>
      <c r="N425" s="396">
        <f t="shared" si="45"/>
        <v>0</v>
      </c>
      <c r="O425" s="448" t="s">
        <v>199</v>
      </c>
      <c r="P425" s="402">
        <v>705</v>
      </c>
      <c r="Q425" s="360"/>
    </row>
    <row r="426" spans="1:17" x14ac:dyDescent="0.25">
      <c r="A426" s="142"/>
      <c r="B426" s="143"/>
      <c r="C426" s="143"/>
      <c r="D426" s="143"/>
      <c r="E426" s="143"/>
      <c r="F426" s="143"/>
      <c r="G426" s="144"/>
      <c r="H426" s="144"/>
      <c r="I426" s="191"/>
      <c r="J426" s="430">
        <v>1</v>
      </c>
      <c r="K426" s="431"/>
      <c r="L426" s="380"/>
      <c r="M426" s="415">
        <f t="shared" si="44"/>
        <v>1</v>
      </c>
      <c r="N426" s="396">
        <f t="shared" si="45"/>
        <v>5.1334702258726901E-4</v>
      </c>
      <c r="O426" s="448" t="s">
        <v>27</v>
      </c>
      <c r="P426" s="402">
        <v>58</v>
      </c>
      <c r="Q426" s="360"/>
    </row>
    <row r="427" spans="1:17" x14ac:dyDescent="0.25">
      <c r="A427" s="142"/>
      <c r="B427" s="143"/>
      <c r="C427" s="143"/>
      <c r="D427" s="143"/>
      <c r="E427" s="143"/>
      <c r="F427" s="143"/>
      <c r="G427" s="144"/>
      <c r="H427" s="144"/>
      <c r="I427" s="191"/>
      <c r="J427" s="430"/>
      <c r="K427" s="431"/>
      <c r="L427" s="380"/>
      <c r="M427" s="415">
        <f t="shared" si="44"/>
        <v>0</v>
      </c>
      <c r="N427" s="396">
        <f t="shared" si="45"/>
        <v>0</v>
      </c>
      <c r="O427" s="448" t="s">
        <v>210</v>
      </c>
      <c r="P427" s="402">
        <v>70</v>
      </c>
      <c r="Q427" s="360"/>
    </row>
    <row r="428" spans="1:17" x14ac:dyDescent="0.25">
      <c r="A428" s="142"/>
      <c r="B428" s="143"/>
      <c r="C428" s="143"/>
      <c r="D428" s="143"/>
      <c r="E428" s="143"/>
      <c r="F428" s="143"/>
      <c r="G428" s="144"/>
      <c r="H428" s="144"/>
      <c r="I428" s="191"/>
      <c r="J428" s="430"/>
      <c r="K428" s="476"/>
      <c r="L428" s="380"/>
      <c r="M428" s="415">
        <f t="shared" si="44"/>
        <v>0</v>
      </c>
      <c r="N428" s="396">
        <f t="shared" si="45"/>
        <v>0</v>
      </c>
      <c r="O428" s="448" t="s">
        <v>285</v>
      </c>
      <c r="P428" s="402"/>
      <c r="Q428" s="360"/>
    </row>
    <row r="429" spans="1:17" x14ac:dyDescent="0.25">
      <c r="A429" s="142"/>
      <c r="B429" s="143"/>
      <c r="C429" s="143"/>
      <c r="D429" s="143"/>
      <c r="E429" s="143"/>
      <c r="F429" s="143"/>
      <c r="G429" s="144"/>
      <c r="H429" s="144"/>
      <c r="I429" s="191"/>
      <c r="J429" s="430"/>
      <c r="K429" s="435"/>
      <c r="L429" s="382"/>
      <c r="M429" s="473">
        <f t="shared" si="44"/>
        <v>0</v>
      </c>
      <c r="N429" s="396">
        <f t="shared" si="45"/>
        <v>0</v>
      </c>
      <c r="O429" s="474" t="s">
        <v>216</v>
      </c>
      <c r="P429" s="475">
        <v>265</v>
      </c>
      <c r="Q429" s="360"/>
    </row>
    <row r="430" spans="1:17" x14ac:dyDescent="0.25">
      <c r="A430" s="142"/>
      <c r="B430" s="143"/>
      <c r="C430" s="143"/>
      <c r="D430" s="143" t="s">
        <v>99</v>
      </c>
      <c r="E430" s="143"/>
      <c r="F430" s="143"/>
      <c r="G430" s="144"/>
      <c r="H430" s="144"/>
      <c r="I430" s="191"/>
      <c r="J430" s="430"/>
      <c r="K430" s="431"/>
      <c r="L430" s="380"/>
      <c r="M430" s="415">
        <f t="shared" si="44"/>
        <v>0</v>
      </c>
      <c r="N430" s="396">
        <f t="shared" si="45"/>
        <v>0</v>
      </c>
      <c r="O430" s="448" t="s">
        <v>71</v>
      </c>
      <c r="P430" s="402">
        <v>388</v>
      </c>
      <c r="Q430" s="360"/>
    </row>
    <row r="431" spans="1:17" x14ac:dyDescent="0.25">
      <c r="A431" s="142"/>
      <c r="B431" s="143"/>
      <c r="C431" s="143"/>
      <c r="D431" s="143"/>
      <c r="E431" s="143"/>
      <c r="F431" s="143"/>
      <c r="G431" s="144"/>
      <c r="H431" s="144"/>
      <c r="I431" s="191"/>
      <c r="J431" s="430"/>
      <c r="K431" s="431"/>
      <c r="L431" s="380"/>
      <c r="M431" s="415">
        <f t="shared" si="44"/>
        <v>0</v>
      </c>
      <c r="N431" s="396">
        <f t="shared" si="45"/>
        <v>0</v>
      </c>
      <c r="O431" s="448" t="s">
        <v>158</v>
      </c>
      <c r="P431" s="402">
        <v>679</v>
      </c>
      <c r="Q431" s="360"/>
    </row>
    <row r="432" spans="1:17" x14ac:dyDescent="0.25">
      <c r="A432" s="142"/>
      <c r="B432" s="143"/>
      <c r="C432" s="143"/>
      <c r="D432" s="143"/>
      <c r="E432" s="143"/>
      <c r="F432" s="143"/>
      <c r="G432" s="144"/>
      <c r="H432" s="144"/>
      <c r="I432" s="191"/>
      <c r="J432" s="422"/>
      <c r="K432" s="431"/>
      <c r="L432" s="380"/>
      <c r="M432" s="415">
        <f t="shared" si="44"/>
        <v>0</v>
      </c>
      <c r="N432" s="396">
        <f t="shared" si="45"/>
        <v>0</v>
      </c>
      <c r="O432" s="448" t="s">
        <v>85</v>
      </c>
      <c r="P432" s="402">
        <v>43</v>
      </c>
      <c r="Q432" s="360"/>
    </row>
    <row r="433" spans="1:17" x14ac:dyDescent="0.25">
      <c r="A433" s="142"/>
      <c r="B433" s="143"/>
      <c r="C433" s="143"/>
      <c r="D433" s="143"/>
      <c r="E433" s="143"/>
      <c r="F433" s="143"/>
      <c r="G433" s="144"/>
      <c r="H433" s="144"/>
      <c r="I433" s="191"/>
      <c r="J433" s="422"/>
      <c r="K433" s="431"/>
      <c r="L433" s="380"/>
      <c r="M433" s="415">
        <f t="shared" si="44"/>
        <v>0</v>
      </c>
      <c r="N433" s="396">
        <f t="shared" si="45"/>
        <v>0</v>
      </c>
      <c r="O433" s="448" t="s">
        <v>80</v>
      </c>
      <c r="P433" s="398">
        <v>46</v>
      </c>
      <c r="Q433" s="360"/>
    </row>
    <row r="434" spans="1:17" x14ac:dyDescent="0.25">
      <c r="A434" s="142"/>
      <c r="B434" s="143"/>
      <c r="C434" s="143"/>
      <c r="D434" s="143"/>
      <c r="E434" s="143"/>
      <c r="F434" s="143"/>
      <c r="G434" s="144"/>
      <c r="H434" s="144"/>
      <c r="I434" s="191"/>
      <c r="J434" s="375"/>
      <c r="K434" s="431"/>
      <c r="L434" s="380"/>
      <c r="M434" s="415">
        <f t="shared" si="44"/>
        <v>0</v>
      </c>
      <c r="N434" s="396">
        <f t="shared" si="45"/>
        <v>0</v>
      </c>
      <c r="O434" s="448" t="s">
        <v>468</v>
      </c>
      <c r="P434" s="437"/>
      <c r="Q434" s="360"/>
    </row>
    <row r="435" spans="1:17" ht="15.75" thickBot="1" x14ac:dyDescent="0.3">
      <c r="A435" s="142"/>
      <c r="B435" s="143"/>
      <c r="C435" s="143"/>
      <c r="D435" s="143"/>
      <c r="E435" s="143"/>
      <c r="F435" s="143"/>
      <c r="G435" s="144"/>
      <c r="H435" s="144"/>
      <c r="I435" s="191"/>
      <c r="J435" s="438">
        <v>2</v>
      </c>
      <c r="K435" s="432"/>
      <c r="L435" s="380"/>
      <c r="M435" s="415">
        <f t="shared" si="44"/>
        <v>2</v>
      </c>
      <c r="N435" s="416">
        <f>M435/$E$411</f>
        <v>1.026694045174538E-3</v>
      </c>
      <c r="O435" s="448" t="s">
        <v>236</v>
      </c>
      <c r="P435" s="404">
        <v>159</v>
      </c>
      <c r="Q435" s="360"/>
    </row>
    <row r="436" spans="1:17" ht="15.75" thickBot="1" x14ac:dyDescent="0.3">
      <c r="A436" s="142"/>
      <c r="B436" s="143"/>
      <c r="C436" s="143"/>
      <c r="D436" s="143"/>
      <c r="E436" s="143"/>
      <c r="F436" s="143"/>
      <c r="G436" s="144"/>
      <c r="H436" s="144"/>
      <c r="I436" s="192"/>
      <c r="J436" s="361"/>
      <c r="K436" s="361"/>
      <c r="L436" s="362"/>
      <c r="M436" s="363"/>
      <c r="N436" s="363"/>
      <c r="O436" s="400" t="s">
        <v>197</v>
      </c>
      <c r="P436" s="368"/>
      <c r="Q436" s="360"/>
    </row>
    <row r="437" spans="1:17" x14ac:dyDescent="0.25">
      <c r="A437" s="142"/>
      <c r="B437" s="143"/>
      <c r="C437" s="143"/>
      <c r="D437" s="143"/>
      <c r="E437" s="143"/>
      <c r="F437" s="143"/>
      <c r="G437" s="144"/>
      <c r="H437" s="144"/>
      <c r="I437" s="191"/>
      <c r="J437" s="419">
        <v>1</v>
      </c>
      <c r="K437" s="439">
        <v>2</v>
      </c>
      <c r="L437" s="440"/>
      <c r="M437" s="441">
        <f>SUM(J437,L437)</f>
        <v>1</v>
      </c>
      <c r="N437" s="442">
        <f>M437/$E$411</f>
        <v>5.1334702258726901E-4</v>
      </c>
      <c r="O437" s="443" t="s">
        <v>91</v>
      </c>
      <c r="P437" s="411">
        <v>159</v>
      </c>
      <c r="Q437" s="444"/>
    </row>
    <row r="438" spans="1:17" x14ac:dyDescent="0.25">
      <c r="A438" s="142"/>
      <c r="B438" s="143"/>
      <c r="C438" s="143"/>
      <c r="D438" s="143"/>
      <c r="E438" s="143"/>
      <c r="F438" s="143"/>
      <c r="G438" s="144"/>
      <c r="H438" s="144"/>
      <c r="I438" s="191"/>
      <c r="J438" s="420"/>
      <c r="K438" s="422">
        <v>1</v>
      </c>
      <c r="L438" s="445"/>
      <c r="M438" s="446">
        <f>SUM(J438,L438)</f>
        <v>0</v>
      </c>
      <c r="N438" s="447">
        <f>M438/$E$411</f>
        <v>0</v>
      </c>
      <c r="O438" s="448" t="s">
        <v>9</v>
      </c>
      <c r="P438" s="412">
        <v>331</v>
      </c>
      <c r="Q438" s="444"/>
    </row>
    <row r="439" spans="1:17" x14ac:dyDescent="0.25">
      <c r="A439" s="142"/>
      <c r="B439" s="143"/>
      <c r="C439" s="143"/>
      <c r="D439" s="143"/>
      <c r="E439" s="143"/>
      <c r="F439" s="143"/>
      <c r="G439" s="144"/>
      <c r="H439" s="144"/>
      <c r="I439" s="191"/>
      <c r="J439" s="421"/>
      <c r="K439" s="422">
        <v>1</v>
      </c>
      <c r="L439" s="445"/>
      <c r="M439" s="446">
        <f t="shared" ref="M439:M449" si="46">SUM(J439,L439)</f>
        <v>0</v>
      </c>
      <c r="N439" s="447">
        <f t="shared" ref="N439:N449" si="47">M439/$E$411</f>
        <v>0</v>
      </c>
      <c r="O439" s="449" t="s">
        <v>94</v>
      </c>
      <c r="P439" s="398">
        <v>265</v>
      </c>
      <c r="Q439" s="444"/>
    </row>
    <row r="440" spans="1:17" x14ac:dyDescent="0.25">
      <c r="A440" s="142"/>
      <c r="B440" s="143"/>
      <c r="C440" s="143"/>
      <c r="D440" s="143"/>
      <c r="E440" s="143"/>
      <c r="F440" s="143"/>
      <c r="G440" s="144"/>
      <c r="H440" s="144"/>
      <c r="I440" s="191"/>
      <c r="J440" s="420"/>
      <c r="K440" s="422">
        <v>9</v>
      </c>
      <c r="L440" s="445"/>
      <c r="M440" s="446">
        <f t="shared" si="46"/>
        <v>0</v>
      </c>
      <c r="N440" s="447">
        <f t="shared" si="47"/>
        <v>0</v>
      </c>
      <c r="O440" s="448" t="s">
        <v>92</v>
      </c>
      <c r="P440" s="412">
        <v>159</v>
      </c>
      <c r="Q440" s="450" t="s">
        <v>471</v>
      </c>
    </row>
    <row r="441" spans="1:17" x14ac:dyDescent="0.25">
      <c r="A441" s="142"/>
      <c r="B441" s="143"/>
      <c r="C441" s="143"/>
      <c r="D441" s="143"/>
      <c r="E441" s="143"/>
      <c r="F441" s="143"/>
      <c r="G441" s="144"/>
      <c r="H441" s="144"/>
      <c r="I441" s="191"/>
      <c r="J441" s="420"/>
      <c r="K441" s="422"/>
      <c r="L441" s="445"/>
      <c r="M441" s="446">
        <f t="shared" si="46"/>
        <v>0</v>
      </c>
      <c r="N441" s="447">
        <f t="shared" si="47"/>
        <v>0</v>
      </c>
      <c r="O441" s="451" t="s">
        <v>218</v>
      </c>
      <c r="P441" s="412">
        <v>73</v>
      </c>
      <c r="Q441" s="450"/>
    </row>
    <row r="442" spans="1:17" x14ac:dyDescent="0.25">
      <c r="A442" s="142"/>
      <c r="B442" s="143"/>
      <c r="C442" s="143"/>
      <c r="D442" s="143"/>
      <c r="E442" s="143"/>
      <c r="F442" s="143"/>
      <c r="G442" s="144"/>
      <c r="H442" s="144"/>
      <c r="I442" s="191"/>
      <c r="J442" s="420"/>
      <c r="K442" s="422"/>
      <c r="L442" s="445"/>
      <c r="M442" s="446">
        <f t="shared" si="46"/>
        <v>0</v>
      </c>
      <c r="N442" s="447">
        <f t="shared" si="47"/>
        <v>0</v>
      </c>
      <c r="O442" s="451" t="s">
        <v>35</v>
      </c>
      <c r="P442" s="412">
        <v>65</v>
      </c>
      <c r="Q442" s="450"/>
    </row>
    <row r="443" spans="1:17" x14ac:dyDescent="0.25">
      <c r="A443" s="142"/>
      <c r="B443" s="143"/>
      <c r="C443" s="143"/>
      <c r="D443" s="143"/>
      <c r="E443" s="143"/>
      <c r="F443" s="143"/>
      <c r="G443" s="144"/>
      <c r="H443" s="144"/>
      <c r="I443" s="191"/>
      <c r="J443" s="420"/>
      <c r="K443" s="422"/>
      <c r="L443" s="445"/>
      <c r="M443" s="446">
        <f t="shared" si="46"/>
        <v>0</v>
      </c>
      <c r="N443" s="447">
        <f t="shared" si="47"/>
        <v>0</v>
      </c>
      <c r="O443" s="449" t="s">
        <v>80</v>
      </c>
      <c r="P443" s="398">
        <v>46</v>
      </c>
      <c r="Q443" s="444"/>
    </row>
    <row r="444" spans="1:17" x14ac:dyDescent="0.25">
      <c r="A444" s="142"/>
      <c r="B444" s="143"/>
      <c r="C444" s="143"/>
      <c r="D444" s="143"/>
      <c r="E444" s="143"/>
      <c r="F444" s="143"/>
      <c r="G444" s="144"/>
      <c r="H444" s="144"/>
      <c r="I444" s="191"/>
      <c r="J444" s="421">
        <v>4</v>
      </c>
      <c r="K444" s="422">
        <v>48</v>
      </c>
      <c r="L444" s="445"/>
      <c r="M444" s="446">
        <f t="shared" si="46"/>
        <v>4</v>
      </c>
      <c r="N444" s="447">
        <f t="shared" si="47"/>
        <v>2.0533880903490761E-3</v>
      </c>
      <c r="O444" s="448" t="s">
        <v>93</v>
      </c>
      <c r="P444" s="412">
        <v>159</v>
      </c>
      <c r="Q444" s="450"/>
    </row>
    <row r="445" spans="1:17" x14ac:dyDescent="0.25">
      <c r="A445" s="142"/>
      <c r="B445" s="143"/>
      <c r="C445" s="143"/>
      <c r="D445" s="143"/>
      <c r="E445" s="143"/>
      <c r="F445" s="143"/>
      <c r="G445" s="144"/>
      <c r="H445" s="144"/>
      <c r="I445" s="191"/>
      <c r="J445" s="420">
        <v>1</v>
      </c>
      <c r="K445" s="422">
        <v>15</v>
      </c>
      <c r="L445" s="445"/>
      <c r="M445" s="446">
        <f t="shared" si="46"/>
        <v>1</v>
      </c>
      <c r="N445" s="447">
        <f t="shared" si="47"/>
        <v>5.1334702258726901E-4</v>
      </c>
      <c r="O445" s="448" t="s">
        <v>90</v>
      </c>
      <c r="P445" s="412">
        <v>159</v>
      </c>
      <c r="Q445" s="444"/>
    </row>
    <row r="446" spans="1:17" x14ac:dyDescent="0.25">
      <c r="A446" s="142"/>
      <c r="B446" s="143"/>
      <c r="C446" s="143"/>
      <c r="D446" s="143"/>
      <c r="E446" s="143"/>
      <c r="F446" s="143"/>
      <c r="G446" s="144"/>
      <c r="H446" s="144"/>
      <c r="I446" s="191"/>
      <c r="J446" s="420">
        <v>2</v>
      </c>
      <c r="K446" s="422">
        <v>6</v>
      </c>
      <c r="L446" s="445"/>
      <c r="M446" s="446">
        <f t="shared" si="46"/>
        <v>2</v>
      </c>
      <c r="N446" s="447">
        <f t="shared" si="47"/>
        <v>1.026694045174538E-3</v>
      </c>
      <c r="O446" s="452" t="s">
        <v>108</v>
      </c>
      <c r="P446" s="402">
        <v>624</v>
      </c>
      <c r="Q446" s="444"/>
    </row>
    <row r="447" spans="1:17" x14ac:dyDescent="0.25">
      <c r="A447" s="142"/>
      <c r="B447" s="143"/>
      <c r="C447" s="143"/>
      <c r="D447" s="143"/>
      <c r="E447" s="143"/>
      <c r="F447" s="143"/>
      <c r="G447" s="144"/>
      <c r="H447" s="144"/>
      <c r="I447" s="191"/>
      <c r="J447" s="420"/>
      <c r="K447" s="422"/>
      <c r="L447" s="445"/>
      <c r="M447" s="446">
        <f t="shared" si="46"/>
        <v>0</v>
      </c>
      <c r="N447" s="447">
        <f t="shared" si="47"/>
        <v>0</v>
      </c>
      <c r="O447" s="452" t="s">
        <v>219</v>
      </c>
      <c r="P447" s="402">
        <v>159</v>
      </c>
      <c r="Q447" s="444"/>
    </row>
    <row r="448" spans="1:17" x14ac:dyDescent="0.25">
      <c r="A448" s="142"/>
      <c r="B448" s="143"/>
      <c r="C448" s="143"/>
      <c r="D448" s="143"/>
      <c r="E448" s="143"/>
      <c r="F448" s="143"/>
      <c r="G448" s="144"/>
      <c r="H448" s="144"/>
      <c r="I448" s="191"/>
      <c r="J448" s="420"/>
      <c r="K448" s="422"/>
      <c r="L448" s="445"/>
      <c r="M448" s="446">
        <f t="shared" si="46"/>
        <v>0</v>
      </c>
      <c r="N448" s="447">
        <f t="shared" si="47"/>
        <v>0</v>
      </c>
      <c r="O448" s="452" t="s">
        <v>220</v>
      </c>
      <c r="P448" s="402">
        <v>159</v>
      </c>
      <c r="Q448" s="360" t="s">
        <v>469</v>
      </c>
    </row>
    <row r="449" spans="1:17" x14ac:dyDescent="0.25">
      <c r="A449" s="142"/>
      <c r="B449" s="143"/>
      <c r="C449" s="143"/>
      <c r="D449" s="143"/>
      <c r="E449" s="143"/>
      <c r="F449" s="143"/>
      <c r="G449" s="144"/>
      <c r="H449" s="144"/>
      <c r="I449" s="191"/>
      <c r="J449" s="420">
        <v>2</v>
      </c>
      <c r="K449" s="422"/>
      <c r="L449" s="445"/>
      <c r="M449" s="446">
        <f t="shared" si="46"/>
        <v>2</v>
      </c>
      <c r="N449" s="447">
        <f t="shared" si="47"/>
        <v>1.026694045174538E-3</v>
      </c>
      <c r="O449" s="452" t="s">
        <v>222</v>
      </c>
      <c r="P449" s="402">
        <v>159</v>
      </c>
      <c r="Q449" s="360" t="s">
        <v>470</v>
      </c>
    </row>
    <row r="450" spans="1:17" ht="15.75" thickBot="1" x14ac:dyDescent="0.3">
      <c r="A450" s="142"/>
      <c r="B450" s="143"/>
      <c r="C450" s="143"/>
      <c r="D450" s="143"/>
      <c r="E450" s="143"/>
      <c r="F450" s="143"/>
      <c r="G450" s="144"/>
      <c r="H450" s="144"/>
      <c r="I450" s="191"/>
      <c r="J450" s="453"/>
      <c r="K450" s="438">
        <v>1</v>
      </c>
      <c r="L450" s="454"/>
      <c r="M450" s="455">
        <f>SUM(J450,L450)</f>
        <v>0</v>
      </c>
      <c r="N450" s="456">
        <f>M450/$E$411</f>
        <v>0</v>
      </c>
      <c r="O450" s="457" t="s">
        <v>172</v>
      </c>
      <c r="P450" s="413">
        <v>159</v>
      </c>
      <c r="Q450" s="444" t="s">
        <v>447</v>
      </c>
    </row>
    <row r="451" spans="1:17" ht="15.75" thickBot="1" x14ac:dyDescent="0.3">
      <c r="A451" s="142"/>
      <c r="B451" s="143"/>
      <c r="C451" s="143"/>
      <c r="D451" s="143"/>
      <c r="E451" s="143"/>
      <c r="F451" s="143"/>
      <c r="G451" s="144"/>
      <c r="H451" s="144"/>
      <c r="I451" s="192"/>
      <c r="J451" s="365"/>
      <c r="K451" s="365"/>
      <c r="L451" s="366"/>
      <c r="M451" s="458"/>
      <c r="N451" s="367"/>
      <c r="O451" s="459" t="s">
        <v>200</v>
      </c>
      <c r="P451" s="368"/>
      <c r="Q451" s="360"/>
    </row>
    <row r="452" spans="1:17" x14ac:dyDescent="0.25">
      <c r="A452" s="142"/>
      <c r="B452" s="143"/>
      <c r="C452" s="143"/>
      <c r="D452" s="143"/>
      <c r="E452" s="143"/>
      <c r="F452" s="143"/>
      <c r="G452" s="144"/>
      <c r="H452" s="144"/>
      <c r="I452" s="192"/>
      <c r="J452" s="460">
        <v>4</v>
      </c>
      <c r="K452" s="461"/>
      <c r="L452" s="462"/>
      <c r="M452" s="463">
        <f>SUM(J452,L452)</f>
        <v>4</v>
      </c>
      <c r="N452" s="464">
        <f>M452/$E$411</f>
        <v>2.0533880903490761E-3</v>
      </c>
      <c r="O452" s="465" t="s">
        <v>71</v>
      </c>
      <c r="P452" s="397">
        <v>388</v>
      </c>
      <c r="Q452" s="360"/>
    </row>
    <row r="453" spans="1:17" x14ac:dyDescent="0.25">
      <c r="A453" s="142"/>
      <c r="B453" s="143"/>
      <c r="C453" s="143"/>
      <c r="D453" s="143"/>
      <c r="E453" s="143"/>
      <c r="F453" s="143"/>
      <c r="G453" s="144"/>
      <c r="H453" s="144"/>
      <c r="I453" s="192"/>
      <c r="J453" s="364">
        <v>1</v>
      </c>
      <c r="K453" s="376"/>
      <c r="L453" s="466"/>
      <c r="M453" s="467">
        <v>0</v>
      </c>
      <c r="N453" s="468">
        <f>M453/$E$411</f>
        <v>0</v>
      </c>
      <c r="O453" s="436" t="s">
        <v>169</v>
      </c>
      <c r="P453" s="398">
        <v>734</v>
      </c>
      <c r="Q453" s="360"/>
    </row>
    <row r="454" spans="1:17" x14ac:dyDescent="0.25">
      <c r="A454" s="142"/>
      <c r="B454" s="143"/>
      <c r="C454" s="143"/>
      <c r="D454" s="143"/>
      <c r="E454" s="143"/>
      <c r="F454" s="143"/>
      <c r="G454" s="144"/>
      <c r="H454" s="144"/>
      <c r="I454" s="192"/>
      <c r="J454" s="364">
        <v>3</v>
      </c>
      <c r="K454" s="376"/>
      <c r="L454" s="466"/>
      <c r="M454" s="467">
        <v>0</v>
      </c>
      <c r="N454" s="468">
        <f t="shared" ref="N454:N468" si="48">M454/$E$411</f>
        <v>0</v>
      </c>
      <c r="O454" s="436" t="s">
        <v>115</v>
      </c>
      <c r="P454" s="398">
        <v>735</v>
      </c>
      <c r="Q454" s="360"/>
    </row>
    <row r="455" spans="1:17" x14ac:dyDescent="0.25">
      <c r="A455" s="142"/>
      <c r="B455" s="143"/>
      <c r="C455" s="143"/>
      <c r="D455" s="143"/>
      <c r="E455" s="143"/>
      <c r="F455" s="143"/>
      <c r="G455" s="144"/>
      <c r="H455" s="144"/>
      <c r="I455" s="192"/>
      <c r="J455" s="364">
        <v>0</v>
      </c>
      <c r="K455" s="376"/>
      <c r="L455" s="466"/>
      <c r="M455" s="467">
        <v>0</v>
      </c>
      <c r="N455" s="468">
        <f t="shared" si="48"/>
        <v>0</v>
      </c>
      <c r="O455" s="436" t="s">
        <v>467</v>
      </c>
      <c r="P455" s="398">
        <v>46</v>
      </c>
      <c r="Q455" s="360"/>
    </row>
    <row r="456" spans="1:17" x14ac:dyDescent="0.25">
      <c r="A456" s="142"/>
      <c r="B456" s="143"/>
      <c r="C456" s="143"/>
      <c r="D456" s="143"/>
      <c r="E456" s="143"/>
      <c r="F456" s="143"/>
      <c r="G456" s="144"/>
      <c r="H456" s="144"/>
      <c r="I456" s="145"/>
      <c r="J456" s="364">
        <v>1</v>
      </c>
      <c r="K456" s="376"/>
      <c r="L456" s="466"/>
      <c r="M456" s="467">
        <f t="shared" ref="M456:M460" si="49">SUM(J456,L456)</f>
        <v>1</v>
      </c>
      <c r="N456" s="468">
        <f t="shared" si="48"/>
        <v>5.1334702258726901E-4</v>
      </c>
      <c r="O456" s="436" t="s">
        <v>171</v>
      </c>
      <c r="P456" s="398">
        <v>736</v>
      </c>
      <c r="Q456" s="360"/>
    </row>
    <row r="457" spans="1:17" x14ac:dyDescent="0.25">
      <c r="A457" s="142"/>
      <c r="B457" s="143"/>
      <c r="C457" s="143"/>
      <c r="D457" s="143"/>
      <c r="E457" s="143"/>
      <c r="F457" s="143"/>
      <c r="G457" s="144"/>
      <c r="H457" s="144"/>
      <c r="I457" s="145"/>
      <c r="J457" s="369"/>
      <c r="K457" s="376"/>
      <c r="L457" s="466"/>
      <c r="M457" s="467">
        <f t="shared" si="49"/>
        <v>0</v>
      </c>
      <c r="N457" s="468">
        <f t="shared" si="48"/>
        <v>0</v>
      </c>
      <c r="O457" s="436" t="s">
        <v>225</v>
      </c>
      <c r="P457" s="398">
        <v>736</v>
      </c>
      <c r="Q457" s="360"/>
    </row>
    <row r="458" spans="1:17" x14ac:dyDescent="0.25">
      <c r="A458" s="142"/>
      <c r="B458" s="143"/>
      <c r="C458" s="143"/>
      <c r="D458" s="143"/>
      <c r="E458" s="143"/>
      <c r="F458" s="143"/>
      <c r="G458" s="144"/>
      <c r="H458" s="144"/>
      <c r="I458" s="145"/>
      <c r="J458" s="369"/>
      <c r="K458" s="376"/>
      <c r="L458" s="466"/>
      <c r="M458" s="467">
        <f t="shared" si="49"/>
        <v>0</v>
      </c>
      <c r="N458" s="468">
        <f t="shared" si="48"/>
        <v>0</v>
      </c>
      <c r="O458" s="448" t="s">
        <v>214</v>
      </c>
      <c r="P458" s="398">
        <v>159</v>
      </c>
      <c r="Q458" s="360"/>
    </row>
    <row r="459" spans="1:17" x14ac:dyDescent="0.25">
      <c r="A459" s="142"/>
      <c r="B459" s="143"/>
      <c r="C459" s="143"/>
      <c r="D459" s="143"/>
      <c r="E459" s="143"/>
      <c r="F459" s="143"/>
      <c r="G459" s="144"/>
      <c r="H459" s="144"/>
      <c r="I459" s="145"/>
      <c r="J459" s="369">
        <v>11</v>
      </c>
      <c r="K459" s="376"/>
      <c r="L459" s="469"/>
      <c r="M459" s="467">
        <f t="shared" si="49"/>
        <v>11</v>
      </c>
      <c r="N459" s="468">
        <f t="shared" si="48"/>
        <v>5.6468172484599594E-3</v>
      </c>
      <c r="O459" s="434" t="s">
        <v>107</v>
      </c>
      <c r="P459" s="398">
        <v>117</v>
      </c>
      <c r="Q459" s="360"/>
    </row>
    <row r="460" spans="1:17" x14ac:dyDescent="0.25">
      <c r="A460" s="142"/>
      <c r="B460" s="143"/>
      <c r="C460" s="143"/>
      <c r="D460" s="143"/>
      <c r="E460" s="143"/>
      <c r="F460" s="143"/>
      <c r="G460" s="144"/>
      <c r="H460" s="144"/>
      <c r="I460" s="145"/>
      <c r="J460" s="369"/>
      <c r="K460" s="376"/>
      <c r="L460" s="469"/>
      <c r="M460" s="467">
        <f t="shared" si="49"/>
        <v>0</v>
      </c>
      <c r="N460" s="468">
        <f t="shared" si="48"/>
        <v>0</v>
      </c>
      <c r="O460" s="436" t="s">
        <v>116</v>
      </c>
      <c r="P460" s="398">
        <v>665</v>
      </c>
      <c r="Q460" s="360"/>
    </row>
    <row r="461" spans="1:17" x14ac:dyDescent="0.25">
      <c r="A461" s="142"/>
      <c r="B461" s="143"/>
      <c r="C461" s="143"/>
      <c r="D461" s="143"/>
      <c r="E461" s="143"/>
      <c r="F461" s="143"/>
      <c r="G461" s="144"/>
      <c r="H461" s="144"/>
      <c r="I461" s="145"/>
      <c r="J461" s="369"/>
      <c r="K461" s="376"/>
      <c r="L461" s="466"/>
      <c r="M461" s="467">
        <v>0</v>
      </c>
      <c r="N461" s="468">
        <f t="shared" si="48"/>
        <v>0</v>
      </c>
      <c r="O461" s="436" t="s">
        <v>226</v>
      </c>
      <c r="P461" s="398">
        <v>65</v>
      </c>
      <c r="Q461" s="360"/>
    </row>
    <row r="462" spans="1:17" x14ac:dyDescent="0.25">
      <c r="A462" s="142"/>
      <c r="B462" s="143"/>
      <c r="C462" s="143"/>
      <c r="D462" s="143"/>
      <c r="E462" s="143"/>
      <c r="F462" s="143"/>
      <c r="G462" s="144"/>
      <c r="H462" s="144"/>
      <c r="I462" s="145"/>
      <c r="J462" s="369"/>
      <c r="K462" s="376"/>
      <c r="L462" s="466"/>
      <c r="M462" s="467">
        <f t="shared" ref="M462" si="50">SUM(J462,L462)</f>
        <v>0</v>
      </c>
      <c r="N462" s="468">
        <f t="shared" si="48"/>
        <v>0</v>
      </c>
      <c r="O462" s="436" t="s">
        <v>26</v>
      </c>
      <c r="P462" s="398">
        <v>164</v>
      </c>
      <c r="Q462" s="360"/>
    </row>
    <row r="463" spans="1:17" x14ac:dyDescent="0.25">
      <c r="A463" s="142"/>
      <c r="B463" s="143"/>
      <c r="C463" s="143"/>
      <c r="D463" s="143"/>
      <c r="E463" s="143"/>
      <c r="F463" s="143"/>
      <c r="G463" s="144"/>
      <c r="H463" s="144"/>
      <c r="I463" s="145"/>
      <c r="J463" s="369"/>
      <c r="K463" s="376"/>
      <c r="L463" s="466"/>
      <c r="M463" s="467">
        <f t="shared" ref="M463:M466" si="51">SUM(J463,L463)</f>
        <v>0</v>
      </c>
      <c r="N463" s="468">
        <f t="shared" si="48"/>
        <v>0</v>
      </c>
      <c r="O463" s="436" t="s">
        <v>35</v>
      </c>
      <c r="P463" s="398">
        <v>65</v>
      </c>
      <c r="Q463" s="360"/>
    </row>
    <row r="464" spans="1:17" x14ac:dyDescent="0.25">
      <c r="A464" s="142"/>
      <c r="B464" s="143"/>
      <c r="C464" s="143"/>
      <c r="D464" s="143"/>
      <c r="E464" s="143"/>
      <c r="F464" s="143"/>
      <c r="G464" s="144"/>
      <c r="H464" s="144"/>
      <c r="I464" s="145"/>
      <c r="J464" s="369"/>
      <c r="K464" s="376"/>
      <c r="L464" s="466"/>
      <c r="M464" s="467">
        <f t="shared" si="51"/>
        <v>0</v>
      </c>
      <c r="N464" s="468">
        <f t="shared" si="48"/>
        <v>0</v>
      </c>
      <c r="O464" s="436" t="s">
        <v>231</v>
      </c>
      <c r="P464" s="398">
        <v>65</v>
      </c>
      <c r="Q464" s="360"/>
    </row>
    <row r="465" spans="1:17" x14ac:dyDescent="0.25">
      <c r="A465" s="142"/>
      <c r="B465" s="143"/>
      <c r="C465" s="143"/>
      <c r="D465" s="143"/>
      <c r="E465" s="143"/>
      <c r="F465" s="143"/>
      <c r="G465" s="144"/>
      <c r="H465" s="144"/>
      <c r="I465" s="145"/>
      <c r="J465" s="369">
        <v>1</v>
      </c>
      <c r="K465" s="376"/>
      <c r="L465" s="466"/>
      <c r="M465" s="467">
        <f t="shared" si="51"/>
        <v>1</v>
      </c>
      <c r="N465" s="468">
        <f t="shared" si="48"/>
        <v>5.1334702258726901E-4</v>
      </c>
      <c r="O465" s="448" t="s">
        <v>93</v>
      </c>
      <c r="P465" s="398">
        <v>159</v>
      </c>
      <c r="Q465" s="360"/>
    </row>
    <row r="466" spans="1:17" x14ac:dyDescent="0.25">
      <c r="A466" s="142"/>
      <c r="B466" s="143"/>
      <c r="C466" s="143"/>
      <c r="D466" s="143"/>
      <c r="E466" s="143"/>
      <c r="F466" s="143"/>
      <c r="G466" s="144"/>
      <c r="H466" s="144"/>
      <c r="I466" s="145"/>
      <c r="J466" s="369">
        <v>9</v>
      </c>
      <c r="K466" s="376"/>
      <c r="L466" s="466"/>
      <c r="M466" s="467">
        <f t="shared" si="51"/>
        <v>9</v>
      </c>
      <c r="N466" s="468">
        <f t="shared" si="48"/>
        <v>4.6201232032854209E-3</v>
      </c>
      <c r="O466" s="436" t="s">
        <v>232</v>
      </c>
      <c r="P466" s="398">
        <v>639</v>
      </c>
      <c r="Q466" s="360"/>
    </row>
    <row r="467" spans="1:17" x14ac:dyDescent="0.25">
      <c r="A467" s="142"/>
      <c r="B467" s="143"/>
      <c r="C467" s="143"/>
      <c r="D467" s="143"/>
      <c r="E467" s="143"/>
      <c r="F467" s="143"/>
      <c r="G467" s="144"/>
      <c r="H467" s="144"/>
      <c r="I467" s="145"/>
      <c r="J467" s="364">
        <v>11</v>
      </c>
      <c r="K467" s="376"/>
      <c r="L467" s="466"/>
      <c r="M467" s="467">
        <v>0</v>
      </c>
      <c r="N467" s="468">
        <f t="shared" si="48"/>
        <v>0</v>
      </c>
      <c r="O467" s="436" t="s">
        <v>233</v>
      </c>
      <c r="P467" s="398">
        <v>639</v>
      </c>
      <c r="Q467" s="503"/>
    </row>
    <row r="468" spans="1:17" x14ac:dyDescent="0.25">
      <c r="A468" s="142"/>
      <c r="B468" s="143"/>
      <c r="C468" s="143"/>
      <c r="D468" s="143"/>
      <c r="E468" s="143"/>
      <c r="F468" s="143"/>
      <c r="G468" s="144"/>
      <c r="H468" s="144"/>
      <c r="I468" s="145"/>
      <c r="J468" s="364">
        <v>2</v>
      </c>
      <c r="K468" s="376"/>
      <c r="L468" s="466"/>
      <c r="M468" s="467">
        <v>0</v>
      </c>
      <c r="N468" s="468">
        <f t="shared" si="48"/>
        <v>0</v>
      </c>
      <c r="O468" s="436" t="s">
        <v>234</v>
      </c>
      <c r="P468" s="398">
        <v>639</v>
      </c>
      <c r="Q468" s="360"/>
    </row>
    <row r="469" spans="1:17" ht="15.75" thickBot="1" x14ac:dyDescent="0.3">
      <c r="A469" s="150"/>
      <c r="B469" s="151"/>
      <c r="C469" s="151"/>
      <c r="D469" s="151"/>
      <c r="E469" s="151"/>
      <c r="F469" s="151"/>
      <c r="G469" s="152"/>
      <c r="H469" s="152"/>
      <c r="I469" s="153"/>
      <c r="J469" s="370">
        <v>2</v>
      </c>
      <c r="K469" s="377"/>
      <c r="L469" s="470"/>
      <c r="M469" s="471">
        <f t="shared" ref="M469" si="52">SUM(J469,L469)</f>
        <v>2</v>
      </c>
      <c r="N469" s="384">
        <f>M469/$E$411</f>
        <v>1.026694045174538E-3</v>
      </c>
      <c r="O469" s="472" t="s">
        <v>80</v>
      </c>
      <c r="P469" s="399">
        <v>46</v>
      </c>
      <c r="Q469" s="371"/>
    </row>
    <row r="470" spans="1:17" ht="15.75" thickBot="1" x14ac:dyDescent="0.3">
      <c r="I470" s="154" t="s">
        <v>4</v>
      </c>
      <c r="J470" s="372">
        <f>SUM(J412:J469)</f>
        <v>97</v>
      </c>
      <c r="K470" s="372">
        <f>SUM(K412:K469)</f>
        <v>83</v>
      </c>
      <c r="L470" s="372">
        <f>SUM(L412:L469)</f>
        <v>0</v>
      </c>
      <c r="M470" s="385">
        <f>SUM(M412:M469)</f>
        <v>80</v>
      </c>
      <c r="N470" s="383">
        <f>M470/$E$3</f>
        <v>4.0774719673802244E-2</v>
      </c>
      <c r="O470" s="373"/>
      <c r="P470" s="373"/>
      <c r="Q470" s="374"/>
    </row>
    <row r="472" spans="1:17" ht="15.75" thickBot="1" x14ac:dyDescent="0.3"/>
    <row r="473" spans="1:17" ht="26.25" thickBot="1" x14ac:dyDescent="0.3">
      <c r="A473" s="405" t="s">
        <v>195</v>
      </c>
      <c r="B473" s="405" t="s">
        <v>47</v>
      </c>
      <c r="C473" s="405" t="s">
        <v>191</v>
      </c>
      <c r="D473" s="405" t="s">
        <v>190</v>
      </c>
      <c r="E473" s="405" t="s">
        <v>192</v>
      </c>
      <c r="F473" s="405" t="s">
        <v>16</v>
      </c>
      <c r="G473" s="76" t="s">
        <v>1</v>
      </c>
      <c r="H473" s="76" t="s">
        <v>86</v>
      </c>
      <c r="I473" s="406" t="s">
        <v>23</v>
      </c>
      <c r="J473" s="407" t="s">
        <v>201</v>
      </c>
      <c r="K473" s="408" t="s">
        <v>193</v>
      </c>
      <c r="L473" s="405" t="s">
        <v>194</v>
      </c>
      <c r="M473" s="405" t="s">
        <v>4</v>
      </c>
      <c r="N473" s="405" t="s">
        <v>2</v>
      </c>
      <c r="O473" s="405" t="s">
        <v>20</v>
      </c>
      <c r="P473" s="405" t="s">
        <v>69</v>
      </c>
      <c r="Q473" s="409" t="s">
        <v>6</v>
      </c>
    </row>
    <row r="474" spans="1:17" ht="15.75" thickBot="1" x14ac:dyDescent="0.3">
      <c r="A474" s="386">
        <v>1523581</v>
      </c>
      <c r="B474" s="386" t="s">
        <v>208</v>
      </c>
      <c r="C474" s="386" t="s">
        <v>209</v>
      </c>
      <c r="D474" s="386">
        <v>384</v>
      </c>
      <c r="E474" s="386">
        <v>386</v>
      </c>
      <c r="F474" s="387">
        <v>366</v>
      </c>
      <c r="G474" s="388">
        <f>F474/E474</f>
        <v>0.94818652849740936</v>
      </c>
      <c r="H474" s="388">
        <f>$K$53/E474</f>
        <v>0</v>
      </c>
      <c r="I474" s="389">
        <v>45460</v>
      </c>
      <c r="J474" s="390"/>
      <c r="K474" s="390"/>
      <c r="L474" s="391"/>
      <c r="M474" s="392"/>
      <c r="N474" s="393"/>
      <c r="O474" s="394" t="s">
        <v>196</v>
      </c>
      <c r="P474" s="394"/>
      <c r="Q474" s="358"/>
    </row>
    <row r="475" spans="1:17" x14ac:dyDescent="0.25">
      <c r="A475" s="139"/>
      <c r="B475" s="140"/>
      <c r="C475" s="140"/>
      <c r="D475" s="140"/>
      <c r="E475" s="140"/>
      <c r="F475" s="140"/>
      <c r="G475" s="141"/>
      <c r="H475" s="141"/>
      <c r="I475" s="190"/>
      <c r="J475" s="428">
        <v>2</v>
      </c>
      <c r="K475" s="429"/>
      <c r="L475" s="378"/>
      <c r="M475" s="414">
        <f t="shared" ref="M475:M498" si="53">SUM(J475,L475)</f>
        <v>2</v>
      </c>
      <c r="N475" s="395">
        <f>M475/$E$474</f>
        <v>5.1813471502590676E-3</v>
      </c>
      <c r="O475" s="448" t="s">
        <v>198</v>
      </c>
      <c r="P475" s="401">
        <v>211</v>
      </c>
      <c r="Q475" s="359" t="s">
        <v>174</v>
      </c>
    </row>
    <row r="476" spans="1:17" x14ac:dyDescent="0.25">
      <c r="A476" s="142"/>
      <c r="B476" s="143"/>
      <c r="C476" s="143"/>
      <c r="D476" s="143"/>
      <c r="E476" s="143"/>
      <c r="F476" s="143"/>
      <c r="G476" s="144"/>
      <c r="H476" s="144"/>
      <c r="I476" s="191"/>
      <c r="J476" s="430"/>
      <c r="K476" s="431"/>
      <c r="L476" s="379"/>
      <c r="M476" s="415">
        <f t="shared" si="53"/>
        <v>0</v>
      </c>
      <c r="N476" s="396">
        <f>M476/$E$474</f>
        <v>0</v>
      </c>
      <c r="O476" s="448" t="s">
        <v>87</v>
      </c>
      <c r="P476" s="402">
        <v>141</v>
      </c>
      <c r="Q476" s="360"/>
    </row>
    <row r="477" spans="1:17" x14ac:dyDescent="0.25">
      <c r="A477" s="142"/>
      <c r="B477" s="143"/>
      <c r="C477" s="143"/>
      <c r="D477" s="143"/>
      <c r="E477" s="143"/>
      <c r="F477" s="143"/>
      <c r="G477" s="144"/>
      <c r="H477" s="144"/>
      <c r="I477" s="191"/>
      <c r="J477" s="430"/>
      <c r="K477" s="432"/>
      <c r="L477" s="380"/>
      <c r="M477" s="415">
        <f t="shared" si="53"/>
        <v>0</v>
      </c>
      <c r="N477" s="396">
        <f t="shared" ref="N477:N497" si="54">M477/$E$474</f>
        <v>0</v>
      </c>
      <c r="O477" s="448" t="s">
        <v>7</v>
      </c>
      <c r="P477" s="403">
        <v>140</v>
      </c>
      <c r="Q477" s="360"/>
    </row>
    <row r="478" spans="1:17" x14ac:dyDescent="0.25">
      <c r="A478" s="142"/>
      <c r="B478" s="143"/>
      <c r="C478" s="143"/>
      <c r="D478" s="143"/>
      <c r="E478" s="143"/>
      <c r="F478" s="143"/>
      <c r="G478" s="144"/>
      <c r="H478" s="144"/>
      <c r="I478" s="191"/>
      <c r="J478" s="430"/>
      <c r="K478" s="431"/>
      <c r="L478" s="380"/>
      <c r="M478" s="415">
        <f t="shared" si="53"/>
        <v>0</v>
      </c>
      <c r="N478" s="396">
        <f t="shared" si="54"/>
        <v>0</v>
      </c>
      <c r="O478" s="448" t="s">
        <v>8</v>
      </c>
      <c r="P478" s="403">
        <v>210</v>
      </c>
      <c r="Q478" s="360"/>
    </row>
    <row r="479" spans="1:17" x14ac:dyDescent="0.25">
      <c r="A479" s="142"/>
      <c r="B479" s="143"/>
      <c r="C479" s="143"/>
      <c r="D479" s="143"/>
      <c r="E479" s="143"/>
      <c r="F479" s="143"/>
      <c r="G479" s="144"/>
      <c r="H479" s="144"/>
      <c r="I479" s="191"/>
      <c r="J479" s="430">
        <v>9</v>
      </c>
      <c r="K479" s="432"/>
      <c r="L479" s="380">
        <v>2</v>
      </c>
      <c r="M479" s="415">
        <f t="shared" si="53"/>
        <v>11</v>
      </c>
      <c r="N479" s="396">
        <f t="shared" si="54"/>
        <v>2.8497409326424871E-2</v>
      </c>
      <c r="O479" s="448" t="s">
        <v>15</v>
      </c>
      <c r="P479" s="402">
        <v>355</v>
      </c>
      <c r="Q479" s="360"/>
    </row>
    <row r="480" spans="1:17" x14ac:dyDescent="0.25">
      <c r="A480" s="142"/>
      <c r="B480" s="143"/>
      <c r="C480" s="143"/>
      <c r="D480" s="143"/>
      <c r="E480" s="143"/>
      <c r="F480" s="143"/>
      <c r="G480" s="144"/>
      <c r="H480" s="144"/>
      <c r="I480" s="191"/>
      <c r="J480" s="430"/>
      <c r="K480" s="432"/>
      <c r="L480" s="380"/>
      <c r="M480" s="415">
        <f t="shared" si="53"/>
        <v>0</v>
      </c>
      <c r="N480" s="396">
        <f t="shared" si="54"/>
        <v>0</v>
      </c>
      <c r="O480" s="448" t="s">
        <v>212</v>
      </c>
      <c r="P480" s="402">
        <v>738</v>
      </c>
      <c r="Q480" s="360"/>
    </row>
    <row r="481" spans="1:17" x14ac:dyDescent="0.25">
      <c r="A481" s="142"/>
      <c r="B481" s="143"/>
      <c r="C481" s="143"/>
      <c r="D481" s="143"/>
      <c r="E481" s="143"/>
      <c r="F481" s="143"/>
      <c r="G481" s="144"/>
      <c r="H481" s="144"/>
      <c r="I481" s="191"/>
      <c r="J481" s="430"/>
      <c r="K481" s="432"/>
      <c r="L481" s="380"/>
      <c r="M481" s="415">
        <f t="shared" si="53"/>
        <v>0</v>
      </c>
      <c r="N481" s="396">
        <f t="shared" si="54"/>
        <v>0</v>
      </c>
      <c r="O481" s="448" t="s">
        <v>88</v>
      </c>
      <c r="P481" s="402">
        <v>737</v>
      </c>
      <c r="Q481" s="360"/>
    </row>
    <row r="482" spans="1:17" x14ac:dyDescent="0.25">
      <c r="A482" s="142"/>
      <c r="B482" s="143"/>
      <c r="C482" s="143"/>
      <c r="D482" s="143"/>
      <c r="E482" s="143"/>
      <c r="F482" s="143"/>
      <c r="G482" s="144"/>
      <c r="H482" s="144"/>
      <c r="I482" s="191"/>
      <c r="J482" s="430"/>
      <c r="K482" s="431"/>
      <c r="L482" s="380"/>
      <c r="M482" s="415">
        <f t="shared" si="53"/>
        <v>0</v>
      </c>
      <c r="N482" s="396">
        <f t="shared" si="54"/>
        <v>0</v>
      </c>
      <c r="O482" s="448" t="s">
        <v>213</v>
      </c>
      <c r="P482" s="402">
        <v>736</v>
      </c>
      <c r="Q482" s="360"/>
    </row>
    <row r="483" spans="1:17" x14ac:dyDescent="0.25">
      <c r="A483" s="142"/>
      <c r="B483" s="143"/>
      <c r="C483" s="143"/>
      <c r="D483" s="143"/>
      <c r="E483" s="143"/>
      <c r="F483" s="143"/>
      <c r="G483" s="144"/>
      <c r="H483" s="144"/>
      <c r="I483" s="191"/>
      <c r="J483" s="430"/>
      <c r="K483" s="432"/>
      <c r="L483" s="380"/>
      <c r="M483" s="415">
        <f t="shared" si="53"/>
        <v>0</v>
      </c>
      <c r="N483" s="396">
        <f t="shared" si="54"/>
        <v>0</v>
      </c>
      <c r="O483" s="448" t="s">
        <v>3</v>
      </c>
      <c r="P483" s="402">
        <v>44</v>
      </c>
      <c r="Q483" s="360"/>
    </row>
    <row r="484" spans="1:17" x14ac:dyDescent="0.25">
      <c r="A484" s="142"/>
      <c r="B484" s="143"/>
      <c r="C484" s="143"/>
      <c r="D484" s="143"/>
      <c r="E484" s="143"/>
      <c r="F484" s="143"/>
      <c r="G484" s="144"/>
      <c r="H484" s="144"/>
      <c r="I484" s="191"/>
      <c r="J484" s="430"/>
      <c r="K484" s="432"/>
      <c r="L484" s="380"/>
      <c r="M484" s="415">
        <f t="shared" si="53"/>
        <v>0</v>
      </c>
      <c r="N484" s="396">
        <f t="shared" si="54"/>
        <v>0</v>
      </c>
      <c r="O484" s="448" t="s">
        <v>172</v>
      </c>
      <c r="P484" s="402">
        <v>119</v>
      </c>
      <c r="Q484" s="360"/>
    </row>
    <row r="485" spans="1:17" x14ac:dyDescent="0.25">
      <c r="A485" s="142"/>
      <c r="B485" s="143"/>
      <c r="C485" s="143"/>
      <c r="D485" s="143"/>
      <c r="E485" s="143"/>
      <c r="F485" s="143"/>
      <c r="G485" s="144"/>
      <c r="H485" s="144"/>
      <c r="I485" s="191"/>
      <c r="J485" s="430">
        <v>1</v>
      </c>
      <c r="K485" s="433"/>
      <c r="L485" s="381"/>
      <c r="M485" s="415">
        <f t="shared" si="53"/>
        <v>1</v>
      </c>
      <c r="N485" s="396">
        <f t="shared" si="54"/>
        <v>2.5906735751295338E-3</v>
      </c>
      <c r="O485" s="448" t="s">
        <v>214</v>
      </c>
      <c r="P485" s="402">
        <v>739</v>
      </c>
      <c r="Q485" s="360"/>
    </row>
    <row r="486" spans="1:17" x14ac:dyDescent="0.25">
      <c r="A486" s="142"/>
      <c r="B486" s="143"/>
      <c r="C486" s="143"/>
      <c r="D486" s="143"/>
      <c r="E486" s="143"/>
      <c r="F486" s="143"/>
      <c r="G486" s="144"/>
      <c r="H486" s="144"/>
      <c r="I486" s="191"/>
      <c r="J486" s="430"/>
      <c r="K486" s="431"/>
      <c r="L486" s="380"/>
      <c r="M486" s="415">
        <f t="shared" si="53"/>
        <v>0</v>
      </c>
      <c r="N486" s="396">
        <f t="shared" si="54"/>
        <v>0</v>
      </c>
      <c r="O486" s="448" t="s">
        <v>107</v>
      </c>
      <c r="P486" s="402">
        <v>117</v>
      </c>
      <c r="Q486" s="360"/>
    </row>
    <row r="487" spans="1:17" x14ac:dyDescent="0.25">
      <c r="A487" s="142"/>
      <c r="B487" s="143"/>
      <c r="C487" s="143"/>
      <c r="D487" s="143"/>
      <c r="E487" s="143"/>
      <c r="F487" s="143"/>
      <c r="G487" s="144"/>
      <c r="H487" s="144"/>
      <c r="I487" s="191"/>
      <c r="J487" s="430"/>
      <c r="K487" s="431"/>
      <c r="L487" s="380"/>
      <c r="M487" s="415">
        <f t="shared" si="53"/>
        <v>0</v>
      </c>
      <c r="N487" s="396">
        <f t="shared" si="54"/>
        <v>0</v>
      </c>
      <c r="O487" s="448" t="s">
        <v>271</v>
      </c>
      <c r="P487" s="402">
        <v>176</v>
      </c>
      <c r="Q487" s="360"/>
    </row>
    <row r="488" spans="1:17" x14ac:dyDescent="0.25">
      <c r="A488" s="142"/>
      <c r="B488" s="143"/>
      <c r="C488" s="143"/>
      <c r="D488" s="143"/>
      <c r="E488" s="143"/>
      <c r="F488" s="143"/>
      <c r="G488" s="144"/>
      <c r="H488" s="144"/>
      <c r="I488" s="191"/>
      <c r="J488" s="430"/>
      <c r="K488" s="431"/>
      <c r="L488" s="380"/>
      <c r="M488" s="415">
        <f t="shared" si="53"/>
        <v>0</v>
      </c>
      <c r="N488" s="396">
        <f t="shared" si="54"/>
        <v>0</v>
      </c>
      <c r="O488" s="448" t="s">
        <v>199</v>
      </c>
      <c r="P488" s="402">
        <v>705</v>
      </c>
      <c r="Q488" s="360"/>
    </row>
    <row r="489" spans="1:17" x14ac:dyDescent="0.25">
      <c r="A489" s="142"/>
      <c r="B489" s="143"/>
      <c r="C489" s="143"/>
      <c r="D489" s="143"/>
      <c r="E489" s="143"/>
      <c r="F489" s="143"/>
      <c r="G489" s="144"/>
      <c r="H489" s="144"/>
      <c r="I489" s="191"/>
      <c r="J489" s="430">
        <v>3</v>
      </c>
      <c r="K489" s="431"/>
      <c r="L489" s="380"/>
      <c r="M489" s="415">
        <f t="shared" si="53"/>
        <v>3</v>
      </c>
      <c r="N489" s="396">
        <f t="shared" si="54"/>
        <v>7.7720207253886009E-3</v>
      </c>
      <c r="O489" s="448" t="s">
        <v>27</v>
      </c>
      <c r="P489" s="402">
        <v>58</v>
      </c>
      <c r="Q489" s="360"/>
    </row>
    <row r="490" spans="1:17" x14ac:dyDescent="0.25">
      <c r="A490" s="142"/>
      <c r="B490" s="143"/>
      <c r="C490" s="143"/>
      <c r="D490" s="143"/>
      <c r="E490" s="143"/>
      <c r="F490" s="143"/>
      <c r="G490" s="144"/>
      <c r="H490" s="144"/>
      <c r="I490" s="191"/>
      <c r="J490" s="430"/>
      <c r="K490" s="431"/>
      <c r="L490" s="380"/>
      <c r="M490" s="415">
        <f t="shared" si="53"/>
        <v>0</v>
      </c>
      <c r="N490" s="396">
        <f t="shared" si="54"/>
        <v>0</v>
      </c>
      <c r="O490" s="448" t="s">
        <v>210</v>
      </c>
      <c r="P490" s="402">
        <v>70</v>
      </c>
      <c r="Q490" s="360"/>
    </row>
    <row r="491" spans="1:17" x14ac:dyDescent="0.25">
      <c r="A491" s="142"/>
      <c r="B491" s="143"/>
      <c r="C491" s="143"/>
      <c r="D491" s="143"/>
      <c r="E491" s="143"/>
      <c r="F491" s="143"/>
      <c r="G491" s="144"/>
      <c r="H491" s="144"/>
      <c r="I491" s="191"/>
      <c r="J491" s="430"/>
      <c r="K491" s="476"/>
      <c r="L491" s="380"/>
      <c r="M491" s="415">
        <f t="shared" si="53"/>
        <v>0</v>
      </c>
      <c r="N491" s="396">
        <f t="shared" si="54"/>
        <v>0</v>
      </c>
      <c r="O491" s="448" t="s">
        <v>285</v>
      </c>
      <c r="P491" s="402"/>
      <c r="Q491" s="360"/>
    </row>
    <row r="492" spans="1:17" x14ac:dyDescent="0.25">
      <c r="A492" s="142"/>
      <c r="B492" s="143"/>
      <c r="C492" s="143"/>
      <c r="D492" s="143"/>
      <c r="E492" s="143"/>
      <c r="F492" s="143"/>
      <c r="G492" s="144"/>
      <c r="H492" s="144"/>
      <c r="I492" s="191"/>
      <c r="J492" s="430"/>
      <c r="K492" s="435"/>
      <c r="L492" s="382"/>
      <c r="M492" s="473">
        <f t="shared" si="53"/>
        <v>0</v>
      </c>
      <c r="N492" s="396">
        <f t="shared" si="54"/>
        <v>0</v>
      </c>
      <c r="O492" s="474" t="s">
        <v>216</v>
      </c>
      <c r="P492" s="475">
        <v>265</v>
      </c>
      <c r="Q492" s="360"/>
    </row>
    <row r="493" spans="1:17" x14ac:dyDescent="0.25">
      <c r="A493" s="142"/>
      <c r="B493" s="143"/>
      <c r="C493" s="143"/>
      <c r="D493" s="143" t="s">
        <v>99</v>
      </c>
      <c r="E493" s="143"/>
      <c r="F493" s="143"/>
      <c r="G493" s="144"/>
      <c r="H493" s="144"/>
      <c r="I493" s="191"/>
      <c r="J493" s="430"/>
      <c r="K493" s="431"/>
      <c r="L493" s="380"/>
      <c r="M493" s="415">
        <f t="shared" si="53"/>
        <v>0</v>
      </c>
      <c r="N493" s="396">
        <f t="shared" si="54"/>
        <v>0</v>
      </c>
      <c r="O493" s="448" t="s">
        <v>71</v>
      </c>
      <c r="P493" s="402">
        <v>388</v>
      </c>
      <c r="Q493" s="360"/>
    </row>
    <row r="494" spans="1:17" x14ac:dyDescent="0.25">
      <c r="A494" s="142"/>
      <c r="B494" s="143"/>
      <c r="C494" s="143"/>
      <c r="D494" s="143"/>
      <c r="E494" s="143"/>
      <c r="F494" s="143"/>
      <c r="G494" s="144"/>
      <c r="H494" s="144"/>
      <c r="I494" s="191"/>
      <c r="J494" s="430"/>
      <c r="K494" s="431"/>
      <c r="L494" s="380"/>
      <c r="M494" s="415">
        <f t="shared" si="53"/>
        <v>0</v>
      </c>
      <c r="N494" s="396">
        <f t="shared" si="54"/>
        <v>0</v>
      </c>
      <c r="O494" s="448" t="s">
        <v>158</v>
      </c>
      <c r="P494" s="402">
        <v>679</v>
      </c>
      <c r="Q494" s="360"/>
    </row>
    <row r="495" spans="1:17" x14ac:dyDescent="0.25">
      <c r="A495" s="142"/>
      <c r="B495" s="143"/>
      <c r="C495" s="143"/>
      <c r="D495" s="143"/>
      <c r="E495" s="143"/>
      <c r="F495" s="143"/>
      <c r="G495" s="144"/>
      <c r="H495" s="144"/>
      <c r="I495" s="191"/>
      <c r="J495" s="422"/>
      <c r="K495" s="431"/>
      <c r="L495" s="380"/>
      <c r="M495" s="415">
        <f t="shared" si="53"/>
        <v>0</v>
      </c>
      <c r="N495" s="396">
        <f t="shared" si="54"/>
        <v>0</v>
      </c>
      <c r="O495" s="448" t="s">
        <v>85</v>
      </c>
      <c r="P495" s="402">
        <v>43</v>
      </c>
      <c r="Q495" s="360"/>
    </row>
    <row r="496" spans="1:17" x14ac:dyDescent="0.25">
      <c r="A496" s="142"/>
      <c r="B496" s="143"/>
      <c r="C496" s="143"/>
      <c r="D496" s="143"/>
      <c r="E496" s="143"/>
      <c r="F496" s="143"/>
      <c r="G496" s="144"/>
      <c r="H496" s="144"/>
      <c r="I496" s="191"/>
      <c r="J496" s="422"/>
      <c r="K496" s="431"/>
      <c r="L496" s="380"/>
      <c r="M496" s="415">
        <f t="shared" si="53"/>
        <v>0</v>
      </c>
      <c r="N496" s="396">
        <f t="shared" si="54"/>
        <v>0</v>
      </c>
      <c r="O496" s="448" t="s">
        <v>80</v>
      </c>
      <c r="P496" s="398">
        <v>46</v>
      </c>
      <c r="Q496" s="360"/>
    </row>
    <row r="497" spans="1:17" x14ac:dyDescent="0.25">
      <c r="A497" s="142"/>
      <c r="B497" s="143"/>
      <c r="C497" s="143"/>
      <c r="D497" s="143"/>
      <c r="E497" s="143"/>
      <c r="F497" s="143"/>
      <c r="G497" s="144"/>
      <c r="H497" s="144"/>
      <c r="I497" s="191"/>
      <c r="J497" s="375"/>
      <c r="K497" s="431"/>
      <c r="L497" s="380"/>
      <c r="M497" s="415">
        <f t="shared" si="53"/>
        <v>0</v>
      </c>
      <c r="N497" s="396">
        <f t="shared" si="54"/>
        <v>0</v>
      </c>
      <c r="O497" s="448" t="s">
        <v>468</v>
      </c>
      <c r="P497" s="437"/>
      <c r="Q497" s="360"/>
    </row>
    <row r="498" spans="1:17" ht="15.75" thickBot="1" x14ac:dyDescent="0.3">
      <c r="A498" s="142"/>
      <c r="B498" s="143"/>
      <c r="C498" s="143"/>
      <c r="D498" s="143"/>
      <c r="E498" s="143"/>
      <c r="F498" s="143"/>
      <c r="G498" s="144"/>
      <c r="H498" s="144"/>
      <c r="I498" s="191"/>
      <c r="J498" s="438"/>
      <c r="K498" s="432"/>
      <c r="L498" s="380"/>
      <c r="M498" s="415">
        <f t="shared" si="53"/>
        <v>0</v>
      </c>
      <c r="N498" s="416">
        <f>M498/$E$474</f>
        <v>0</v>
      </c>
      <c r="O498" s="448" t="s">
        <v>236</v>
      </c>
      <c r="P498" s="404">
        <v>159</v>
      </c>
      <c r="Q498" s="360"/>
    </row>
    <row r="499" spans="1:17" ht="15.75" thickBot="1" x14ac:dyDescent="0.3">
      <c r="A499" s="142"/>
      <c r="B499" s="143"/>
      <c r="C499" s="143"/>
      <c r="D499" s="143"/>
      <c r="E499" s="143"/>
      <c r="F499" s="143"/>
      <c r="G499" s="144"/>
      <c r="H499" s="144"/>
      <c r="I499" s="192"/>
      <c r="J499" s="361"/>
      <c r="K499" s="361"/>
      <c r="L499" s="362"/>
      <c r="M499" s="363"/>
      <c r="N499" s="363"/>
      <c r="O499" s="400" t="s">
        <v>197</v>
      </c>
      <c r="P499" s="368"/>
      <c r="Q499" s="360"/>
    </row>
    <row r="500" spans="1:17" x14ac:dyDescent="0.25">
      <c r="A500" s="142"/>
      <c r="B500" s="143"/>
      <c r="C500" s="143"/>
      <c r="D500" s="143"/>
      <c r="E500" s="143"/>
      <c r="F500" s="143"/>
      <c r="G500" s="144"/>
      <c r="H500" s="144"/>
      <c r="I500" s="191"/>
      <c r="J500" s="419">
        <v>1</v>
      </c>
      <c r="K500" s="439">
        <v>2</v>
      </c>
      <c r="L500" s="440"/>
      <c r="M500" s="441">
        <f>SUM(J500,L500)</f>
        <v>1</v>
      </c>
      <c r="N500" s="442">
        <f>M500/$E$474</f>
        <v>2.5906735751295338E-3</v>
      </c>
      <c r="O500" s="443" t="s">
        <v>91</v>
      </c>
      <c r="P500" s="411">
        <v>159</v>
      </c>
      <c r="Q500" s="444"/>
    </row>
    <row r="501" spans="1:17" x14ac:dyDescent="0.25">
      <c r="A501" s="142"/>
      <c r="B501" s="143"/>
      <c r="C501" s="143"/>
      <c r="D501" s="143"/>
      <c r="E501" s="143"/>
      <c r="F501" s="143"/>
      <c r="G501" s="144"/>
      <c r="H501" s="144"/>
      <c r="I501" s="191"/>
      <c r="J501" s="420"/>
      <c r="K501" s="422"/>
      <c r="L501" s="445"/>
      <c r="M501" s="446">
        <f>SUM(J501,L501)</f>
        <v>0</v>
      </c>
      <c r="N501" s="447">
        <f>M501/$E$474</f>
        <v>0</v>
      </c>
      <c r="O501" s="448" t="s">
        <v>9</v>
      </c>
      <c r="P501" s="412">
        <v>331</v>
      </c>
      <c r="Q501" s="444"/>
    </row>
    <row r="502" spans="1:17" x14ac:dyDescent="0.25">
      <c r="A502" s="142"/>
      <c r="B502" s="143"/>
      <c r="C502" s="143"/>
      <c r="D502" s="143"/>
      <c r="E502" s="143"/>
      <c r="F502" s="143"/>
      <c r="G502" s="144"/>
      <c r="H502" s="144"/>
      <c r="I502" s="191"/>
      <c r="J502" s="421"/>
      <c r="K502" s="422"/>
      <c r="L502" s="445"/>
      <c r="M502" s="446">
        <f t="shared" ref="M502:M512" si="55">SUM(J502,L502)</f>
        <v>0</v>
      </c>
      <c r="N502" s="447">
        <f t="shared" ref="N502:N512" si="56">M502/$E$474</f>
        <v>0</v>
      </c>
      <c r="O502" s="449" t="s">
        <v>94</v>
      </c>
      <c r="P502" s="398">
        <v>265</v>
      </c>
      <c r="Q502" s="444"/>
    </row>
    <row r="503" spans="1:17" x14ac:dyDescent="0.25">
      <c r="A503" s="142"/>
      <c r="B503" s="143"/>
      <c r="C503" s="143"/>
      <c r="D503" s="143"/>
      <c r="E503" s="143"/>
      <c r="F503" s="143"/>
      <c r="G503" s="144"/>
      <c r="H503" s="144"/>
      <c r="I503" s="191"/>
      <c r="J503" s="420"/>
      <c r="K503" s="422">
        <v>1</v>
      </c>
      <c r="L503" s="445"/>
      <c r="M503" s="446">
        <f t="shared" si="55"/>
        <v>0</v>
      </c>
      <c r="N503" s="447">
        <f t="shared" si="56"/>
        <v>0</v>
      </c>
      <c r="O503" s="448" t="s">
        <v>92</v>
      </c>
      <c r="P503" s="412">
        <v>159</v>
      </c>
      <c r="Q503" s="450" t="s">
        <v>489</v>
      </c>
    </row>
    <row r="504" spans="1:17" x14ac:dyDescent="0.25">
      <c r="A504" s="142"/>
      <c r="B504" s="143"/>
      <c r="C504" s="143"/>
      <c r="D504" s="143"/>
      <c r="E504" s="143"/>
      <c r="F504" s="143"/>
      <c r="G504" s="144"/>
      <c r="H504" s="144"/>
      <c r="I504" s="191"/>
      <c r="J504" s="420"/>
      <c r="K504" s="422"/>
      <c r="L504" s="445"/>
      <c r="M504" s="446">
        <f t="shared" si="55"/>
        <v>0</v>
      </c>
      <c r="N504" s="447">
        <f t="shared" si="56"/>
        <v>0</v>
      </c>
      <c r="O504" s="451" t="s">
        <v>218</v>
      </c>
      <c r="P504" s="412">
        <v>73</v>
      </c>
      <c r="Q504" s="450"/>
    </row>
    <row r="505" spans="1:17" x14ac:dyDescent="0.25">
      <c r="A505" s="142"/>
      <c r="B505" s="143"/>
      <c r="C505" s="143"/>
      <c r="D505" s="143"/>
      <c r="E505" s="143"/>
      <c r="F505" s="143"/>
      <c r="G505" s="144"/>
      <c r="H505" s="144"/>
      <c r="I505" s="191"/>
      <c r="J505" s="420"/>
      <c r="K505" s="422"/>
      <c r="L505" s="445"/>
      <c r="M505" s="446">
        <f t="shared" si="55"/>
        <v>0</v>
      </c>
      <c r="N505" s="447">
        <f t="shared" si="56"/>
        <v>0</v>
      </c>
      <c r="O505" s="451" t="s">
        <v>35</v>
      </c>
      <c r="P505" s="412">
        <v>65</v>
      </c>
      <c r="Q505" s="450"/>
    </row>
    <row r="506" spans="1:17" x14ac:dyDescent="0.25">
      <c r="A506" s="142"/>
      <c r="B506" s="143"/>
      <c r="C506" s="143"/>
      <c r="D506" s="143"/>
      <c r="E506" s="143"/>
      <c r="F506" s="143"/>
      <c r="G506" s="144"/>
      <c r="H506" s="144"/>
      <c r="I506" s="191"/>
      <c r="J506" s="420"/>
      <c r="K506" s="422"/>
      <c r="L506" s="445"/>
      <c r="M506" s="446">
        <f t="shared" si="55"/>
        <v>0</v>
      </c>
      <c r="N506" s="447">
        <f t="shared" si="56"/>
        <v>0</v>
      </c>
      <c r="O506" s="449" t="s">
        <v>80</v>
      </c>
      <c r="P506" s="398">
        <v>46</v>
      </c>
      <c r="Q506" s="444"/>
    </row>
    <row r="507" spans="1:17" x14ac:dyDescent="0.25">
      <c r="A507" s="142"/>
      <c r="B507" s="143"/>
      <c r="C507" s="143"/>
      <c r="D507" s="143"/>
      <c r="E507" s="143"/>
      <c r="F507" s="143"/>
      <c r="G507" s="144"/>
      <c r="H507" s="144"/>
      <c r="I507" s="191"/>
      <c r="J507" s="421"/>
      <c r="K507" s="422"/>
      <c r="L507" s="445"/>
      <c r="M507" s="446">
        <f t="shared" si="55"/>
        <v>0</v>
      </c>
      <c r="N507" s="447">
        <f t="shared" si="56"/>
        <v>0</v>
      </c>
      <c r="O507" s="448" t="s">
        <v>93</v>
      </c>
      <c r="P507" s="412">
        <v>159</v>
      </c>
      <c r="Q507" s="450"/>
    </row>
    <row r="508" spans="1:17" x14ac:dyDescent="0.25">
      <c r="A508" s="142"/>
      <c r="B508" s="143"/>
      <c r="C508" s="143"/>
      <c r="D508" s="143"/>
      <c r="E508" s="143"/>
      <c r="F508" s="143"/>
      <c r="G508" s="144"/>
      <c r="H508" s="144"/>
      <c r="I508" s="191"/>
      <c r="J508" s="420"/>
      <c r="K508" s="422"/>
      <c r="L508" s="445"/>
      <c r="M508" s="446">
        <f t="shared" si="55"/>
        <v>0</v>
      </c>
      <c r="N508" s="447">
        <f t="shared" si="56"/>
        <v>0</v>
      </c>
      <c r="O508" s="448" t="s">
        <v>90</v>
      </c>
      <c r="P508" s="412">
        <v>159</v>
      </c>
      <c r="Q508" s="444"/>
    </row>
    <row r="509" spans="1:17" x14ac:dyDescent="0.25">
      <c r="A509" s="142"/>
      <c r="B509" s="143"/>
      <c r="C509" s="143"/>
      <c r="D509" s="143"/>
      <c r="E509" s="143"/>
      <c r="F509" s="143"/>
      <c r="G509" s="144"/>
      <c r="H509" s="144"/>
      <c r="I509" s="191"/>
      <c r="J509" s="420"/>
      <c r="K509" s="422"/>
      <c r="L509" s="445"/>
      <c r="M509" s="446">
        <f t="shared" si="55"/>
        <v>0</v>
      </c>
      <c r="N509" s="447">
        <f t="shared" si="56"/>
        <v>0</v>
      </c>
      <c r="O509" s="452" t="s">
        <v>108</v>
      </c>
      <c r="P509" s="402">
        <v>624</v>
      </c>
      <c r="Q509" s="444"/>
    </row>
    <row r="510" spans="1:17" x14ac:dyDescent="0.25">
      <c r="A510" s="142"/>
      <c r="B510" s="143"/>
      <c r="C510" s="143"/>
      <c r="D510" s="143"/>
      <c r="E510" s="143"/>
      <c r="F510" s="143"/>
      <c r="G510" s="144"/>
      <c r="H510" s="144"/>
      <c r="I510" s="191"/>
      <c r="J510" s="420"/>
      <c r="K510" s="422"/>
      <c r="L510" s="445"/>
      <c r="M510" s="446">
        <f t="shared" si="55"/>
        <v>0</v>
      </c>
      <c r="N510" s="447">
        <f t="shared" si="56"/>
        <v>0</v>
      </c>
      <c r="O510" s="452" t="s">
        <v>219</v>
      </c>
      <c r="P510" s="402">
        <v>159</v>
      </c>
      <c r="Q510" s="444"/>
    </row>
    <row r="511" spans="1:17" x14ac:dyDescent="0.25">
      <c r="A511" s="142"/>
      <c r="B511" s="143"/>
      <c r="C511" s="143"/>
      <c r="D511" s="143"/>
      <c r="E511" s="143"/>
      <c r="F511" s="143"/>
      <c r="G511" s="144"/>
      <c r="H511" s="144"/>
      <c r="I511" s="191"/>
      <c r="J511" s="420"/>
      <c r="K511" s="422">
        <v>1</v>
      </c>
      <c r="L511" s="445"/>
      <c r="M511" s="446">
        <f t="shared" si="55"/>
        <v>0</v>
      </c>
      <c r="N511" s="447">
        <f t="shared" si="56"/>
        <v>0</v>
      </c>
      <c r="O511" s="452" t="s">
        <v>220</v>
      </c>
      <c r="P511" s="402">
        <v>159</v>
      </c>
      <c r="Q511" s="360" t="s">
        <v>487</v>
      </c>
    </row>
    <row r="512" spans="1:17" x14ac:dyDescent="0.25">
      <c r="A512" s="142"/>
      <c r="B512" s="143"/>
      <c r="C512" s="143"/>
      <c r="D512" s="143"/>
      <c r="E512" s="143"/>
      <c r="F512" s="143"/>
      <c r="G512" s="144"/>
      <c r="H512" s="144"/>
      <c r="I512" s="191"/>
      <c r="J512" s="420"/>
      <c r="K512" s="422"/>
      <c r="L512" s="445"/>
      <c r="M512" s="446">
        <f t="shared" si="55"/>
        <v>0</v>
      </c>
      <c r="N512" s="447">
        <f t="shared" si="56"/>
        <v>0</v>
      </c>
      <c r="O512" s="452" t="s">
        <v>222</v>
      </c>
      <c r="P512" s="402">
        <v>159</v>
      </c>
      <c r="Q512" s="360" t="s">
        <v>488</v>
      </c>
    </row>
    <row r="513" spans="1:17" ht="15.75" thickBot="1" x14ac:dyDescent="0.3">
      <c r="A513" s="142"/>
      <c r="B513" s="143"/>
      <c r="C513" s="143"/>
      <c r="D513" s="143"/>
      <c r="E513" s="143"/>
      <c r="F513" s="143"/>
      <c r="G513" s="144"/>
      <c r="H513" s="144"/>
      <c r="I513" s="191"/>
      <c r="J513" s="453"/>
      <c r="K513" s="438"/>
      <c r="L513" s="454"/>
      <c r="M513" s="455">
        <f>SUM(J513,L513)</f>
        <v>0</v>
      </c>
      <c r="N513" s="456">
        <f>M513/$E$474</f>
        <v>0</v>
      </c>
      <c r="O513" s="457" t="s">
        <v>172</v>
      </c>
      <c r="P513" s="413">
        <v>159</v>
      </c>
      <c r="Q513" s="444" t="s">
        <v>447</v>
      </c>
    </row>
    <row r="514" spans="1:17" ht="15.75" thickBot="1" x14ac:dyDescent="0.3">
      <c r="A514" s="142"/>
      <c r="B514" s="143"/>
      <c r="C514" s="143"/>
      <c r="D514" s="143"/>
      <c r="E514" s="143"/>
      <c r="F514" s="143"/>
      <c r="G514" s="144"/>
      <c r="H514" s="144"/>
      <c r="I514" s="192"/>
      <c r="J514" s="365"/>
      <c r="K514" s="365"/>
      <c r="L514" s="366"/>
      <c r="M514" s="458"/>
      <c r="N514" s="367"/>
      <c r="O514" s="459" t="s">
        <v>200</v>
      </c>
      <c r="P514" s="368"/>
      <c r="Q514" s="360"/>
    </row>
    <row r="515" spans="1:17" x14ac:dyDescent="0.25">
      <c r="A515" s="142"/>
      <c r="B515" s="143"/>
      <c r="C515" s="143"/>
      <c r="D515" s="143"/>
      <c r="E515" s="143"/>
      <c r="F515" s="143"/>
      <c r="G515" s="144"/>
      <c r="H515" s="144"/>
      <c r="I515" s="192"/>
      <c r="J515" s="460"/>
      <c r="K515" s="461"/>
      <c r="L515" s="462"/>
      <c r="M515" s="463">
        <f>SUM(J515,L515)</f>
        <v>0</v>
      </c>
      <c r="N515" s="464">
        <f>M515/$E$474</f>
        <v>0</v>
      </c>
      <c r="O515" s="465" t="s">
        <v>71</v>
      </c>
      <c r="P515" s="397">
        <v>388</v>
      </c>
      <c r="Q515" s="360"/>
    </row>
    <row r="516" spans="1:17" x14ac:dyDescent="0.25">
      <c r="A516" s="142"/>
      <c r="B516" s="143"/>
      <c r="C516" s="143"/>
      <c r="D516" s="143"/>
      <c r="E516" s="143"/>
      <c r="F516" s="143"/>
      <c r="G516" s="144"/>
      <c r="H516" s="144"/>
      <c r="I516" s="192"/>
      <c r="J516" s="364"/>
      <c r="K516" s="376"/>
      <c r="L516" s="466"/>
      <c r="M516" s="467">
        <v>0</v>
      </c>
      <c r="N516" s="468">
        <f>M516/$E$474</f>
        <v>0</v>
      </c>
      <c r="O516" s="436" t="s">
        <v>169</v>
      </c>
      <c r="P516" s="398">
        <v>734</v>
      </c>
      <c r="Q516" s="360"/>
    </row>
    <row r="517" spans="1:17" x14ac:dyDescent="0.25">
      <c r="A517" s="142"/>
      <c r="B517" s="143"/>
      <c r="C517" s="143"/>
      <c r="D517" s="143"/>
      <c r="E517" s="143"/>
      <c r="F517" s="143"/>
      <c r="G517" s="144"/>
      <c r="H517" s="144"/>
      <c r="I517" s="192"/>
      <c r="J517" s="364"/>
      <c r="K517" s="376"/>
      <c r="L517" s="466"/>
      <c r="M517" s="467">
        <v>0</v>
      </c>
      <c r="N517" s="468">
        <f t="shared" ref="N517:N530" si="57">M517/$E$474</f>
        <v>0</v>
      </c>
      <c r="O517" s="436" t="s">
        <v>115</v>
      </c>
      <c r="P517" s="398">
        <v>735</v>
      </c>
      <c r="Q517" s="360"/>
    </row>
    <row r="518" spans="1:17" x14ac:dyDescent="0.25">
      <c r="A518" s="142"/>
      <c r="B518" s="143"/>
      <c r="C518" s="143"/>
      <c r="D518" s="143"/>
      <c r="E518" s="143"/>
      <c r="F518" s="143"/>
      <c r="G518" s="144"/>
      <c r="H518" s="144"/>
      <c r="I518" s="192"/>
      <c r="J518" s="364"/>
      <c r="K518" s="376"/>
      <c r="L518" s="466"/>
      <c r="M518" s="467">
        <v>0</v>
      </c>
      <c r="N518" s="468">
        <f t="shared" si="57"/>
        <v>0</v>
      </c>
      <c r="O518" s="436" t="s">
        <v>467</v>
      </c>
      <c r="P518" s="398">
        <v>46</v>
      </c>
      <c r="Q518" s="360"/>
    </row>
    <row r="519" spans="1:17" x14ac:dyDescent="0.25">
      <c r="A519" s="142"/>
      <c r="B519" s="143"/>
      <c r="C519" s="143"/>
      <c r="D519" s="143"/>
      <c r="E519" s="143"/>
      <c r="F519" s="143"/>
      <c r="G519" s="144"/>
      <c r="H519" s="144"/>
      <c r="I519" s="145"/>
      <c r="J519" s="364"/>
      <c r="K519" s="376"/>
      <c r="L519" s="466"/>
      <c r="M519" s="467">
        <f t="shared" ref="M519:M523" si="58">SUM(J519,L519)</f>
        <v>0</v>
      </c>
      <c r="N519" s="468">
        <f t="shared" si="57"/>
        <v>0</v>
      </c>
      <c r="O519" s="436" t="s">
        <v>171</v>
      </c>
      <c r="P519" s="398">
        <v>736</v>
      </c>
      <c r="Q519" s="360"/>
    </row>
    <row r="520" spans="1:17" x14ac:dyDescent="0.25">
      <c r="A520" s="142"/>
      <c r="B520" s="143"/>
      <c r="C520" s="143"/>
      <c r="D520" s="143"/>
      <c r="E520" s="143"/>
      <c r="F520" s="143"/>
      <c r="G520" s="144"/>
      <c r="H520" s="144"/>
      <c r="I520" s="145"/>
      <c r="J520" s="369"/>
      <c r="K520" s="376"/>
      <c r="L520" s="466"/>
      <c r="M520" s="467">
        <f t="shared" si="58"/>
        <v>0</v>
      </c>
      <c r="N520" s="468">
        <f t="shared" si="57"/>
        <v>0</v>
      </c>
      <c r="O520" s="436" t="s">
        <v>225</v>
      </c>
      <c r="P520" s="398">
        <v>736</v>
      </c>
      <c r="Q520" s="360"/>
    </row>
    <row r="521" spans="1:17" x14ac:dyDescent="0.25">
      <c r="A521" s="142"/>
      <c r="B521" s="143"/>
      <c r="C521" s="143"/>
      <c r="D521" s="143"/>
      <c r="E521" s="143"/>
      <c r="F521" s="143"/>
      <c r="G521" s="144"/>
      <c r="H521" s="144"/>
      <c r="I521" s="145"/>
      <c r="J521" s="369"/>
      <c r="K521" s="376"/>
      <c r="L521" s="466"/>
      <c r="M521" s="467">
        <f t="shared" si="58"/>
        <v>0</v>
      </c>
      <c r="N521" s="468">
        <f t="shared" si="57"/>
        <v>0</v>
      </c>
      <c r="O521" s="448" t="s">
        <v>214</v>
      </c>
      <c r="P521" s="398">
        <v>159</v>
      </c>
      <c r="Q521" s="360"/>
    </row>
    <row r="522" spans="1:17" x14ac:dyDescent="0.25">
      <c r="A522" s="142"/>
      <c r="B522" s="143"/>
      <c r="C522" s="143"/>
      <c r="D522" s="143"/>
      <c r="E522" s="143"/>
      <c r="F522" s="143"/>
      <c r="G522" s="144"/>
      <c r="H522" s="144"/>
      <c r="I522" s="145"/>
      <c r="J522" s="369">
        <v>2</v>
      </c>
      <c r="K522" s="376"/>
      <c r="L522" s="469"/>
      <c r="M522" s="467">
        <f t="shared" si="58"/>
        <v>2</v>
      </c>
      <c r="N522" s="468">
        <f t="shared" si="57"/>
        <v>5.1813471502590676E-3</v>
      </c>
      <c r="O522" s="434" t="s">
        <v>107</v>
      </c>
      <c r="P522" s="398">
        <v>117</v>
      </c>
      <c r="Q522" s="360"/>
    </row>
    <row r="523" spans="1:17" x14ac:dyDescent="0.25">
      <c r="A523" s="142"/>
      <c r="B523" s="143"/>
      <c r="C523" s="143"/>
      <c r="D523" s="143"/>
      <c r="E523" s="143"/>
      <c r="F523" s="143"/>
      <c r="G523" s="144"/>
      <c r="H523" s="144"/>
      <c r="I523" s="145"/>
      <c r="J523" s="369"/>
      <c r="K523" s="376"/>
      <c r="L523" s="469"/>
      <c r="M523" s="467">
        <f t="shared" si="58"/>
        <v>0</v>
      </c>
      <c r="N523" s="468">
        <f t="shared" si="57"/>
        <v>0</v>
      </c>
      <c r="O523" s="436" t="s">
        <v>116</v>
      </c>
      <c r="P523" s="398">
        <v>665</v>
      </c>
      <c r="Q523" s="360"/>
    </row>
    <row r="524" spans="1:17" x14ac:dyDescent="0.25">
      <c r="A524" s="142"/>
      <c r="B524" s="143"/>
      <c r="C524" s="143"/>
      <c r="D524" s="143"/>
      <c r="E524" s="143"/>
      <c r="F524" s="143"/>
      <c r="G524" s="144"/>
      <c r="H524" s="144"/>
      <c r="I524" s="145"/>
      <c r="J524" s="369"/>
      <c r="K524" s="376"/>
      <c r="L524" s="466"/>
      <c r="M524" s="467">
        <v>0</v>
      </c>
      <c r="N524" s="468">
        <f t="shared" si="57"/>
        <v>0</v>
      </c>
      <c r="O524" s="436" t="s">
        <v>226</v>
      </c>
      <c r="P524" s="398">
        <v>65</v>
      </c>
      <c r="Q524" s="360"/>
    </row>
    <row r="525" spans="1:17" x14ac:dyDescent="0.25">
      <c r="A525" s="142"/>
      <c r="B525" s="143"/>
      <c r="C525" s="143"/>
      <c r="D525" s="143"/>
      <c r="E525" s="143"/>
      <c r="F525" s="143"/>
      <c r="G525" s="144"/>
      <c r="H525" s="144"/>
      <c r="I525" s="145"/>
      <c r="J525" s="369"/>
      <c r="K525" s="376"/>
      <c r="L525" s="466"/>
      <c r="M525" s="467">
        <f t="shared" ref="M525:M529" si="59">SUM(J525,L525)</f>
        <v>0</v>
      </c>
      <c r="N525" s="468">
        <f t="shared" si="57"/>
        <v>0</v>
      </c>
      <c r="O525" s="436" t="s">
        <v>26</v>
      </c>
      <c r="P525" s="398">
        <v>164</v>
      </c>
      <c r="Q525" s="360"/>
    </row>
    <row r="526" spans="1:17" x14ac:dyDescent="0.25">
      <c r="A526" s="142"/>
      <c r="B526" s="143"/>
      <c r="C526" s="143"/>
      <c r="D526" s="143"/>
      <c r="E526" s="143"/>
      <c r="F526" s="143"/>
      <c r="G526" s="144"/>
      <c r="H526" s="144"/>
      <c r="I526" s="145"/>
      <c r="J526" s="369"/>
      <c r="K526" s="376"/>
      <c r="L526" s="466"/>
      <c r="M526" s="467">
        <f t="shared" si="59"/>
        <v>0</v>
      </c>
      <c r="N526" s="468">
        <f t="shared" si="57"/>
        <v>0</v>
      </c>
      <c r="O526" s="436" t="s">
        <v>35</v>
      </c>
      <c r="P526" s="398">
        <v>65</v>
      </c>
      <c r="Q526" s="360"/>
    </row>
    <row r="527" spans="1:17" x14ac:dyDescent="0.25">
      <c r="A527" s="142"/>
      <c r="B527" s="143"/>
      <c r="C527" s="143"/>
      <c r="D527" s="143"/>
      <c r="E527" s="143"/>
      <c r="F527" s="143"/>
      <c r="G527" s="144"/>
      <c r="H527" s="144"/>
      <c r="I527" s="145"/>
      <c r="J527" s="369"/>
      <c r="K527" s="376"/>
      <c r="L527" s="466"/>
      <c r="M527" s="467">
        <f t="shared" si="59"/>
        <v>0</v>
      </c>
      <c r="N527" s="468">
        <f t="shared" si="57"/>
        <v>0</v>
      </c>
      <c r="O527" s="436" t="s">
        <v>231</v>
      </c>
      <c r="P527" s="398">
        <v>65</v>
      </c>
      <c r="Q527" s="360"/>
    </row>
    <row r="528" spans="1:17" x14ac:dyDescent="0.25">
      <c r="A528" s="142"/>
      <c r="B528" s="143"/>
      <c r="C528" s="143"/>
      <c r="D528" s="143"/>
      <c r="E528" s="143"/>
      <c r="F528" s="143"/>
      <c r="G528" s="144"/>
      <c r="H528" s="144"/>
      <c r="I528" s="145"/>
      <c r="J528" s="369"/>
      <c r="K528" s="376"/>
      <c r="L528" s="466"/>
      <c r="M528" s="467">
        <f t="shared" si="59"/>
        <v>0</v>
      </c>
      <c r="N528" s="468">
        <f t="shared" si="57"/>
        <v>0</v>
      </c>
      <c r="O528" s="448" t="s">
        <v>93</v>
      </c>
      <c r="P528" s="398">
        <v>159</v>
      </c>
      <c r="Q528" s="360"/>
    </row>
    <row r="529" spans="1:17" x14ac:dyDescent="0.25">
      <c r="A529" s="142"/>
      <c r="B529" s="143"/>
      <c r="C529" s="143"/>
      <c r="D529" s="143"/>
      <c r="E529" s="143"/>
      <c r="F529" s="143"/>
      <c r="G529" s="144"/>
      <c r="H529" s="144"/>
      <c r="I529" s="145"/>
      <c r="J529" s="369"/>
      <c r="K529" s="376"/>
      <c r="L529" s="466"/>
      <c r="M529" s="467">
        <f t="shared" si="59"/>
        <v>0</v>
      </c>
      <c r="N529" s="468">
        <f t="shared" si="57"/>
        <v>0</v>
      </c>
      <c r="O529" s="436" t="s">
        <v>232</v>
      </c>
      <c r="P529" s="398">
        <v>639</v>
      </c>
      <c r="Q529" s="360"/>
    </row>
    <row r="530" spans="1:17" x14ac:dyDescent="0.25">
      <c r="A530" s="142"/>
      <c r="B530" s="143"/>
      <c r="C530" s="143"/>
      <c r="D530" s="143"/>
      <c r="E530" s="143"/>
      <c r="F530" s="143"/>
      <c r="G530" s="144"/>
      <c r="H530" s="144"/>
      <c r="I530" s="145"/>
      <c r="J530" s="364">
        <v>2</v>
      </c>
      <c r="K530" s="376"/>
      <c r="L530" s="466"/>
      <c r="M530" s="467">
        <v>0</v>
      </c>
      <c r="N530" s="468">
        <f t="shared" si="57"/>
        <v>0</v>
      </c>
      <c r="O530" s="436" t="s">
        <v>233</v>
      </c>
      <c r="P530" s="398">
        <v>639</v>
      </c>
      <c r="Q530" s="503"/>
    </row>
    <row r="531" spans="1:17" x14ac:dyDescent="0.25">
      <c r="A531" s="142"/>
      <c r="B531" s="143"/>
      <c r="C531" s="143"/>
      <c r="D531" s="143"/>
      <c r="E531" s="143"/>
      <c r="F531" s="143"/>
      <c r="G531" s="144"/>
      <c r="H531" s="144"/>
      <c r="I531" s="145"/>
      <c r="J531" s="364">
        <v>2</v>
      </c>
      <c r="K531" s="376"/>
      <c r="L531" s="466"/>
      <c r="M531" s="467">
        <v>0</v>
      </c>
      <c r="N531" s="468">
        <f t="shared" ref="N515:N532" si="60">M531/$E$3</f>
        <v>0</v>
      </c>
      <c r="O531" s="436" t="s">
        <v>234</v>
      </c>
      <c r="P531" s="398">
        <v>639</v>
      </c>
      <c r="Q531" s="360"/>
    </row>
    <row r="532" spans="1:17" ht="15.75" thickBot="1" x14ac:dyDescent="0.3">
      <c r="A532" s="150"/>
      <c r="B532" s="151"/>
      <c r="C532" s="151"/>
      <c r="D532" s="151"/>
      <c r="E532" s="151"/>
      <c r="F532" s="151"/>
      <c r="G532" s="152"/>
      <c r="H532" s="152"/>
      <c r="I532" s="153"/>
      <c r="J532" s="370"/>
      <c r="K532" s="377"/>
      <c r="L532" s="470"/>
      <c r="M532" s="471">
        <f t="shared" ref="M532" si="61">SUM(J532,L532)</f>
        <v>0</v>
      </c>
      <c r="N532" s="384">
        <f>M532/$E$474</f>
        <v>0</v>
      </c>
      <c r="O532" s="472" t="s">
        <v>80</v>
      </c>
      <c r="P532" s="399">
        <v>46</v>
      </c>
      <c r="Q532" s="371"/>
    </row>
    <row r="533" spans="1:17" ht="15.75" thickBot="1" x14ac:dyDescent="0.3">
      <c r="I533" s="154" t="s">
        <v>4</v>
      </c>
      <c r="J533" s="372">
        <f>SUM(J475:J532)</f>
        <v>22</v>
      </c>
      <c r="K533" s="372">
        <f>SUM(K475:K532)</f>
        <v>4</v>
      </c>
      <c r="L533" s="372">
        <f>SUM(L475:L532)</f>
        <v>2</v>
      </c>
      <c r="M533" s="385">
        <f>SUM(M475:M532)</f>
        <v>20</v>
      </c>
      <c r="N533" s="383">
        <f>M533/$E$474</f>
        <v>5.181347150259067E-2</v>
      </c>
      <c r="O533" s="373"/>
      <c r="P533" s="373"/>
      <c r="Q533" s="374"/>
    </row>
    <row r="535" spans="1:17" ht="15.75" thickBot="1" x14ac:dyDescent="0.3"/>
    <row r="536" spans="1:17" ht="26.25" thickBot="1" x14ac:dyDescent="0.3">
      <c r="A536" s="405" t="s">
        <v>195</v>
      </c>
      <c r="B536" s="405" t="s">
        <v>47</v>
      </c>
      <c r="C536" s="405" t="s">
        <v>191</v>
      </c>
      <c r="D536" s="405" t="s">
        <v>190</v>
      </c>
      <c r="E536" s="405" t="s">
        <v>192</v>
      </c>
      <c r="F536" s="405" t="s">
        <v>16</v>
      </c>
      <c r="G536" s="76" t="s">
        <v>1</v>
      </c>
      <c r="H536" s="76" t="s">
        <v>86</v>
      </c>
      <c r="I536" s="406" t="s">
        <v>23</v>
      </c>
      <c r="J536" s="407" t="s">
        <v>201</v>
      </c>
      <c r="K536" s="408" t="s">
        <v>193</v>
      </c>
      <c r="L536" s="405" t="s">
        <v>194</v>
      </c>
      <c r="M536" s="405" t="s">
        <v>4</v>
      </c>
      <c r="N536" s="405" t="s">
        <v>2</v>
      </c>
      <c r="O536" s="405" t="s">
        <v>20</v>
      </c>
      <c r="P536" s="405" t="s">
        <v>69</v>
      </c>
      <c r="Q536" s="409" t="s">
        <v>6</v>
      </c>
    </row>
    <row r="537" spans="1:17" ht="15.75" thickBot="1" x14ac:dyDescent="0.3">
      <c r="A537" s="386">
        <v>1525045</v>
      </c>
      <c r="B537" s="386" t="s">
        <v>208</v>
      </c>
      <c r="C537" s="386" t="s">
        <v>209</v>
      </c>
      <c r="D537" s="386">
        <v>1920</v>
      </c>
      <c r="E537" s="386">
        <v>1997</v>
      </c>
      <c r="F537" s="387">
        <v>1764</v>
      </c>
      <c r="G537" s="388">
        <f>F537/E537</f>
        <v>0.88332498748122179</v>
      </c>
      <c r="H537" s="388">
        <f>$K$53/E537</f>
        <v>0</v>
      </c>
      <c r="I537" s="389">
        <v>45463</v>
      </c>
      <c r="J537" s="390"/>
      <c r="K537" s="390"/>
      <c r="L537" s="391"/>
      <c r="M537" s="392"/>
      <c r="N537" s="393"/>
      <c r="O537" s="394" t="s">
        <v>196</v>
      </c>
      <c r="P537" s="394"/>
      <c r="Q537" s="358"/>
    </row>
    <row r="538" spans="1:17" x14ac:dyDescent="0.25">
      <c r="A538" s="139"/>
      <c r="B538" s="140"/>
      <c r="C538" s="140"/>
      <c r="D538" s="140"/>
      <c r="E538" s="140"/>
      <c r="F538" s="140"/>
      <c r="G538" s="141"/>
      <c r="H538" s="141"/>
      <c r="I538" s="190"/>
      <c r="J538" s="428">
        <v>5</v>
      </c>
      <c r="K538" s="429"/>
      <c r="L538" s="378"/>
      <c r="M538" s="414">
        <f t="shared" ref="M538:M561" si="62">SUM(J538,L538)</f>
        <v>5</v>
      </c>
      <c r="N538" s="395">
        <f>M538/$E$537</f>
        <v>2.5037556334501754E-3</v>
      </c>
      <c r="O538" s="448" t="s">
        <v>198</v>
      </c>
      <c r="P538" s="401">
        <v>211</v>
      </c>
      <c r="Q538" s="359" t="s">
        <v>174</v>
      </c>
    </row>
    <row r="539" spans="1:17" x14ac:dyDescent="0.25">
      <c r="A539" s="142"/>
      <c r="B539" s="143"/>
      <c r="C539" s="143"/>
      <c r="D539" s="143"/>
      <c r="E539" s="143"/>
      <c r="F539" s="143"/>
      <c r="G539" s="144"/>
      <c r="H539" s="144"/>
      <c r="I539" s="191"/>
      <c r="J539" s="430">
        <v>1</v>
      </c>
      <c r="K539" s="431"/>
      <c r="L539" s="379"/>
      <c r="M539" s="415">
        <f t="shared" si="62"/>
        <v>1</v>
      </c>
      <c r="N539" s="396">
        <f>M539/$E$537</f>
        <v>5.00751126690035E-4</v>
      </c>
      <c r="O539" s="448" t="s">
        <v>87</v>
      </c>
      <c r="P539" s="402">
        <v>141</v>
      </c>
      <c r="Q539" s="360"/>
    </row>
    <row r="540" spans="1:17" x14ac:dyDescent="0.25">
      <c r="A540" s="142"/>
      <c r="B540" s="143"/>
      <c r="C540" s="143"/>
      <c r="D540" s="143"/>
      <c r="E540" s="143"/>
      <c r="F540" s="143"/>
      <c r="G540" s="144"/>
      <c r="H540" s="144"/>
      <c r="I540" s="191"/>
      <c r="J540" s="430">
        <v>2</v>
      </c>
      <c r="K540" s="432"/>
      <c r="L540" s="380"/>
      <c r="M540" s="415">
        <f t="shared" si="62"/>
        <v>2</v>
      </c>
      <c r="N540" s="396">
        <f t="shared" ref="N540:N560" si="63">M540/$E$537</f>
        <v>1.00150225338007E-3</v>
      </c>
      <c r="O540" s="448" t="s">
        <v>7</v>
      </c>
      <c r="P540" s="403">
        <v>140</v>
      </c>
      <c r="Q540" s="360"/>
    </row>
    <row r="541" spans="1:17" x14ac:dyDescent="0.25">
      <c r="A541" s="142"/>
      <c r="B541" s="143"/>
      <c r="C541" s="143"/>
      <c r="D541" s="143"/>
      <c r="E541" s="143"/>
      <c r="F541" s="143"/>
      <c r="G541" s="144"/>
      <c r="H541" s="144"/>
      <c r="I541" s="191"/>
      <c r="J541" s="430"/>
      <c r="K541" s="431"/>
      <c r="L541" s="380"/>
      <c r="M541" s="415">
        <f t="shared" si="62"/>
        <v>0</v>
      </c>
      <c r="N541" s="396">
        <f t="shared" si="63"/>
        <v>0</v>
      </c>
      <c r="O541" s="448" t="s">
        <v>8</v>
      </c>
      <c r="P541" s="403">
        <v>210</v>
      </c>
      <c r="Q541" s="360"/>
    </row>
    <row r="542" spans="1:17" x14ac:dyDescent="0.25">
      <c r="A542" s="142"/>
      <c r="B542" s="143"/>
      <c r="C542" s="143"/>
      <c r="D542" s="143"/>
      <c r="E542" s="143"/>
      <c r="F542" s="143"/>
      <c r="G542" s="144"/>
      <c r="H542" s="144"/>
      <c r="I542" s="191"/>
      <c r="J542" s="430">
        <v>27</v>
      </c>
      <c r="K542" s="432"/>
      <c r="L542" s="380">
        <v>5</v>
      </c>
      <c r="M542" s="415">
        <f t="shared" si="62"/>
        <v>32</v>
      </c>
      <c r="N542" s="396">
        <f t="shared" si="63"/>
        <v>1.602403605408112E-2</v>
      </c>
      <c r="O542" s="448" t="s">
        <v>15</v>
      </c>
      <c r="P542" s="402">
        <v>355</v>
      </c>
      <c r="Q542" s="360"/>
    </row>
    <row r="543" spans="1:17" x14ac:dyDescent="0.25">
      <c r="A543" s="142"/>
      <c r="B543" s="143"/>
      <c r="C543" s="143"/>
      <c r="D543" s="143"/>
      <c r="E543" s="143"/>
      <c r="F543" s="143"/>
      <c r="G543" s="144"/>
      <c r="H543" s="144"/>
      <c r="I543" s="191"/>
      <c r="J543" s="430"/>
      <c r="K543" s="432"/>
      <c r="L543" s="380"/>
      <c r="M543" s="415">
        <f t="shared" si="62"/>
        <v>0</v>
      </c>
      <c r="N543" s="396">
        <f t="shared" si="63"/>
        <v>0</v>
      </c>
      <c r="O543" s="448" t="s">
        <v>212</v>
      </c>
      <c r="P543" s="402">
        <v>738</v>
      </c>
      <c r="Q543" s="360"/>
    </row>
    <row r="544" spans="1:17" x14ac:dyDescent="0.25">
      <c r="A544" s="142"/>
      <c r="B544" s="143"/>
      <c r="C544" s="143"/>
      <c r="D544" s="143"/>
      <c r="E544" s="143"/>
      <c r="F544" s="143"/>
      <c r="G544" s="144"/>
      <c r="H544" s="144"/>
      <c r="I544" s="191"/>
      <c r="J544" s="430"/>
      <c r="K544" s="432"/>
      <c r="L544" s="380">
        <v>1</v>
      </c>
      <c r="M544" s="415">
        <f t="shared" si="62"/>
        <v>1</v>
      </c>
      <c r="N544" s="396">
        <f t="shared" si="63"/>
        <v>5.00751126690035E-4</v>
      </c>
      <c r="O544" s="448" t="s">
        <v>88</v>
      </c>
      <c r="P544" s="402">
        <v>737</v>
      </c>
      <c r="Q544" s="360"/>
    </row>
    <row r="545" spans="1:17" x14ac:dyDescent="0.25">
      <c r="A545" s="142"/>
      <c r="B545" s="143"/>
      <c r="C545" s="143"/>
      <c r="D545" s="143"/>
      <c r="E545" s="143"/>
      <c r="F545" s="143"/>
      <c r="G545" s="144"/>
      <c r="H545" s="144"/>
      <c r="I545" s="191"/>
      <c r="J545" s="430"/>
      <c r="K545" s="431"/>
      <c r="L545" s="380"/>
      <c r="M545" s="415">
        <f t="shared" si="62"/>
        <v>0</v>
      </c>
      <c r="N545" s="396">
        <f t="shared" si="63"/>
        <v>0</v>
      </c>
      <c r="O545" s="448" t="s">
        <v>213</v>
      </c>
      <c r="P545" s="402">
        <v>736</v>
      </c>
      <c r="Q545" s="360"/>
    </row>
    <row r="546" spans="1:17" x14ac:dyDescent="0.25">
      <c r="A546" s="142"/>
      <c r="B546" s="143"/>
      <c r="C546" s="143"/>
      <c r="D546" s="143"/>
      <c r="E546" s="143"/>
      <c r="F546" s="143"/>
      <c r="G546" s="144"/>
      <c r="H546" s="144"/>
      <c r="I546" s="191"/>
      <c r="J546" s="430">
        <v>7</v>
      </c>
      <c r="K546" s="432"/>
      <c r="L546" s="380"/>
      <c r="M546" s="415">
        <f t="shared" si="62"/>
        <v>7</v>
      </c>
      <c r="N546" s="396">
        <f t="shared" si="63"/>
        <v>3.5052578868302454E-3</v>
      </c>
      <c r="O546" s="448" t="s">
        <v>3</v>
      </c>
      <c r="P546" s="402">
        <v>44</v>
      </c>
      <c r="Q546" s="360"/>
    </row>
    <row r="547" spans="1:17" x14ac:dyDescent="0.25">
      <c r="A547" s="142"/>
      <c r="B547" s="143"/>
      <c r="C547" s="143"/>
      <c r="D547" s="143"/>
      <c r="E547" s="143"/>
      <c r="F547" s="143"/>
      <c r="G547" s="144"/>
      <c r="H547" s="144"/>
      <c r="I547" s="191"/>
      <c r="J547" s="430"/>
      <c r="K547" s="432"/>
      <c r="L547" s="380"/>
      <c r="M547" s="415">
        <f t="shared" si="62"/>
        <v>0</v>
      </c>
      <c r="N547" s="396">
        <f t="shared" si="63"/>
        <v>0</v>
      </c>
      <c r="O547" s="448" t="s">
        <v>172</v>
      </c>
      <c r="P547" s="402">
        <v>119</v>
      </c>
      <c r="Q547" s="360"/>
    </row>
    <row r="548" spans="1:17" x14ac:dyDescent="0.25">
      <c r="A548" s="142"/>
      <c r="B548" s="143"/>
      <c r="C548" s="143"/>
      <c r="D548" s="143"/>
      <c r="E548" s="143"/>
      <c r="F548" s="143"/>
      <c r="G548" s="144"/>
      <c r="H548" s="144"/>
      <c r="I548" s="191"/>
      <c r="J548" s="430">
        <v>3</v>
      </c>
      <c r="K548" s="433"/>
      <c r="L548" s="381"/>
      <c r="M548" s="415">
        <f t="shared" si="62"/>
        <v>3</v>
      </c>
      <c r="N548" s="396">
        <f t="shared" si="63"/>
        <v>1.5022533800701052E-3</v>
      </c>
      <c r="O548" s="448" t="s">
        <v>214</v>
      </c>
      <c r="P548" s="402">
        <v>739</v>
      </c>
      <c r="Q548" s="360"/>
    </row>
    <row r="549" spans="1:17" x14ac:dyDescent="0.25">
      <c r="A549" s="142"/>
      <c r="B549" s="143"/>
      <c r="C549" s="143"/>
      <c r="D549" s="143"/>
      <c r="E549" s="143"/>
      <c r="F549" s="143"/>
      <c r="G549" s="144"/>
      <c r="H549" s="144"/>
      <c r="I549" s="191"/>
      <c r="J549" s="430">
        <v>1</v>
      </c>
      <c r="K549" s="431"/>
      <c r="L549" s="380"/>
      <c r="M549" s="415">
        <f t="shared" si="62"/>
        <v>1</v>
      </c>
      <c r="N549" s="396">
        <f t="shared" si="63"/>
        <v>5.00751126690035E-4</v>
      </c>
      <c r="O549" s="448" t="s">
        <v>107</v>
      </c>
      <c r="P549" s="402">
        <v>117</v>
      </c>
      <c r="Q549" s="360"/>
    </row>
    <row r="550" spans="1:17" x14ac:dyDescent="0.25">
      <c r="A550" s="142"/>
      <c r="B550" s="143"/>
      <c r="C550" s="143"/>
      <c r="D550" s="143"/>
      <c r="E550" s="143"/>
      <c r="F550" s="143"/>
      <c r="G550" s="144"/>
      <c r="H550" s="144"/>
      <c r="I550" s="191"/>
      <c r="J550" s="430"/>
      <c r="K550" s="431"/>
      <c r="L550" s="380">
        <v>1</v>
      </c>
      <c r="M550" s="415">
        <f t="shared" si="62"/>
        <v>1</v>
      </c>
      <c r="N550" s="396">
        <f t="shared" si="63"/>
        <v>5.00751126690035E-4</v>
      </c>
      <c r="O550" s="448" t="s">
        <v>271</v>
      </c>
      <c r="P550" s="402">
        <v>176</v>
      </c>
      <c r="Q550" s="360"/>
    </row>
    <row r="551" spans="1:17" x14ac:dyDescent="0.25">
      <c r="A551" s="142"/>
      <c r="B551" s="143"/>
      <c r="C551" s="143"/>
      <c r="D551" s="143"/>
      <c r="E551" s="143"/>
      <c r="F551" s="143"/>
      <c r="G551" s="144"/>
      <c r="H551" s="144"/>
      <c r="I551" s="191"/>
      <c r="J551" s="430"/>
      <c r="K551" s="431"/>
      <c r="L551" s="380"/>
      <c r="M551" s="415">
        <f t="shared" si="62"/>
        <v>0</v>
      </c>
      <c r="N551" s="396">
        <f t="shared" si="63"/>
        <v>0</v>
      </c>
      <c r="O551" s="448" t="s">
        <v>199</v>
      </c>
      <c r="P551" s="402">
        <v>705</v>
      </c>
      <c r="Q551" s="360"/>
    </row>
    <row r="552" spans="1:17" x14ac:dyDescent="0.25">
      <c r="A552" s="142"/>
      <c r="B552" s="143"/>
      <c r="C552" s="143"/>
      <c r="D552" s="143"/>
      <c r="E552" s="143"/>
      <c r="F552" s="143"/>
      <c r="G552" s="144"/>
      <c r="H552" s="144"/>
      <c r="I552" s="191"/>
      <c r="J552" s="430"/>
      <c r="K552" s="431"/>
      <c r="L552" s="380">
        <v>1</v>
      </c>
      <c r="M552" s="415">
        <f t="shared" si="62"/>
        <v>1</v>
      </c>
      <c r="N552" s="396">
        <f t="shared" si="63"/>
        <v>5.00751126690035E-4</v>
      </c>
      <c r="O552" s="448" t="s">
        <v>27</v>
      </c>
      <c r="P552" s="402">
        <v>58</v>
      </c>
      <c r="Q552" s="360"/>
    </row>
    <row r="553" spans="1:17" x14ac:dyDescent="0.25">
      <c r="A553" s="142"/>
      <c r="B553" s="143"/>
      <c r="C553" s="143"/>
      <c r="D553" s="143"/>
      <c r="E553" s="143"/>
      <c r="F553" s="143"/>
      <c r="G553" s="144"/>
      <c r="H553" s="144"/>
      <c r="I553" s="191"/>
      <c r="J553" s="430"/>
      <c r="K553" s="431"/>
      <c r="L553" s="380"/>
      <c r="M553" s="415">
        <f t="shared" si="62"/>
        <v>0</v>
      </c>
      <c r="N553" s="396">
        <f t="shared" si="63"/>
        <v>0</v>
      </c>
      <c r="O553" s="448" t="s">
        <v>210</v>
      </c>
      <c r="P553" s="402">
        <v>70</v>
      </c>
      <c r="Q553" s="360"/>
    </row>
    <row r="554" spans="1:17" x14ac:dyDescent="0.25">
      <c r="A554" s="142"/>
      <c r="B554" s="143"/>
      <c r="C554" s="143"/>
      <c r="D554" s="143"/>
      <c r="E554" s="143"/>
      <c r="F554" s="143"/>
      <c r="G554" s="144"/>
      <c r="H554" s="144"/>
      <c r="I554" s="191"/>
      <c r="J554" s="430">
        <v>73</v>
      </c>
      <c r="K554" s="476"/>
      <c r="L554" s="380">
        <v>13</v>
      </c>
      <c r="M554" s="415">
        <f t="shared" si="62"/>
        <v>86</v>
      </c>
      <c r="N554" s="396">
        <f t="shared" si="63"/>
        <v>4.3064596895343012E-2</v>
      </c>
      <c r="O554" s="448" t="s">
        <v>496</v>
      </c>
      <c r="P554" s="402">
        <v>65</v>
      </c>
      <c r="Q554" s="360"/>
    </row>
    <row r="555" spans="1:17" x14ac:dyDescent="0.25">
      <c r="A555" s="142"/>
      <c r="B555" s="143"/>
      <c r="C555" s="143"/>
      <c r="D555" s="143"/>
      <c r="E555" s="143"/>
      <c r="F555" s="143"/>
      <c r="G555" s="144"/>
      <c r="H555" s="144"/>
      <c r="I555" s="191"/>
      <c r="J555" s="430"/>
      <c r="K555" s="435"/>
      <c r="L555" s="382"/>
      <c r="M555" s="473">
        <f t="shared" si="62"/>
        <v>0</v>
      </c>
      <c r="N555" s="396">
        <f t="shared" si="63"/>
        <v>0</v>
      </c>
      <c r="O555" s="474" t="s">
        <v>216</v>
      </c>
      <c r="P555" s="475">
        <v>265</v>
      </c>
      <c r="Q555" s="360"/>
    </row>
    <row r="556" spans="1:17" x14ac:dyDescent="0.25">
      <c r="A556" s="142"/>
      <c r="B556" s="143"/>
      <c r="C556" s="143"/>
      <c r="D556" s="143" t="s">
        <v>99</v>
      </c>
      <c r="E556" s="143"/>
      <c r="F556" s="143"/>
      <c r="G556" s="144"/>
      <c r="H556" s="144"/>
      <c r="I556" s="191"/>
      <c r="J556" s="430"/>
      <c r="K556" s="431"/>
      <c r="L556" s="380"/>
      <c r="M556" s="415">
        <f t="shared" si="62"/>
        <v>0</v>
      </c>
      <c r="N556" s="396">
        <f t="shared" si="63"/>
        <v>0</v>
      </c>
      <c r="O556" s="448" t="s">
        <v>71</v>
      </c>
      <c r="P556" s="402">
        <v>388</v>
      </c>
      <c r="Q556" s="360"/>
    </row>
    <row r="557" spans="1:17" x14ac:dyDescent="0.25">
      <c r="A557" s="142"/>
      <c r="B557" s="143"/>
      <c r="C557" s="143"/>
      <c r="D557" s="143"/>
      <c r="E557" s="143"/>
      <c r="F557" s="143"/>
      <c r="G557" s="144"/>
      <c r="H557" s="144"/>
      <c r="I557" s="191"/>
      <c r="J557" s="430">
        <v>2</v>
      </c>
      <c r="K557" s="431"/>
      <c r="L557" s="380"/>
      <c r="M557" s="415">
        <f t="shared" si="62"/>
        <v>2</v>
      </c>
      <c r="N557" s="396">
        <f t="shared" si="63"/>
        <v>1.00150225338007E-3</v>
      </c>
      <c r="O557" s="448" t="s">
        <v>85</v>
      </c>
      <c r="P557" s="402">
        <v>43</v>
      </c>
      <c r="Q557" s="360"/>
    </row>
    <row r="558" spans="1:17" x14ac:dyDescent="0.25">
      <c r="A558" s="142"/>
      <c r="B558" s="143"/>
      <c r="C558" s="143"/>
      <c r="D558" s="143"/>
      <c r="E558" s="143"/>
      <c r="F558" s="143"/>
      <c r="G558" s="144"/>
      <c r="H558" s="144"/>
      <c r="I558" s="191"/>
      <c r="J558" s="422">
        <v>1</v>
      </c>
      <c r="K558" s="431"/>
      <c r="L558" s="380"/>
      <c r="M558" s="415">
        <f t="shared" si="62"/>
        <v>1</v>
      </c>
      <c r="N558" s="396">
        <f t="shared" si="63"/>
        <v>5.00751126690035E-4</v>
      </c>
      <c r="O558" s="448" t="s">
        <v>26</v>
      </c>
      <c r="P558" s="402">
        <v>164</v>
      </c>
      <c r="Q558" s="360"/>
    </row>
    <row r="559" spans="1:17" x14ac:dyDescent="0.25">
      <c r="A559" s="142"/>
      <c r="B559" s="143"/>
      <c r="C559" s="143"/>
      <c r="D559" s="143"/>
      <c r="E559" s="143"/>
      <c r="F559" s="143"/>
      <c r="G559" s="144"/>
      <c r="H559" s="144"/>
      <c r="I559" s="191"/>
      <c r="J559" s="422">
        <v>1</v>
      </c>
      <c r="K559" s="431"/>
      <c r="L559" s="380"/>
      <c r="M559" s="415">
        <f t="shared" si="62"/>
        <v>1</v>
      </c>
      <c r="N559" s="396">
        <f t="shared" si="63"/>
        <v>5.00751126690035E-4</v>
      </c>
      <c r="O559" s="448" t="s">
        <v>497</v>
      </c>
      <c r="P559" s="398">
        <v>46</v>
      </c>
      <c r="Q559" s="360"/>
    </row>
    <row r="560" spans="1:17" x14ac:dyDescent="0.25">
      <c r="A560" s="142"/>
      <c r="B560" s="143"/>
      <c r="C560" s="143"/>
      <c r="D560" s="143"/>
      <c r="E560" s="143"/>
      <c r="F560" s="143"/>
      <c r="G560" s="144"/>
      <c r="H560" s="144"/>
      <c r="I560" s="191"/>
      <c r="J560" s="375">
        <v>2</v>
      </c>
      <c r="K560" s="431"/>
      <c r="L560" s="380"/>
      <c r="M560" s="415">
        <f t="shared" si="62"/>
        <v>2</v>
      </c>
      <c r="N560" s="396">
        <f t="shared" si="63"/>
        <v>1.00150225338007E-3</v>
      </c>
      <c r="O560" s="448" t="s">
        <v>468</v>
      </c>
      <c r="P560" s="437">
        <v>159</v>
      </c>
      <c r="Q560" s="360"/>
    </row>
    <row r="561" spans="1:17" ht="15.75" thickBot="1" x14ac:dyDescent="0.3">
      <c r="A561" s="142"/>
      <c r="B561" s="143"/>
      <c r="C561" s="143"/>
      <c r="D561" s="143"/>
      <c r="E561" s="143"/>
      <c r="F561" s="143"/>
      <c r="G561" s="144"/>
      <c r="H561" s="144"/>
      <c r="I561" s="191"/>
      <c r="J561" s="438">
        <v>3</v>
      </c>
      <c r="K561" s="432"/>
      <c r="L561" s="380"/>
      <c r="M561" s="415">
        <f t="shared" si="62"/>
        <v>3</v>
      </c>
      <c r="N561" s="416">
        <f>M561/$E$537</f>
        <v>1.5022533800701052E-3</v>
      </c>
      <c r="O561" s="448" t="s">
        <v>236</v>
      </c>
      <c r="P561" s="404">
        <v>159</v>
      </c>
      <c r="Q561" s="360"/>
    </row>
    <row r="562" spans="1:17" ht="15.75" thickBot="1" x14ac:dyDescent="0.3">
      <c r="A562" s="142"/>
      <c r="B562" s="143"/>
      <c r="C562" s="143"/>
      <c r="D562" s="143"/>
      <c r="E562" s="143"/>
      <c r="F562" s="143"/>
      <c r="G562" s="144"/>
      <c r="H562" s="144"/>
      <c r="I562" s="192"/>
      <c r="J562" s="361"/>
      <c r="K562" s="361"/>
      <c r="L562" s="362"/>
      <c r="M562" s="363"/>
      <c r="N562" s="363"/>
      <c r="O562" s="400" t="s">
        <v>197</v>
      </c>
      <c r="P562" s="368"/>
      <c r="Q562" s="360"/>
    </row>
    <row r="563" spans="1:17" x14ac:dyDescent="0.25">
      <c r="A563" s="142"/>
      <c r="B563" s="143"/>
      <c r="C563" s="143"/>
      <c r="D563" s="143"/>
      <c r="E563" s="143"/>
      <c r="F563" s="143"/>
      <c r="G563" s="144"/>
      <c r="H563" s="144"/>
      <c r="I563" s="191"/>
      <c r="J563" s="419"/>
      <c r="K563" s="439">
        <v>11</v>
      </c>
      <c r="L563" s="440"/>
      <c r="M563" s="441">
        <f>SUM(J563,L563)</f>
        <v>0</v>
      </c>
      <c r="N563" s="442">
        <f>M563/$E$537</f>
        <v>0</v>
      </c>
      <c r="O563" s="443" t="s">
        <v>91</v>
      </c>
      <c r="P563" s="411">
        <v>159</v>
      </c>
      <c r="Q563" s="444"/>
    </row>
    <row r="564" spans="1:17" x14ac:dyDescent="0.25">
      <c r="A564" s="142"/>
      <c r="B564" s="143"/>
      <c r="C564" s="143"/>
      <c r="D564" s="143"/>
      <c r="E564" s="143"/>
      <c r="F564" s="143"/>
      <c r="G564" s="144"/>
      <c r="H564" s="144"/>
      <c r="I564" s="191"/>
      <c r="J564" s="420"/>
      <c r="K564" s="422">
        <v>10</v>
      </c>
      <c r="L564" s="445"/>
      <c r="M564" s="446">
        <f>SUM(J564,L564)</f>
        <v>0</v>
      </c>
      <c r="N564" s="447">
        <f>M564/$E$537</f>
        <v>0</v>
      </c>
      <c r="O564" s="448" t="s">
        <v>9</v>
      </c>
      <c r="P564" s="412">
        <v>331</v>
      </c>
      <c r="Q564" s="444"/>
    </row>
    <row r="565" spans="1:17" x14ac:dyDescent="0.25">
      <c r="A565" s="142"/>
      <c r="B565" s="143"/>
      <c r="C565" s="143"/>
      <c r="D565" s="143"/>
      <c r="E565" s="143"/>
      <c r="F565" s="143"/>
      <c r="G565" s="144"/>
      <c r="H565" s="144"/>
      <c r="I565" s="191"/>
      <c r="J565" s="421"/>
      <c r="K565" s="422">
        <v>1</v>
      </c>
      <c r="L565" s="445">
        <v>2</v>
      </c>
      <c r="M565" s="446">
        <f t="shared" ref="M565:M575" si="64">SUM(J565,L565)</f>
        <v>2</v>
      </c>
      <c r="N565" s="447">
        <f t="shared" ref="N565:N575" si="65">M565/$E$537</f>
        <v>1.00150225338007E-3</v>
      </c>
      <c r="O565" s="449" t="s">
        <v>94</v>
      </c>
      <c r="P565" s="398">
        <v>265</v>
      </c>
      <c r="Q565" s="444"/>
    </row>
    <row r="566" spans="1:17" x14ac:dyDescent="0.25">
      <c r="A566" s="142"/>
      <c r="B566" s="143"/>
      <c r="C566" s="143"/>
      <c r="D566" s="143"/>
      <c r="E566" s="143"/>
      <c r="F566" s="143"/>
      <c r="G566" s="144"/>
      <c r="H566" s="144"/>
      <c r="I566" s="191"/>
      <c r="J566" s="420"/>
      <c r="K566" s="422">
        <v>3</v>
      </c>
      <c r="L566" s="445"/>
      <c r="M566" s="446">
        <f t="shared" si="64"/>
        <v>0</v>
      </c>
      <c r="N566" s="447">
        <f t="shared" si="65"/>
        <v>0</v>
      </c>
      <c r="O566" s="448" t="s">
        <v>92</v>
      </c>
      <c r="P566" s="412">
        <v>159</v>
      </c>
      <c r="Q566" s="450" t="s">
        <v>489</v>
      </c>
    </row>
    <row r="567" spans="1:17" x14ac:dyDescent="0.25">
      <c r="A567" s="142"/>
      <c r="B567" s="143"/>
      <c r="C567" s="143"/>
      <c r="D567" s="143"/>
      <c r="E567" s="143"/>
      <c r="F567" s="143"/>
      <c r="G567" s="144"/>
      <c r="H567" s="144"/>
      <c r="I567" s="191"/>
      <c r="J567" s="420"/>
      <c r="K567" s="422"/>
      <c r="L567" s="445"/>
      <c r="M567" s="446">
        <f t="shared" si="64"/>
        <v>0</v>
      </c>
      <c r="N567" s="447">
        <f t="shared" si="65"/>
        <v>0</v>
      </c>
      <c r="O567" s="451" t="s">
        <v>218</v>
      </c>
      <c r="P567" s="412">
        <v>73</v>
      </c>
      <c r="Q567" s="450"/>
    </row>
    <row r="568" spans="1:17" x14ac:dyDescent="0.25">
      <c r="A568" s="142"/>
      <c r="B568" s="143"/>
      <c r="C568" s="143"/>
      <c r="D568" s="143"/>
      <c r="E568" s="143"/>
      <c r="F568" s="143"/>
      <c r="G568" s="144"/>
      <c r="H568" s="144"/>
      <c r="I568" s="191"/>
      <c r="J568" s="420"/>
      <c r="K568" s="422"/>
      <c r="L568" s="445"/>
      <c r="M568" s="446">
        <f t="shared" si="64"/>
        <v>0</v>
      </c>
      <c r="N568" s="447">
        <f t="shared" si="65"/>
        <v>0</v>
      </c>
      <c r="O568" s="451" t="s">
        <v>35</v>
      </c>
      <c r="P568" s="412">
        <v>65</v>
      </c>
      <c r="Q568" s="450"/>
    </row>
    <row r="569" spans="1:17" x14ac:dyDescent="0.25">
      <c r="A569" s="142"/>
      <c r="B569" s="143"/>
      <c r="C569" s="143"/>
      <c r="D569" s="143"/>
      <c r="E569" s="143"/>
      <c r="F569" s="143"/>
      <c r="G569" s="144"/>
      <c r="H569" s="144"/>
      <c r="I569" s="191"/>
      <c r="J569" s="420"/>
      <c r="K569" s="422"/>
      <c r="L569" s="445"/>
      <c r="M569" s="446">
        <f t="shared" si="64"/>
        <v>0</v>
      </c>
      <c r="N569" s="447">
        <f t="shared" si="65"/>
        <v>0</v>
      </c>
      <c r="O569" s="449" t="s">
        <v>80</v>
      </c>
      <c r="P569" s="398">
        <v>46</v>
      </c>
      <c r="Q569" s="444"/>
    </row>
    <row r="570" spans="1:17" x14ac:dyDescent="0.25">
      <c r="A570" s="142"/>
      <c r="B570" s="143"/>
      <c r="C570" s="143"/>
      <c r="D570" s="143"/>
      <c r="E570" s="143"/>
      <c r="F570" s="143"/>
      <c r="G570" s="144"/>
      <c r="H570" s="144"/>
      <c r="I570" s="191"/>
      <c r="J570" s="421"/>
      <c r="K570" s="422">
        <v>35</v>
      </c>
      <c r="L570" s="445">
        <v>3</v>
      </c>
      <c r="M570" s="446">
        <f t="shared" si="64"/>
        <v>3</v>
      </c>
      <c r="N570" s="447">
        <f t="shared" si="65"/>
        <v>1.5022533800701052E-3</v>
      </c>
      <c r="O570" s="448" t="s">
        <v>93</v>
      </c>
      <c r="P570" s="412">
        <v>159</v>
      </c>
      <c r="Q570" s="450"/>
    </row>
    <row r="571" spans="1:17" x14ac:dyDescent="0.25">
      <c r="A571" s="142"/>
      <c r="B571" s="143"/>
      <c r="C571" s="143"/>
      <c r="D571" s="143"/>
      <c r="E571" s="143"/>
      <c r="F571" s="143"/>
      <c r="G571" s="144"/>
      <c r="H571" s="144"/>
      <c r="I571" s="191"/>
      <c r="J571" s="420"/>
      <c r="K571" s="422">
        <v>11</v>
      </c>
      <c r="L571" s="445"/>
      <c r="M571" s="446">
        <f t="shared" si="64"/>
        <v>0</v>
      </c>
      <c r="N571" s="447">
        <f t="shared" si="65"/>
        <v>0</v>
      </c>
      <c r="O571" s="448" t="s">
        <v>90</v>
      </c>
      <c r="P571" s="412">
        <v>159</v>
      </c>
      <c r="Q571" s="444"/>
    </row>
    <row r="572" spans="1:17" x14ac:dyDescent="0.25">
      <c r="A572" s="142"/>
      <c r="B572" s="143"/>
      <c r="C572" s="143"/>
      <c r="D572" s="143"/>
      <c r="E572" s="143"/>
      <c r="F572" s="143"/>
      <c r="G572" s="144"/>
      <c r="H572" s="144"/>
      <c r="I572" s="191"/>
      <c r="J572" s="420"/>
      <c r="K572" s="422"/>
      <c r="L572" s="445">
        <v>2</v>
      </c>
      <c r="M572" s="446">
        <f t="shared" si="64"/>
        <v>2</v>
      </c>
      <c r="N572" s="447">
        <f t="shared" si="65"/>
        <v>1.00150225338007E-3</v>
      </c>
      <c r="O572" s="452" t="s">
        <v>108</v>
      </c>
      <c r="P572" s="402">
        <v>624</v>
      </c>
      <c r="Q572" s="444"/>
    </row>
    <row r="573" spans="1:17" x14ac:dyDescent="0.25">
      <c r="A573" s="142"/>
      <c r="B573" s="143"/>
      <c r="C573" s="143"/>
      <c r="D573" s="143"/>
      <c r="E573" s="143"/>
      <c r="F573" s="143"/>
      <c r="G573" s="144"/>
      <c r="H573" s="144"/>
      <c r="I573" s="191"/>
      <c r="J573" s="420"/>
      <c r="K573" s="422"/>
      <c r="L573" s="445"/>
      <c r="M573" s="446">
        <f t="shared" si="64"/>
        <v>0</v>
      </c>
      <c r="N573" s="447">
        <f t="shared" si="65"/>
        <v>0</v>
      </c>
      <c r="O573" s="452" t="s">
        <v>219</v>
      </c>
      <c r="P573" s="402">
        <v>159</v>
      </c>
      <c r="Q573" s="444"/>
    </row>
    <row r="574" spans="1:17" x14ac:dyDescent="0.25">
      <c r="A574" s="142"/>
      <c r="B574" s="143"/>
      <c r="C574" s="143"/>
      <c r="D574" s="143"/>
      <c r="E574" s="143"/>
      <c r="F574" s="143"/>
      <c r="G574" s="144"/>
      <c r="H574" s="144"/>
      <c r="I574" s="191"/>
      <c r="J574" s="420"/>
      <c r="K574" s="422"/>
      <c r="L574" s="445"/>
      <c r="M574" s="446">
        <f t="shared" si="64"/>
        <v>0</v>
      </c>
      <c r="N574" s="447">
        <f t="shared" si="65"/>
        <v>0</v>
      </c>
      <c r="O574" s="452" t="s">
        <v>220</v>
      </c>
      <c r="P574" s="402">
        <v>159</v>
      </c>
      <c r="Q574" s="360" t="s">
        <v>221</v>
      </c>
    </row>
    <row r="575" spans="1:17" x14ac:dyDescent="0.25">
      <c r="A575" s="142"/>
      <c r="B575" s="143"/>
      <c r="C575" s="143"/>
      <c r="D575" s="143"/>
      <c r="E575" s="143"/>
      <c r="F575" s="143"/>
      <c r="G575" s="144"/>
      <c r="H575" s="144"/>
      <c r="I575" s="191"/>
      <c r="J575" s="420"/>
      <c r="K575" s="422"/>
      <c r="L575" s="445"/>
      <c r="M575" s="446">
        <f t="shared" si="64"/>
        <v>0</v>
      </c>
      <c r="N575" s="447">
        <f t="shared" si="65"/>
        <v>0</v>
      </c>
      <c r="O575" s="452" t="s">
        <v>222</v>
      </c>
      <c r="P575" s="402">
        <v>159</v>
      </c>
      <c r="Q575" s="360" t="s">
        <v>470</v>
      </c>
    </row>
    <row r="576" spans="1:17" ht="15.75" thickBot="1" x14ac:dyDescent="0.3">
      <c r="A576" s="142"/>
      <c r="B576" s="143"/>
      <c r="C576" s="143"/>
      <c r="D576" s="143"/>
      <c r="E576" s="143"/>
      <c r="F576" s="143"/>
      <c r="G576" s="144"/>
      <c r="H576" s="144"/>
      <c r="I576" s="191"/>
      <c r="J576" s="453"/>
      <c r="K576" s="438">
        <v>1</v>
      </c>
      <c r="L576" s="454"/>
      <c r="M576" s="455">
        <f>SUM(J576,L576)</f>
        <v>0</v>
      </c>
      <c r="N576" s="456">
        <f>M576/$E$537</f>
        <v>0</v>
      </c>
      <c r="O576" s="457" t="s">
        <v>172</v>
      </c>
      <c r="P576" s="413">
        <v>159</v>
      </c>
      <c r="Q576" s="444" t="s">
        <v>447</v>
      </c>
    </row>
    <row r="577" spans="1:17" ht="15.75" thickBot="1" x14ac:dyDescent="0.3">
      <c r="A577" s="142"/>
      <c r="B577" s="143"/>
      <c r="C577" s="143"/>
      <c r="D577" s="143"/>
      <c r="E577" s="143"/>
      <c r="F577" s="143"/>
      <c r="G577" s="144"/>
      <c r="H577" s="144"/>
      <c r="I577" s="192"/>
      <c r="J577" s="365"/>
      <c r="K577" s="365"/>
      <c r="L577" s="366"/>
      <c r="M577" s="458"/>
      <c r="N577" s="367"/>
      <c r="O577" s="459" t="s">
        <v>200</v>
      </c>
      <c r="P577" s="368"/>
      <c r="Q577" s="360"/>
    </row>
    <row r="578" spans="1:17" x14ac:dyDescent="0.25">
      <c r="A578" s="142"/>
      <c r="B578" s="143"/>
      <c r="C578" s="143"/>
      <c r="D578" s="143"/>
      <c r="E578" s="143"/>
      <c r="F578" s="143"/>
      <c r="G578" s="144"/>
      <c r="H578" s="144"/>
      <c r="I578" s="192"/>
      <c r="J578" s="460"/>
      <c r="K578" s="461"/>
      <c r="L578" s="462"/>
      <c r="M578" s="463">
        <f>SUM(J578,L578)</f>
        <v>0</v>
      </c>
      <c r="N578" s="464">
        <f>M578/$E$537</f>
        <v>0</v>
      </c>
      <c r="O578" s="465" t="s">
        <v>71</v>
      </c>
      <c r="P578" s="397">
        <v>388</v>
      </c>
      <c r="Q578" s="360"/>
    </row>
    <row r="579" spans="1:17" x14ac:dyDescent="0.25">
      <c r="A579" s="142"/>
      <c r="B579" s="143"/>
      <c r="C579" s="143"/>
      <c r="D579" s="143"/>
      <c r="E579" s="143"/>
      <c r="F579" s="143"/>
      <c r="G579" s="144"/>
      <c r="H579" s="144"/>
      <c r="I579" s="192"/>
      <c r="J579" s="364">
        <v>5</v>
      </c>
      <c r="K579" s="376"/>
      <c r="L579" s="466"/>
      <c r="M579" s="467">
        <v>0</v>
      </c>
      <c r="N579" s="468">
        <f>M579/$E$537</f>
        <v>0</v>
      </c>
      <c r="O579" s="436" t="s">
        <v>169</v>
      </c>
      <c r="P579" s="398">
        <v>734</v>
      </c>
      <c r="Q579" s="360"/>
    </row>
    <row r="580" spans="1:17" x14ac:dyDescent="0.25">
      <c r="A580" s="142"/>
      <c r="B580" s="143"/>
      <c r="C580" s="143"/>
      <c r="D580" s="143"/>
      <c r="E580" s="143"/>
      <c r="F580" s="143"/>
      <c r="G580" s="144"/>
      <c r="H580" s="144"/>
      <c r="I580" s="192"/>
      <c r="J580" s="364">
        <v>6</v>
      </c>
      <c r="K580" s="376"/>
      <c r="L580" s="466"/>
      <c r="M580" s="467">
        <v>0</v>
      </c>
      <c r="N580" s="468">
        <f t="shared" ref="N580:N596" si="66">M580/$E$537</f>
        <v>0</v>
      </c>
      <c r="O580" s="436" t="s">
        <v>115</v>
      </c>
      <c r="P580" s="398">
        <v>735</v>
      </c>
      <c r="Q580" s="360"/>
    </row>
    <row r="581" spans="1:17" x14ac:dyDescent="0.25">
      <c r="A581" s="142"/>
      <c r="B581" s="143"/>
      <c r="C581" s="143"/>
      <c r="D581" s="143"/>
      <c r="E581" s="143"/>
      <c r="F581" s="143"/>
      <c r="G581" s="144"/>
      <c r="H581" s="144"/>
      <c r="I581" s="192"/>
      <c r="J581" s="364"/>
      <c r="K581" s="376"/>
      <c r="L581" s="466"/>
      <c r="M581" s="467">
        <v>0</v>
      </c>
      <c r="N581" s="468">
        <f t="shared" si="66"/>
        <v>0</v>
      </c>
      <c r="O581" s="436" t="s">
        <v>467</v>
      </c>
      <c r="P581" s="398">
        <v>46</v>
      </c>
      <c r="Q581" s="360"/>
    </row>
    <row r="582" spans="1:17" x14ac:dyDescent="0.25">
      <c r="A582" s="142"/>
      <c r="B582" s="143"/>
      <c r="C582" s="143"/>
      <c r="D582" s="143"/>
      <c r="E582" s="143"/>
      <c r="F582" s="143"/>
      <c r="G582" s="144"/>
      <c r="H582" s="144"/>
      <c r="I582" s="145"/>
      <c r="J582" s="364"/>
      <c r="K582" s="376"/>
      <c r="L582" s="466"/>
      <c r="M582" s="467">
        <f t="shared" ref="M582:M587" si="67">SUM(J582,L582)</f>
        <v>0</v>
      </c>
      <c r="N582" s="468">
        <f t="shared" si="66"/>
        <v>0</v>
      </c>
      <c r="O582" s="436" t="s">
        <v>171</v>
      </c>
      <c r="P582" s="398">
        <v>736</v>
      </c>
      <c r="Q582" s="360"/>
    </row>
    <row r="583" spans="1:17" x14ac:dyDescent="0.25">
      <c r="A583" s="142"/>
      <c r="B583" s="143"/>
      <c r="C583" s="143"/>
      <c r="D583" s="143"/>
      <c r="E583" s="143"/>
      <c r="F583" s="143"/>
      <c r="G583" s="144"/>
      <c r="H583" s="144"/>
      <c r="I583" s="145"/>
      <c r="J583" s="369"/>
      <c r="K583" s="376"/>
      <c r="L583" s="466"/>
      <c r="M583" s="467">
        <f t="shared" si="67"/>
        <v>0</v>
      </c>
      <c r="N583" s="468">
        <f t="shared" si="66"/>
        <v>0</v>
      </c>
      <c r="O583" s="436" t="s">
        <v>225</v>
      </c>
      <c r="P583" s="398">
        <v>736</v>
      </c>
      <c r="Q583" s="360"/>
    </row>
    <row r="584" spans="1:17" x14ac:dyDescent="0.25">
      <c r="A584" s="142"/>
      <c r="B584" s="143"/>
      <c r="C584" s="143"/>
      <c r="D584" s="143"/>
      <c r="E584" s="143"/>
      <c r="F584" s="143"/>
      <c r="G584" s="144"/>
      <c r="H584" s="144"/>
      <c r="I584" s="145"/>
      <c r="J584" s="369">
        <v>1</v>
      </c>
      <c r="K584" s="376"/>
      <c r="L584" s="466"/>
      <c r="M584" s="467">
        <f t="shared" si="67"/>
        <v>1</v>
      </c>
      <c r="N584" s="468">
        <f t="shared" si="66"/>
        <v>5.00751126690035E-4</v>
      </c>
      <c r="O584" s="436" t="s">
        <v>94</v>
      </c>
      <c r="P584" s="398">
        <v>265</v>
      </c>
      <c r="Q584" s="360"/>
    </row>
    <row r="585" spans="1:17" x14ac:dyDescent="0.25">
      <c r="A585" s="142"/>
      <c r="B585" s="143"/>
      <c r="C585" s="143"/>
      <c r="D585" s="143"/>
      <c r="E585" s="143"/>
      <c r="F585" s="143"/>
      <c r="G585" s="144"/>
      <c r="H585" s="144"/>
      <c r="I585" s="145"/>
      <c r="J585" s="369">
        <v>3</v>
      </c>
      <c r="K585" s="376"/>
      <c r="L585" s="469"/>
      <c r="M585" s="467">
        <f t="shared" si="67"/>
        <v>3</v>
      </c>
      <c r="N585" s="468">
        <f t="shared" si="66"/>
        <v>1.5022533800701052E-3</v>
      </c>
      <c r="O585" s="434" t="s">
        <v>107</v>
      </c>
      <c r="P585" s="398">
        <v>117</v>
      </c>
      <c r="Q585" s="360"/>
    </row>
    <row r="586" spans="1:17" x14ac:dyDescent="0.25">
      <c r="A586" s="142"/>
      <c r="B586" s="143"/>
      <c r="C586" s="143"/>
      <c r="D586" s="143"/>
      <c r="E586" s="143"/>
      <c r="F586" s="143"/>
      <c r="G586" s="144"/>
      <c r="H586" s="144"/>
      <c r="I586" s="145"/>
      <c r="J586" s="369"/>
      <c r="K586" s="376"/>
      <c r="L586" s="469"/>
      <c r="M586" s="467">
        <f t="shared" si="67"/>
        <v>0</v>
      </c>
      <c r="N586" s="468">
        <f t="shared" si="66"/>
        <v>0</v>
      </c>
      <c r="O586" s="436" t="s">
        <v>116</v>
      </c>
      <c r="P586" s="398">
        <v>665</v>
      </c>
      <c r="Q586" s="360"/>
    </row>
    <row r="587" spans="1:17" x14ac:dyDescent="0.25">
      <c r="A587" s="142"/>
      <c r="B587" s="143"/>
      <c r="C587" s="143"/>
      <c r="D587" s="143"/>
      <c r="E587" s="143"/>
      <c r="F587" s="143"/>
      <c r="G587" s="144"/>
      <c r="H587" s="144"/>
      <c r="I587" s="145"/>
      <c r="J587" s="369">
        <v>1</v>
      </c>
      <c r="K587" s="376"/>
      <c r="L587" s="466"/>
      <c r="M587" s="467">
        <f t="shared" si="67"/>
        <v>1</v>
      </c>
      <c r="N587" s="468">
        <f t="shared" si="66"/>
        <v>5.00751126690035E-4</v>
      </c>
      <c r="O587" s="436" t="s">
        <v>85</v>
      </c>
      <c r="P587" s="398">
        <v>43</v>
      </c>
      <c r="Q587" s="360"/>
    </row>
    <row r="588" spans="1:17" x14ac:dyDescent="0.25">
      <c r="A588" s="142"/>
      <c r="B588" s="143"/>
      <c r="C588" s="143"/>
      <c r="D588" s="143"/>
      <c r="E588" s="143"/>
      <c r="F588" s="143"/>
      <c r="G588" s="144"/>
      <c r="H588" s="144"/>
      <c r="I588" s="145"/>
      <c r="J588" s="369">
        <v>1</v>
      </c>
      <c r="K588" s="376"/>
      <c r="L588" s="466"/>
      <c r="M588" s="467">
        <f t="shared" ref="M588:M594" si="68">SUM(J588,L588)</f>
        <v>1</v>
      </c>
      <c r="N588" s="468">
        <f t="shared" si="66"/>
        <v>5.00751126690035E-4</v>
      </c>
      <c r="O588" s="436" t="s">
        <v>26</v>
      </c>
      <c r="P588" s="398">
        <v>164</v>
      </c>
      <c r="Q588" s="360"/>
    </row>
    <row r="589" spans="1:17" x14ac:dyDescent="0.25">
      <c r="A589" s="142"/>
      <c r="B589" s="143"/>
      <c r="C589" s="143"/>
      <c r="D589" s="143"/>
      <c r="E589" s="143"/>
      <c r="F589" s="143"/>
      <c r="G589" s="144"/>
      <c r="H589" s="144"/>
      <c r="I589" s="145"/>
      <c r="J589" s="369">
        <v>221</v>
      </c>
      <c r="K589" s="376"/>
      <c r="L589" s="466"/>
      <c r="M589" s="467">
        <v>0</v>
      </c>
      <c r="N589" s="468">
        <f t="shared" si="66"/>
        <v>0</v>
      </c>
      <c r="O589" s="436" t="s">
        <v>508</v>
      </c>
      <c r="P589" s="398">
        <v>65</v>
      </c>
      <c r="Q589" s="360"/>
    </row>
    <row r="590" spans="1:17" x14ac:dyDescent="0.25">
      <c r="A590" s="142"/>
      <c r="B590" s="143"/>
      <c r="C590" s="143"/>
      <c r="D590" s="143"/>
      <c r="E590" s="143"/>
      <c r="F590" s="143"/>
      <c r="G590" s="144"/>
      <c r="H590" s="144"/>
      <c r="I590" s="145"/>
      <c r="J590" s="369">
        <v>51</v>
      </c>
      <c r="K590" s="376"/>
      <c r="L590" s="466"/>
      <c r="M590" s="467">
        <f t="shared" si="68"/>
        <v>51</v>
      </c>
      <c r="N590" s="468">
        <f t="shared" si="66"/>
        <v>2.5538307461191789E-2</v>
      </c>
      <c r="O590" s="436" t="s">
        <v>509</v>
      </c>
      <c r="P590" s="398">
        <v>65</v>
      </c>
      <c r="Q590" s="360"/>
    </row>
    <row r="591" spans="1:17" x14ac:dyDescent="0.25">
      <c r="A591" s="142"/>
      <c r="B591" s="143"/>
      <c r="C591" s="143"/>
      <c r="D591" s="143"/>
      <c r="E591" s="143"/>
      <c r="F591" s="143"/>
      <c r="G591" s="144"/>
      <c r="H591" s="144"/>
      <c r="I591" s="145"/>
      <c r="J591" s="369">
        <v>2</v>
      </c>
      <c r="K591" s="376"/>
      <c r="L591" s="466"/>
      <c r="M591" s="467">
        <f t="shared" si="68"/>
        <v>2</v>
      </c>
      <c r="N591" s="468">
        <f t="shared" si="66"/>
        <v>1.00150225338007E-3</v>
      </c>
      <c r="O591" s="436" t="s">
        <v>230</v>
      </c>
      <c r="P591" s="398">
        <v>65</v>
      </c>
      <c r="Q591" s="360"/>
    </row>
    <row r="592" spans="1:17" x14ac:dyDescent="0.25">
      <c r="A592" s="142"/>
      <c r="B592" s="143"/>
      <c r="C592" s="143"/>
      <c r="D592" s="143"/>
      <c r="E592" s="143"/>
      <c r="F592" s="143"/>
      <c r="G592" s="144"/>
      <c r="H592" s="144"/>
      <c r="I592" s="145"/>
      <c r="J592" s="369">
        <v>4</v>
      </c>
      <c r="K592" s="376"/>
      <c r="L592" s="466"/>
      <c r="M592" s="467">
        <v>0</v>
      </c>
      <c r="N592" s="468">
        <f t="shared" si="66"/>
        <v>0</v>
      </c>
      <c r="O592" s="448" t="s">
        <v>498</v>
      </c>
      <c r="P592" s="398">
        <v>46</v>
      </c>
      <c r="Q592" s="360"/>
    </row>
    <row r="593" spans="1:17" x14ac:dyDescent="0.25">
      <c r="A593" s="142"/>
      <c r="B593" s="143"/>
      <c r="C593" s="143"/>
      <c r="D593" s="143"/>
      <c r="E593" s="143"/>
      <c r="F593" s="143"/>
      <c r="G593" s="144"/>
      <c r="H593" s="144"/>
      <c r="I593" s="145"/>
      <c r="J593" s="369">
        <v>1</v>
      </c>
      <c r="K593" s="376"/>
      <c r="L593" s="466"/>
      <c r="M593" s="467">
        <f t="shared" si="68"/>
        <v>1</v>
      </c>
      <c r="N593" s="468">
        <f t="shared" si="66"/>
        <v>5.00751126690035E-4</v>
      </c>
      <c r="O593" s="451" t="s">
        <v>92</v>
      </c>
      <c r="P593" s="398">
        <v>159</v>
      </c>
      <c r="Q593" s="360"/>
    </row>
    <row r="594" spans="1:17" x14ac:dyDescent="0.25">
      <c r="A594" s="142"/>
      <c r="B594" s="143"/>
      <c r="C594" s="143"/>
      <c r="D594" s="143"/>
      <c r="E594" s="143"/>
      <c r="F594" s="143"/>
      <c r="G594" s="144"/>
      <c r="H594" s="144"/>
      <c r="I594" s="145"/>
      <c r="J594" s="369"/>
      <c r="K594" s="376"/>
      <c r="L594" s="466"/>
      <c r="M594" s="467">
        <f t="shared" si="68"/>
        <v>0</v>
      </c>
      <c r="N594" s="468">
        <f t="shared" si="66"/>
        <v>0</v>
      </c>
      <c r="O594" s="436" t="s">
        <v>232</v>
      </c>
      <c r="P594" s="398">
        <v>639</v>
      </c>
      <c r="Q594" s="360"/>
    </row>
    <row r="595" spans="1:17" x14ac:dyDescent="0.25">
      <c r="A595" s="142"/>
      <c r="B595" s="143"/>
      <c r="C595" s="143"/>
      <c r="D595" s="143"/>
      <c r="E595" s="143"/>
      <c r="F595" s="143"/>
      <c r="G595" s="144"/>
      <c r="H595" s="144"/>
      <c r="I595" s="145"/>
      <c r="J595" s="364">
        <v>11</v>
      </c>
      <c r="K595" s="376"/>
      <c r="L595" s="466"/>
      <c r="M595" s="467">
        <v>0</v>
      </c>
      <c r="N595" s="468">
        <f t="shared" si="66"/>
        <v>0</v>
      </c>
      <c r="O595" s="436" t="s">
        <v>233</v>
      </c>
      <c r="P595" s="398">
        <v>639</v>
      </c>
      <c r="Q595" s="503"/>
    </row>
    <row r="596" spans="1:17" x14ac:dyDescent="0.25">
      <c r="A596" s="142"/>
      <c r="B596" s="143"/>
      <c r="C596" s="143"/>
      <c r="D596" s="143"/>
      <c r="E596" s="143"/>
      <c r="F596" s="143"/>
      <c r="G596" s="144"/>
      <c r="H596" s="144"/>
      <c r="I596" s="145"/>
      <c r="J596" s="364">
        <v>10</v>
      </c>
      <c r="K596" s="376"/>
      <c r="L596" s="466"/>
      <c r="M596" s="467">
        <v>0</v>
      </c>
      <c r="N596" s="468">
        <f t="shared" si="66"/>
        <v>0</v>
      </c>
      <c r="O596" s="436" t="s">
        <v>234</v>
      </c>
      <c r="P596" s="398">
        <v>639</v>
      </c>
      <c r="Q596" s="360"/>
    </row>
    <row r="597" spans="1:17" ht="15.75" thickBot="1" x14ac:dyDescent="0.3">
      <c r="A597" s="150"/>
      <c r="B597" s="151"/>
      <c r="C597" s="151"/>
      <c r="D597" s="151"/>
      <c r="E597" s="151"/>
      <c r="F597" s="151"/>
      <c r="G597" s="152"/>
      <c r="H597" s="152"/>
      <c r="I597" s="153"/>
      <c r="J597" s="370">
        <v>17</v>
      </c>
      <c r="K597" s="377"/>
      <c r="L597" s="470"/>
      <c r="M597" s="471">
        <f t="shared" ref="M597" si="69">SUM(J597,L597)</f>
        <v>17</v>
      </c>
      <c r="N597" s="384">
        <f>M597/$E$537</f>
        <v>8.5127691537305959E-3</v>
      </c>
      <c r="O597" s="472" t="s">
        <v>80</v>
      </c>
      <c r="P597" s="399">
        <v>46</v>
      </c>
      <c r="Q597" s="371"/>
    </row>
    <row r="598" spans="1:17" ht="15.75" thickBot="1" x14ac:dyDescent="0.3">
      <c r="I598" s="154" t="s">
        <v>4</v>
      </c>
      <c r="J598" s="372">
        <f>SUM(J538:J597)</f>
        <v>462</v>
      </c>
      <c r="K598" s="372">
        <f>SUM(K538:K597)</f>
        <v>72</v>
      </c>
      <c r="L598" s="372">
        <f>SUM(L538:L597)</f>
        <v>28</v>
      </c>
      <c r="M598" s="385">
        <f>SUM(M538:M576)</f>
        <v>156</v>
      </c>
      <c r="N598" s="383">
        <f>M598/$E$537</f>
        <v>7.8117175763645463E-2</v>
      </c>
      <c r="O598" s="373"/>
      <c r="P598" s="373"/>
      <c r="Q598" s="374"/>
    </row>
  </sheetData>
  <conditionalFormatting sqref="N3">
    <cfRule type="colorScale" priority="209">
      <colorScale>
        <cfvo type="min"/>
        <cfvo type="max"/>
        <color rgb="FFFCFCFF"/>
        <color rgb="FFF8696B"/>
      </colorScale>
    </cfRule>
  </conditionalFormatting>
  <conditionalFormatting sqref="N3">
    <cfRule type="colorScale" priority="208">
      <colorScale>
        <cfvo type="min"/>
        <cfvo type="max"/>
        <color rgb="FFFCFCFF"/>
        <color rgb="FFF8696B"/>
      </colorScale>
    </cfRule>
  </conditionalFormatting>
  <conditionalFormatting sqref="N3">
    <cfRule type="colorScale" priority="207">
      <colorScale>
        <cfvo type="min"/>
        <cfvo type="max"/>
        <color rgb="FFFCFCFF"/>
        <color rgb="FFF8696B"/>
      </colorScale>
    </cfRule>
  </conditionalFormatting>
  <conditionalFormatting sqref="N29:N37 N42">
    <cfRule type="colorScale" priority="206">
      <colorScale>
        <cfvo type="min"/>
        <cfvo type="max"/>
        <color rgb="FFFCFCFF"/>
        <color rgb="FFF8696B"/>
      </colorScale>
    </cfRule>
  </conditionalFormatting>
  <conditionalFormatting sqref="N59:N60 N45:N48 N66 N51:N53 N64">
    <cfRule type="colorScale" priority="205">
      <colorScale>
        <cfvo type="min"/>
        <cfvo type="max"/>
        <color rgb="FFFCFCFF"/>
        <color rgb="FFF8696B"/>
      </colorScale>
    </cfRule>
  </conditionalFormatting>
  <conditionalFormatting sqref="N67">
    <cfRule type="colorScale" priority="204">
      <colorScale>
        <cfvo type="min"/>
        <cfvo type="max"/>
        <color rgb="FFFCFCFF"/>
        <color rgb="FFF8696B"/>
      </colorScale>
    </cfRule>
  </conditionalFormatting>
  <conditionalFormatting sqref="N4:N24 N27">
    <cfRule type="colorScale" priority="210">
      <colorScale>
        <cfvo type="min"/>
        <cfvo type="max"/>
        <color rgb="FFFCFCFF"/>
        <color rgb="FFF8696B"/>
      </colorScale>
    </cfRule>
  </conditionalFormatting>
  <conditionalFormatting sqref="N25">
    <cfRule type="colorScale" priority="203">
      <colorScale>
        <cfvo type="min"/>
        <cfvo type="max"/>
        <color rgb="FFFCFCFF"/>
        <color rgb="FFF8696B"/>
      </colorScale>
    </cfRule>
  </conditionalFormatting>
  <conditionalFormatting sqref="N38">
    <cfRule type="colorScale" priority="202">
      <colorScale>
        <cfvo type="min"/>
        <cfvo type="max"/>
        <color rgb="FFFCFCFF"/>
        <color rgb="FFF8696B"/>
      </colorScale>
    </cfRule>
  </conditionalFormatting>
  <conditionalFormatting sqref="N54">
    <cfRule type="colorScale" priority="201">
      <colorScale>
        <cfvo type="min"/>
        <cfvo type="max"/>
        <color rgb="FFFCFCFF"/>
        <color rgb="FFF8696B"/>
      </colorScale>
    </cfRule>
  </conditionalFormatting>
  <conditionalFormatting sqref="N44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55">
    <cfRule type="colorScale" priority="199">
      <colorScale>
        <cfvo type="min"/>
        <cfvo type="max"/>
        <color rgb="FFFCFCFF"/>
        <color rgb="FFF8696B"/>
      </colorScale>
    </cfRule>
  </conditionalFormatting>
  <conditionalFormatting sqref="N65">
    <cfRule type="colorScale" priority="198">
      <colorScale>
        <cfvo type="min"/>
        <cfvo type="max"/>
        <color rgb="FFFCFCFF"/>
        <color rgb="FFF8696B"/>
      </colorScale>
    </cfRule>
  </conditionalFormatting>
  <conditionalFormatting sqref="N50">
    <cfRule type="colorScale" priority="197">
      <colorScale>
        <cfvo type="min"/>
        <cfvo type="max"/>
        <color rgb="FFFCFCFF"/>
        <color rgb="FFF8696B"/>
      </colorScale>
    </cfRule>
  </conditionalFormatting>
  <conditionalFormatting sqref="N63">
    <cfRule type="colorScale" priority="196">
      <colorScale>
        <cfvo type="min"/>
        <cfvo type="max"/>
        <color rgb="FFFCFCFF"/>
        <color rgb="FFF8696B"/>
      </colorScale>
    </cfRule>
  </conditionalFormatting>
  <conditionalFormatting sqref="N40:N41">
    <cfRule type="colorScale" priority="195">
      <colorScale>
        <cfvo type="min"/>
        <cfvo type="max"/>
        <color rgb="FFFCFCFF"/>
        <color rgb="FFF8696B"/>
      </colorScale>
    </cfRule>
  </conditionalFormatting>
  <conditionalFormatting sqref="N61">
    <cfRule type="colorScale" priority="194">
      <colorScale>
        <cfvo type="min"/>
        <cfvo type="max"/>
        <color rgb="FFFCFCFF"/>
        <color rgb="FFF8696B"/>
      </colorScale>
    </cfRule>
  </conditionalFormatting>
  <conditionalFormatting sqref="N56">
    <cfRule type="colorScale" priority="193">
      <colorScale>
        <cfvo type="min"/>
        <cfvo type="max"/>
        <color rgb="FFFCFCFF"/>
        <color rgb="FFF8696B"/>
      </colorScale>
    </cfRule>
  </conditionalFormatting>
  <conditionalFormatting sqref="N57">
    <cfRule type="colorScale" priority="192">
      <colorScale>
        <cfvo type="min"/>
        <cfvo type="max"/>
        <color rgb="FFFCFCFF"/>
        <color rgb="FFF8696B"/>
      </colorScale>
    </cfRule>
  </conditionalFormatting>
  <conditionalFormatting sqref="N58">
    <cfRule type="colorScale" priority="191">
      <colorScale>
        <cfvo type="min"/>
        <cfvo type="max"/>
        <color rgb="FFFCFCFF"/>
        <color rgb="FFF8696B"/>
      </colorScale>
    </cfRule>
  </conditionalFormatting>
  <conditionalFormatting sqref="N26">
    <cfRule type="colorScale" priority="190">
      <colorScale>
        <cfvo type="min"/>
        <cfvo type="max"/>
        <color rgb="FFFCFCFF"/>
        <color rgb="FFF8696B"/>
      </colorScale>
    </cfRule>
  </conditionalFormatting>
  <conditionalFormatting sqref="N39">
    <cfRule type="colorScale" priority="189">
      <colorScale>
        <cfvo type="min"/>
        <cfvo type="max"/>
        <color rgb="FFFCFCFF"/>
        <color rgb="FFF8696B"/>
      </colorScale>
    </cfRule>
  </conditionalFormatting>
  <conditionalFormatting sqref="N62">
    <cfRule type="colorScale" priority="188">
      <colorScale>
        <cfvo type="min"/>
        <cfvo type="max"/>
        <color rgb="FFFCFCFF"/>
        <color rgb="FFF8696B"/>
      </colorScale>
    </cfRule>
  </conditionalFormatting>
  <conditionalFormatting sqref="N49">
    <cfRule type="colorScale" priority="187">
      <colorScale>
        <cfvo type="min"/>
        <cfvo type="max"/>
        <color rgb="FFFCFCFF"/>
        <color rgb="FFF8696B"/>
      </colorScale>
    </cfRule>
  </conditionalFormatting>
  <conditionalFormatting sqref="N71">
    <cfRule type="colorScale" priority="185">
      <colorScale>
        <cfvo type="min"/>
        <cfvo type="max"/>
        <color rgb="FFFCFCFF"/>
        <color rgb="FFF8696B"/>
      </colorScale>
    </cfRule>
  </conditionalFormatting>
  <conditionalFormatting sqref="N71">
    <cfRule type="colorScale" priority="184">
      <colorScale>
        <cfvo type="min"/>
        <cfvo type="max"/>
        <color rgb="FFFCFCFF"/>
        <color rgb="FFF8696B"/>
      </colorScale>
    </cfRule>
  </conditionalFormatting>
  <conditionalFormatting sqref="N71">
    <cfRule type="colorScale" priority="183">
      <colorScale>
        <cfvo type="min"/>
        <cfvo type="max"/>
        <color rgb="FFFCFCFF"/>
        <color rgb="FFF8696B"/>
      </colorScale>
    </cfRule>
  </conditionalFormatting>
  <conditionalFormatting sqref="N97:N110">
    <cfRule type="colorScale" priority="182">
      <colorScale>
        <cfvo type="min"/>
        <cfvo type="max"/>
        <color rgb="FFFCFCFF"/>
        <color rgb="FFF8696B"/>
      </colorScale>
    </cfRule>
  </conditionalFormatting>
  <conditionalFormatting sqref="N113:N134">
    <cfRule type="colorScale" priority="181">
      <colorScale>
        <cfvo type="min"/>
        <cfvo type="max"/>
        <color rgb="FFFCFCFF"/>
        <color rgb="FFF8696B"/>
      </colorScale>
    </cfRule>
  </conditionalFormatting>
  <conditionalFormatting sqref="N135">
    <cfRule type="colorScale" priority="180">
      <colorScale>
        <cfvo type="min"/>
        <cfvo type="max"/>
        <color rgb="FFFCFCFF"/>
        <color rgb="FFF8696B"/>
      </colorScale>
    </cfRule>
  </conditionalFormatting>
  <conditionalFormatting sqref="N72:N95">
    <cfRule type="colorScale" priority="186">
      <colorScale>
        <cfvo type="min"/>
        <cfvo type="max"/>
        <color rgb="FFFCFCFF"/>
        <color rgb="FFF8696B"/>
      </colorScale>
    </cfRule>
  </conditionalFormatting>
  <conditionalFormatting sqref="N112">
    <cfRule type="colorScale" priority="176">
      <colorScale>
        <cfvo type="min"/>
        <cfvo type="max"/>
        <color rgb="FFFCFCFF"/>
        <color rgb="FFF8696B"/>
      </colorScale>
    </cfRule>
  </conditionalFormatting>
  <conditionalFormatting sqref="N139">
    <cfRule type="colorScale" priority="161">
      <colorScale>
        <cfvo type="min"/>
        <cfvo type="max"/>
        <color rgb="FFFCFCFF"/>
        <color rgb="FFF8696B"/>
      </colorScale>
    </cfRule>
  </conditionalFormatting>
  <conditionalFormatting sqref="N139">
    <cfRule type="colorScale" priority="160">
      <colorScale>
        <cfvo type="min"/>
        <cfvo type="max"/>
        <color rgb="FFFCFCFF"/>
        <color rgb="FFF8696B"/>
      </colorScale>
    </cfRule>
  </conditionalFormatting>
  <conditionalFormatting sqref="N139">
    <cfRule type="colorScale" priority="159">
      <colorScale>
        <cfvo type="min"/>
        <cfvo type="max"/>
        <color rgb="FFFCFCFF"/>
        <color rgb="FFF8696B"/>
      </colorScale>
    </cfRule>
  </conditionalFormatting>
  <conditionalFormatting sqref="N165:N178">
    <cfRule type="colorScale" priority="158">
      <colorScale>
        <cfvo type="min"/>
        <cfvo type="max"/>
        <color rgb="FFFCFCFF"/>
        <color rgb="FFF8696B"/>
      </colorScale>
    </cfRule>
  </conditionalFormatting>
  <conditionalFormatting sqref="N181:N202">
    <cfRule type="colorScale" priority="157">
      <colorScale>
        <cfvo type="min"/>
        <cfvo type="max"/>
        <color rgb="FFFCFCFF"/>
        <color rgb="FFF8696B"/>
      </colorScale>
    </cfRule>
  </conditionalFormatting>
  <conditionalFormatting sqref="N203">
    <cfRule type="colorScale" priority="156">
      <colorScale>
        <cfvo type="min"/>
        <cfvo type="max"/>
        <color rgb="FFFCFCFF"/>
        <color rgb="FFF8696B"/>
      </colorScale>
    </cfRule>
  </conditionalFormatting>
  <conditionalFormatting sqref="N140:N163">
    <cfRule type="colorScale" priority="162">
      <colorScale>
        <cfvo type="min"/>
        <cfvo type="max"/>
        <color rgb="FFFCFCFF"/>
        <color rgb="FFF8696B"/>
      </colorScale>
    </cfRule>
  </conditionalFormatting>
  <conditionalFormatting sqref="N180">
    <cfRule type="colorScale" priority="152">
      <colorScale>
        <cfvo type="min"/>
        <cfvo type="max"/>
        <color rgb="FFFCFCFF"/>
        <color rgb="FFF8696B"/>
      </colorScale>
    </cfRule>
  </conditionalFormatting>
  <conditionalFormatting sqref="N207">
    <cfRule type="colorScale" priority="137">
      <colorScale>
        <cfvo type="min"/>
        <cfvo type="max"/>
        <color rgb="FFFCFCFF"/>
        <color rgb="FFF8696B"/>
      </colorScale>
    </cfRule>
  </conditionalFormatting>
  <conditionalFormatting sqref="N207">
    <cfRule type="colorScale" priority="136">
      <colorScale>
        <cfvo type="min"/>
        <cfvo type="max"/>
        <color rgb="FFFCFCFF"/>
        <color rgb="FFF8696B"/>
      </colorScale>
    </cfRule>
  </conditionalFormatting>
  <conditionalFormatting sqref="N207">
    <cfRule type="colorScale" priority="135">
      <colorScale>
        <cfvo type="min"/>
        <cfvo type="max"/>
        <color rgb="FFFCFCFF"/>
        <color rgb="FFF8696B"/>
      </colorScale>
    </cfRule>
  </conditionalFormatting>
  <conditionalFormatting sqref="N233:N246">
    <cfRule type="colorScale" priority="134">
      <colorScale>
        <cfvo type="min"/>
        <cfvo type="max"/>
        <color rgb="FFFCFCFF"/>
        <color rgb="FFF8696B"/>
      </colorScale>
    </cfRule>
  </conditionalFormatting>
  <conditionalFormatting sqref="N249:N270">
    <cfRule type="colorScale" priority="133">
      <colorScale>
        <cfvo type="min"/>
        <cfvo type="max"/>
        <color rgb="FFFCFCFF"/>
        <color rgb="FFF8696B"/>
      </colorScale>
    </cfRule>
  </conditionalFormatting>
  <conditionalFormatting sqref="N271">
    <cfRule type="colorScale" priority="132">
      <colorScale>
        <cfvo type="min"/>
        <cfvo type="max"/>
        <color rgb="FFFCFCFF"/>
        <color rgb="FFF8696B"/>
      </colorScale>
    </cfRule>
  </conditionalFormatting>
  <conditionalFormatting sqref="N208:N231">
    <cfRule type="colorScale" priority="138">
      <colorScale>
        <cfvo type="min"/>
        <cfvo type="max"/>
        <color rgb="FFFCFCFF"/>
        <color rgb="FFF8696B"/>
      </colorScale>
    </cfRule>
  </conditionalFormatting>
  <conditionalFormatting sqref="N248">
    <cfRule type="colorScale" priority="128">
      <colorScale>
        <cfvo type="min"/>
        <cfvo type="max"/>
        <color rgb="FFFCFCFF"/>
        <color rgb="FFF8696B"/>
      </colorScale>
    </cfRule>
  </conditionalFormatting>
  <conditionalFormatting sqref="N275">
    <cfRule type="colorScale" priority="113">
      <colorScale>
        <cfvo type="min"/>
        <cfvo type="max"/>
        <color rgb="FFFCFCFF"/>
        <color rgb="FFF8696B"/>
      </colorScale>
    </cfRule>
  </conditionalFormatting>
  <conditionalFormatting sqref="N275">
    <cfRule type="colorScale" priority="112">
      <colorScale>
        <cfvo type="min"/>
        <cfvo type="max"/>
        <color rgb="FFFCFCFF"/>
        <color rgb="FFF8696B"/>
      </colorScale>
    </cfRule>
  </conditionalFormatting>
  <conditionalFormatting sqref="N275">
    <cfRule type="colorScale" priority="111">
      <colorScale>
        <cfvo type="min"/>
        <cfvo type="max"/>
        <color rgb="FFFCFCFF"/>
        <color rgb="FFF8696B"/>
      </colorScale>
    </cfRule>
  </conditionalFormatting>
  <conditionalFormatting sqref="N301:N314">
    <cfRule type="colorScale" priority="110">
      <colorScale>
        <cfvo type="min"/>
        <cfvo type="max"/>
        <color rgb="FFFCFCFF"/>
        <color rgb="FFF8696B"/>
      </colorScale>
    </cfRule>
  </conditionalFormatting>
  <conditionalFormatting sqref="N317:N338">
    <cfRule type="colorScale" priority="109">
      <colorScale>
        <cfvo type="min"/>
        <cfvo type="max"/>
        <color rgb="FFFCFCFF"/>
        <color rgb="FFF8696B"/>
      </colorScale>
    </cfRule>
  </conditionalFormatting>
  <conditionalFormatting sqref="N339">
    <cfRule type="colorScale" priority="108">
      <colorScale>
        <cfvo type="min"/>
        <cfvo type="max"/>
        <color rgb="FFFCFCFF"/>
        <color rgb="FFF8696B"/>
      </colorScale>
    </cfRule>
  </conditionalFormatting>
  <conditionalFormatting sqref="N276:N299">
    <cfRule type="colorScale" priority="114">
      <colorScale>
        <cfvo type="min"/>
        <cfvo type="max"/>
        <color rgb="FFFCFCFF"/>
        <color rgb="FFF8696B"/>
      </colorScale>
    </cfRule>
  </conditionalFormatting>
  <conditionalFormatting sqref="N316">
    <cfRule type="colorScale" priority="104">
      <colorScale>
        <cfvo type="min"/>
        <cfvo type="max"/>
        <color rgb="FFFCFCFF"/>
        <color rgb="FFF8696B"/>
      </colorScale>
    </cfRule>
  </conditionalFormatting>
  <conditionalFormatting sqref="N343">
    <cfRule type="colorScale" priority="89">
      <colorScale>
        <cfvo type="min"/>
        <cfvo type="max"/>
        <color rgb="FFFCFCFF"/>
        <color rgb="FFF8696B"/>
      </colorScale>
    </cfRule>
  </conditionalFormatting>
  <conditionalFormatting sqref="N343">
    <cfRule type="colorScale" priority="88">
      <colorScale>
        <cfvo type="min"/>
        <cfvo type="max"/>
        <color rgb="FFFCFCFF"/>
        <color rgb="FFF8696B"/>
      </colorScale>
    </cfRule>
  </conditionalFormatting>
  <conditionalFormatting sqref="N343">
    <cfRule type="colorScale" priority="87">
      <colorScale>
        <cfvo type="min"/>
        <cfvo type="max"/>
        <color rgb="FFFCFCFF"/>
        <color rgb="FFF8696B"/>
      </colorScale>
    </cfRule>
  </conditionalFormatting>
  <conditionalFormatting sqref="N369:N382">
    <cfRule type="colorScale" priority="86">
      <colorScale>
        <cfvo type="min"/>
        <cfvo type="max"/>
        <color rgb="FFFCFCFF"/>
        <color rgb="FFF8696B"/>
      </colorScale>
    </cfRule>
  </conditionalFormatting>
  <conditionalFormatting sqref="N385:N406">
    <cfRule type="colorScale" priority="85">
      <colorScale>
        <cfvo type="min"/>
        <cfvo type="max"/>
        <color rgb="FFFCFCFF"/>
        <color rgb="FFF8696B"/>
      </colorScale>
    </cfRule>
  </conditionalFormatting>
  <conditionalFormatting sqref="N407">
    <cfRule type="colorScale" priority="84">
      <colorScale>
        <cfvo type="min"/>
        <cfvo type="max"/>
        <color rgb="FFFCFCFF"/>
        <color rgb="FFF8696B"/>
      </colorScale>
    </cfRule>
  </conditionalFormatting>
  <conditionalFormatting sqref="N344:N367">
    <cfRule type="colorScale" priority="90">
      <colorScale>
        <cfvo type="min"/>
        <cfvo type="max"/>
        <color rgb="FFFCFCFF"/>
        <color rgb="FFF8696B"/>
      </colorScale>
    </cfRule>
  </conditionalFormatting>
  <conditionalFormatting sqref="N384">
    <cfRule type="colorScale" priority="80">
      <colorScale>
        <cfvo type="min"/>
        <cfvo type="max"/>
        <color rgb="FFFCFCFF"/>
        <color rgb="FFF8696B"/>
      </colorScale>
    </cfRule>
  </conditionalFormatting>
  <conditionalFormatting sqref="N411">
    <cfRule type="colorScale" priority="65">
      <colorScale>
        <cfvo type="min"/>
        <cfvo type="max"/>
        <color rgb="FFFCFCFF"/>
        <color rgb="FFF8696B"/>
      </colorScale>
    </cfRule>
  </conditionalFormatting>
  <conditionalFormatting sqref="N411">
    <cfRule type="colorScale" priority="64">
      <colorScale>
        <cfvo type="min"/>
        <cfvo type="max"/>
        <color rgb="FFFCFCFF"/>
        <color rgb="FFF8696B"/>
      </colorScale>
    </cfRule>
  </conditionalFormatting>
  <conditionalFormatting sqref="N411">
    <cfRule type="colorScale" priority="63">
      <colorScale>
        <cfvo type="min"/>
        <cfvo type="max"/>
        <color rgb="FFFCFCFF"/>
        <color rgb="FFF8696B"/>
      </colorScale>
    </cfRule>
  </conditionalFormatting>
  <conditionalFormatting sqref="N437:N4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N453:N469">
    <cfRule type="colorScale" priority="61">
      <colorScale>
        <cfvo type="min"/>
        <cfvo type="max"/>
        <color rgb="FFFCFCFF"/>
        <color rgb="FFF8696B"/>
      </colorScale>
    </cfRule>
  </conditionalFormatting>
  <conditionalFormatting sqref="N470">
    <cfRule type="colorScale" priority="60">
      <colorScale>
        <cfvo type="min"/>
        <cfvo type="max"/>
        <color rgb="FFFCFCFF"/>
        <color rgb="FFF8696B"/>
      </colorScale>
    </cfRule>
  </conditionalFormatting>
  <conditionalFormatting sqref="N412:N435">
    <cfRule type="colorScale" priority="66">
      <colorScale>
        <cfvo type="min"/>
        <cfvo type="max"/>
        <color rgb="FFFCFCFF"/>
        <color rgb="FFF8696B"/>
      </colorScale>
    </cfRule>
  </conditionalFormatting>
  <conditionalFormatting sqref="N452">
    <cfRule type="colorScale" priority="56">
      <colorScale>
        <cfvo type="min"/>
        <cfvo type="max"/>
        <color rgb="FFFCFCFF"/>
        <color rgb="FFF8696B"/>
      </colorScale>
    </cfRule>
  </conditionalFormatting>
  <conditionalFormatting sqref="N474">
    <cfRule type="colorScale" priority="41">
      <colorScale>
        <cfvo type="min"/>
        <cfvo type="max"/>
        <color rgb="FFFCFCFF"/>
        <color rgb="FFF8696B"/>
      </colorScale>
    </cfRule>
  </conditionalFormatting>
  <conditionalFormatting sqref="N474">
    <cfRule type="colorScale" priority="40">
      <colorScale>
        <cfvo type="min"/>
        <cfvo type="max"/>
        <color rgb="FFFCFCFF"/>
        <color rgb="FFF8696B"/>
      </colorScale>
    </cfRule>
  </conditionalFormatting>
  <conditionalFormatting sqref="N474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00:N513">
    <cfRule type="colorScale" priority="38">
      <colorScale>
        <cfvo type="min"/>
        <cfvo type="max"/>
        <color rgb="FFFCFCFF"/>
        <color rgb="FFF8696B"/>
      </colorScale>
    </cfRule>
  </conditionalFormatting>
  <conditionalFormatting sqref="N516:N530 N5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N533">
    <cfRule type="colorScale" priority="36">
      <colorScale>
        <cfvo type="min"/>
        <cfvo type="max"/>
        <color rgb="FFFCFCFF"/>
        <color rgb="FFF8696B"/>
      </colorScale>
    </cfRule>
  </conditionalFormatting>
  <conditionalFormatting sqref="N475:N498">
    <cfRule type="colorScale" priority="42">
      <colorScale>
        <cfvo type="min"/>
        <cfvo type="max"/>
        <color rgb="FFFCFCFF"/>
        <color rgb="FFF8696B"/>
      </colorScale>
    </cfRule>
  </conditionalFormatting>
  <conditionalFormatting sqref="N515">
    <cfRule type="colorScale" priority="33">
      <colorScale>
        <cfvo type="min"/>
        <cfvo type="max"/>
        <color rgb="FFFCFCFF"/>
        <color rgb="FFF8696B"/>
      </colorScale>
    </cfRule>
  </conditionalFormatting>
  <conditionalFormatting sqref="N531">
    <cfRule type="colorScale" priority="31">
      <colorScale>
        <cfvo type="min"/>
        <cfvo type="max"/>
        <color rgb="FFFCFCFF"/>
        <color rgb="FFF8696B"/>
      </colorScale>
    </cfRule>
  </conditionalFormatting>
  <conditionalFormatting sqref="N537">
    <cfRule type="colorScale" priority="21">
      <colorScale>
        <cfvo type="min"/>
        <cfvo type="max"/>
        <color rgb="FFFCFCFF"/>
        <color rgb="FFF8696B"/>
      </colorScale>
    </cfRule>
  </conditionalFormatting>
  <conditionalFormatting sqref="N537">
    <cfRule type="colorScale" priority="20">
      <colorScale>
        <cfvo type="min"/>
        <cfvo type="max"/>
        <color rgb="FFFCFCFF"/>
        <color rgb="FFF8696B"/>
      </colorScale>
    </cfRule>
  </conditionalFormatting>
  <conditionalFormatting sqref="N537">
    <cfRule type="colorScale" priority="19">
      <colorScale>
        <cfvo type="min"/>
        <cfvo type="max"/>
        <color rgb="FFFCFCFF"/>
        <color rgb="FFF8696B"/>
      </colorScale>
    </cfRule>
  </conditionalFormatting>
  <conditionalFormatting sqref="N563:N576">
    <cfRule type="colorScale" priority="18">
      <colorScale>
        <cfvo type="min"/>
        <cfvo type="max"/>
        <color rgb="FFFCFCFF"/>
        <color rgb="FFF8696B"/>
      </colorScale>
    </cfRule>
  </conditionalFormatting>
  <conditionalFormatting sqref="N579:N597">
    <cfRule type="colorScale" priority="17">
      <colorScale>
        <cfvo type="min"/>
        <cfvo type="max"/>
        <color rgb="FFFCFCFF"/>
        <color rgb="FFF8696B"/>
      </colorScale>
    </cfRule>
  </conditionalFormatting>
  <conditionalFormatting sqref="N598">
    <cfRule type="colorScale" priority="16">
      <colorScale>
        <cfvo type="min"/>
        <cfvo type="max"/>
        <color rgb="FFFCFCFF"/>
        <color rgb="FFF8696B"/>
      </colorScale>
    </cfRule>
  </conditionalFormatting>
  <conditionalFormatting sqref="N538:N561">
    <cfRule type="colorScale" priority="22">
      <colorScale>
        <cfvo type="min"/>
        <cfvo type="max"/>
        <color rgb="FFFCFCFF"/>
        <color rgb="FFF8696B"/>
      </colorScale>
    </cfRule>
  </conditionalFormatting>
  <conditionalFormatting sqref="N578">
    <cfRule type="colorScale" priority="13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1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pageSetUpPr fitToPage="1"/>
  </sheetPr>
  <dimension ref="A1:R30"/>
  <sheetViews>
    <sheetView showGridLines="0" zoomScaleNormal="100" workbookViewId="0">
      <selection activeCell="O14" sqref="O14"/>
    </sheetView>
  </sheetViews>
  <sheetFormatPr defaultColWidth="9.140625" defaultRowHeight="15" x14ac:dyDescent="0.25"/>
  <cols>
    <col min="1" max="4" width="10.7109375" style="23" customWidth="1"/>
    <col min="5" max="5" width="10.7109375" style="25" customWidth="1"/>
    <col min="6" max="8" width="10.7109375" style="23" customWidth="1"/>
    <col min="9" max="9" width="12.5703125" style="23" customWidth="1"/>
    <col min="10" max="13" width="10.7109375" style="23" customWidth="1"/>
    <col min="14" max="14" width="11.7109375" style="23" bestFit="1" customWidth="1"/>
    <col min="15" max="15" width="23.140625" style="23" customWidth="1"/>
    <col min="16" max="16" width="10.7109375" style="23" customWidth="1"/>
    <col min="17" max="17" width="6.7109375" style="23" customWidth="1"/>
    <col min="18" max="18" width="10.7109375" style="23" customWidth="1"/>
    <col min="19" max="16384" width="9.140625" style="23"/>
  </cols>
  <sheetData>
    <row r="1" spans="1:18" ht="54" customHeight="1" x14ac:dyDescent="0.25">
      <c r="A1" s="517" t="s">
        <v>104</v>
      </c>
      <c r="B1" s="517"/>
      <c r="C1" s="517"/>
      <c r="D1" s="517"/>
      <c r="E1" s="517"/>
      <c r="F1" s="517"/>
      <c r="G1" s="517"/>
      <c r="H1" s="517"/>
      <c r="I1" s="517"/>
      <c r="J1" s="517"/>
      <c r="K1" s="517"/>
      <c r="L1" s="517"/>
      <c r="M1" s="517"/>
      <c r="N1" s="517"/>
      <c r="O1" s="517"/>
      <c r="P1" s="517"/>
      <c r="Q1" s="517"/>
      <c r="R1" s="517"/>
    </row>
    <row r="3" spans="1:18" ht="26.25" customHeight="1" x14ac:dyDescent="0.25">
      <c r="O3" s="518" t="s">
        <v>50</v>
      </c>
      <c r="P3" s="519"/>
      <c r="Q3" s="519"/>
      <c r="R3" s="519"/>
    </row>
    <row r="4" spans="1:18" x14ac:dyDescent="0.25">
      <c r="O4" s="520" t="s">
        <v>20</v>
      </c>
      <c r="P4" s="521"/>
      <c r="Q4" s="522"/>
      <c r="R4" s="158" t="s">
        <v>24</v>
      </c>
    </row>
    <row r="5" spans="1:18" x14ac:dyDescent="0.25">
      <c r="O5" s="199" t="s">
        <v>15</v>
      </c>
      <c r="P5" s="200"/>
      <c r="Q5" s="201"/>
      <c r="R5" s="255">
        <f>SUMIF('EB230'!$O$412:$O$597,O5,'EB230'!$M$412:$M$597)</f>
        <v>70</v>
      </c>
    </row>
    <row r="6" spans="1:18" x14ac:dyDescent="0.25">
      <c r="O6" s="199" t="s">
        <v>80</v>
      </c>
      <c r="P6" s="200"/>
      <c r="Q6" s="201"/>
      <c r="R6" s="255">
        <f>SUMIF('EB230'!$O$412:$O$597,O6,'EB230'!$M$412:$M$597)</f>
        <v>19</v>
      </c>
    </row>
    <row r="7" spans="1:18" x14ac:dyDescent="0.25">
      <c r="O7" s="199" t="s">
        <v>107</v>
      </c>
      <c r="P7" s="200"/>
      <c r="Q7" s="201"/>
      <c r="R7" s="255">
        <f>SUMIF('EB230'!$O$412:$O$597,O7,'EB230'!$M$412:$M$597)</f>
        <v>17</v>
      </c>
    </row>
    <row r="8" spans="1:18" x14ac:dyDescent="0.25">
      <c r="O8" s="199" t="s">
        <v>3</v>
      </c>
      <c r="P8" s="200"/>
      <c r="Q8" s="201"/>
      <c r="R8" s="255">
        <f>SUMIF('EB230'!$O$412:$O$597,O8,'EB230'!$M$412:$M$597)</f>
        <v>7</v>
      </c>
    </row>
    <row r="9" spans="1:18" x14ac:dyDescent="0.25">
      <c r="O9" s="199" t="s">
        <v>71</v>
      </c>
      <c r="P9" s="200"/>
      <c r="Q9" s="201"/>
      <c r="R9" s="255">
        <f>SUMIF('EB230'!$O$412:$O$597,O9,'EB230'!$M$412:$M$597)</f>
        <v>4</v>
      </c>
    </row>
    <row r="10" spans="1:18" x14ac:dyDescent="0.25">
      <c r="O10" s="199" t="s">
        <v>27</v>
      </c>
      <c r="P10" s="200"/>
      <c r="Q10" s="201"/>
      <c r="R10" s="255">
        <f>SUMIF('EB230'!$O$412:$O$597,O10,'EB230'!$M$412:$M$597)</f>
        <v>5</v>
      </c>
    </row>
    <row r="11" spans="1:18" x14ac:dyDescent="0.25">
      <c r="O11" s="199" t="s">
        <v>85</v>
      </c>
      <c r="P11" s="200"/>
      <c r="Q11" s="201"/>
      <c r="R11" s="255">
        <f>SUMIF('EB230'!$O$412:$O$597,O11,'EB230'!$M$412:$M$597)</f>
        <v>3</v>
      </c>
    </row>
    <row r="12" spans="1:18" x14ac:dyDescent="0.25">
      <c r="O12" s="199" t="s">
        <v>87</v>
      </c>
      <c r="P12" s="200"/>
      <c r="Q12" s="201"/>
      <c r="R12" s="255">
        <f>SUMIF('EB230'!$O$412:$O$597,O12,'EB230'!$M$412:$M$597)</f>
        <v>2</v>
      </c>
    </row>
    <row r="13" spans="1:18" x14ac:dyDescent="0.25">
      <c r="O13" s="199" t="s">
        <v>7</v>
      </c>
      <c r="P13" s="200"/>
      <c r="Q13" s="201"/>
      <c r="R13" s="255">
        <f>SUMIF('EB230'!$O$412:$O$597,O13,'EB230'!$M$412:$M$597)</f>
        <v>2</v>
      </c>
    </row>
    <row r="14" spans="1:18" x14ac:dyDescent="0.25">
      <c r="O14" s="199" t="s">
        <v>34</v>
      </c>
      <c r="P14" s="200"/>
      <c r="Q14" s="201"/>
      <c r="R14" s="255">
        <f>SUMIF('EB230'!$O$412:$O$597,O14,'EB230'!$M$412:$M$597)</f>
        <v>2</v>
      </c>
    </row>
    <row r="15" spans="1:18" x14ac:dyDescent="0.25">
      <c r="O15" s="199" t="s">
        <v>158</v>
      </c>
      <c r="P15" s="200"/>
      <c r="Q15" s="201"/>
      <c r="R15" s="255">
        <f>SUMIF('EB230'!$O$412:$O$597,O15,'EB230'!$M$412:$M$597)</f>
        <v>0</v>
      </c>
    </row>
    <row r="16" spans="1:18" x14ac:dyDescent="0.25">
      <c r="O16" s="199" t="s">
        <v>88</v>
      </c>
      <c r="P16" s="200"/>
      <c r="Q16" s="201"/>
      <c r="R16" s="255">
        <f>SUMIF('EB230'!$O$412:$O$597,O16,'EB230'!$M$412:$M$597)</f>
        <v>1</v>
      </c>
    </row>
    <row r="17" spans="1:18" x14ac:dyDescent="0.25">
      <c r="O17" s="199" t="s">
        <v>8</v>
      </c>
      <c r="P17" s="200"/>
      <c r="Q17" s="201"/>
      <c r="R17" s="255">
        <f>SUMIF('EB230'!$O$412:$O$597,O17,'EB230'!$M$412:$M$597)</f>
        <v>0</v>
      </c>
    </row>
    <row r="18" spans="1:18" x14ac:dyDescent="0.25">
      <c r="O18" s="199" t="s">
        <v>19</v>
      </c>
      <c r="P18" s="200"/>
      <c r="Q18" s="201"/>
      <c r="R18" s="255">
        <f>SUMIF('EB230'!$O$412:$O$597,O18,'EB230'!$M$412:$M$597)</f>
        <v>0</v>
      </c>
    </row>
    <row r="19" spans="1:18" x14ac:dyDescent="0.25">
      <c r="O19" s="199" t="s">
        <v>13</v>
      </c>
      <c r="P19" s="200"/>
      <c r="Q19" s="201"/>
      <c r="R19" s="255">
        <f>SUMIF('EB230'!$O$412:$O$597,O19,'EB230'!$M$412:$M$597)</f>
        <v>0</v>
      </c>
    </row>
    <row r="20" spans="1:18" x14ac:dyDescent="0.25">
      <c r="O20" s="199" t="s">
        <v>43</v>
      </c>
      <c r="P20" s="200"/>
      <c r="Q20" s="201"/>
      <c r="R20" s="255">
        <f>SUMIF('EB230'!$O$412:$O$597,O20,'EB230'!$M$412:$M$597)</f>
        <v>0</v>
      </c>
    </row>
    <row r="21" spans="1:18" ht="27.75" customHeight="1" x14ac:dyDescent="0.25">
      <c r="A21" s="526" t="s">
        <v>62</v>
      </c>
      <c r="B21" s="527"/>
      <c r="C21" s="527"/>
      <c r="D21" s="527"/>
      <c r="E21" s="528"/>
      <c r="O21" s="199" t="s">
        <v>46</v>
      </c>
      <c r="P21" s="200"/>
      <c r="Q21" s="201"/>
      <c r="R21" s="255">
        <f>SUMIF('EB230'!$O$412:$O$597,O21,'EB230'!$M$412:$M$597)</f>
        <v>0</v>
      </c>
    </row>
    <row r="22" spans="1:18" ht="19.5" customHeight="1" x14ac:dyDescent="0.25">
      <c r="A22" s="28" t="s">
        <v>22</v>
      </c>
      <c r="B22" s="28" t="s">
        <v>17</v>
      </c>
      <c r="C22" s="28" t="s">
        <v>16</v>
      </c>
      <c r="D22" s="28" t="s">
        <v>1</v>
      </c>
      <c r="E22" s="16" t="s">
        <v>23</v>
      </c>
      <c r="O22" s="199"/>
      <c r="P22" s="200"/>
      <c r="Q22" s="201"/>
      <c r="R22" s="255"/>
    </row>
    <row r="23" spans="1:18" x14ac:dyDescent="0.25">
      <c r="A23" s="329">
        <v>1521278</v>
      </c>
      <c r="B23" s="241">
        <f>VLOOKUP(Table14310[[#This Row],[Shop Order]],'EB230'!A:AD,5,FALSE)</f>
        <v>389</v>
      </c>
      <c r="C23" s="241">
        <f>VLOOKUP(Table14310[[#This Row],[Shop Order]],'EB230'!A:AD,6,FALSE)</f>
        <v>367</v>
      </c>
      <c r="D23" s="242">
        <f>VLOOKUP(Table14310[[#This Row],[Shop Order]],'EB230'!A:AD,7,FALSE)</f>
        <v>0.94344473007712082</v>
      </c>
      <c r="E23" s="243">
        <f>VLOOKUP(Table14310[[#This Row],[Shop Order]],'EB230'!A:AD,9,FALSE)</f>
        <v>45393</v>
      </c>
      <c r="O23" s="199"/>
      <c r="P23" s="200"/>
      <c r="Q23" s="201"/>
      <c r="R23" s="18"/>
    </row>
    <row r="24" spans="1:18" s="138" customFormat="1" x14ac:dyDescent="0.25">
      <c r="A24" s="329">
        <v>1522800</v>
      </c>
      <c r="B24" s="241">
        <f>VLOOKUP(Table14310[[#This Row],[Shop Order]],'EB230'!A:AD,5,FALSE)</f>
        <v>1946</v>
      </c>
      <c r="C24" s="241">
        <f>VLOOKUP(Table14310[[#This Row],[Shop Order]],'EB230'!A:AD,6,FALSE)</f>
        <v>1853</v>
      </c>
      <c r="D24" s="242">
        <f>VLOOKUP(Table14310[[#This Row],[Shop Order]],'EB230'!A:AD,7,FALSE)</f>
        <v>0.95220966084275438</v>
      </c>
      <c r="E24" s="243">
        <f>VLOOKUP(Table14310[[#This Row],[Shop Order]],'EB230'!A:AD,9,FALSE)</f>
        <v>45446</v>
      </c>
      <c r="F24" s="137"/>
      <c r="O24" s="199"/>
      <c r="P24" s="200"/>
      <c r="Q24" s="201"/>
      <c r="R24" s="18"/>
    </row>
    <row r="25" spans="1:18" s="138" customFormat="1" x14ac:dyDescent="0.25">
      <c r="A25" s="330">
        <v>1524911</v>
      </c>
      <c r="B25" s="241">
        <f>VLOOKUP(Table14310[[#This Row],[Shop Order]],'EB230'!A:AD,5,FALSE)</f>
        <v>190</v>
      </c>
      <c r="C25" s="241">
        <f>VLOOKUP(Table14310[[#This Row],[Shop Order]],'EB230'!A:AD,6,FALSE)</f>
        <v>159</v>
      </c>
      <c r="D25" s="242">
        <f>VLOOKUP(Table14310[[#This Row],[Shop Order]],'EB230'!A:AD,7,FALSE)</f>
        <v>0.83684210526315794</v>
      </c>
      <c r="E25" s="243">
        <f>VLOOKUP(Table14310[[#This Row],[Shop Order]],'EB230'!A:AD,9,FALSE)</f>
        <v>45447</v>
      </c>
      <c r="O25" s="199"/>
      <c r="P25" s="200"/>
      <c r="Q25" s="201"/>
      <c r="R25" s="18"/>
    </row>
    <row r="26" spans="1:18" s="138" customFormat="1" x14ac:dyDescent="0.25">
      <c r="A26" s="329">
        <v>1524017</v>
      </c>
      <c r="B26" s="241">
        <f>VLOOKUP(Table14310[[#This Row],[Shop Order]],'EB230'!A:AD,5,FALSE)</f>
        <v>90</v>
      </c>
      <c r="C26" s="241">
        <f>VLOOKUP(Table14310[[#This Row],[Shop Order]],'EB230'!A:AD,6,FALSE)</f>
        <v>89</v>
      </c>
      <c r="D26" s="242">
        <f>VLOOKUP(Table14310[[#This Row],[Shop Order]],'EB230'!A:AD,7,FALSE)</f>
        <v>0.98888888888888893</v>
      </c>
      <c r="E26" s="243">
        <f>VLOOKUP(Table14310[[#This Row],[Shop Order]],'EB230'!A:AD,9,FALSE)</f>
        <v>45448</v>
      </c>
      <c r="O26" s="199"/>
      <c r="P26" s="200"/>
      <c r="Q26" s="201"/>
      <c r="R26" s="18"/>
    </row>
    <row r="27" spans="1:18" x14ac:dyDescent="0.25">
      <c r="A27" s="329">
        <v>1525264</v>
      </c>
      <c r="B27" s="241">
        <f>VLOOKUP(Table14310[[#This Row],[Shop Order]],'EB230'!A:AD,5,FALSE)</f>
        <v>1948</v>
      </c>
      <c r="C27" s="241">
        <f>VLOOKUP(Table14310[[#This Row],[Shop Order]],'EB230'!A:AD,6,FALSE)</f>
        <v>1868</v>
      </c>
      <c r="D27" s="242">
        <f>VLOOKUP(Table14310[[#This Row],[Shop Order]],'EB230'!A:AD,7,FALSE)</f>
        <v>0.95893223819301843</v>
      </c>
      <c r="E27" s="243">
        <f>VLOOKUP(Table14310[[#This Row],[Shop Order]],'EB230'!A:AD,9,FALSE)</f>
        <v>45450</v>
      </c>
      <c r="F27" s="138"/>
      <c r="O27" s="199"/>
      <c r="P27" s="200"/>
      <c r="Q27" s="201"/>
      <c r="R27" s="18"/>
    </row>
    <row r="28" spans="1:18" x14ac:dyDescent="0.25">
      <c r="A28" s="329">
        <v>1523581</v>
      </c>
      <c r="B28" s="241">
        <f>VLOOKUP(Table14310[[#This Row],[Shop Order]],'EB230'!A:AD,5,FALSE)</f>
        <v>386</v>
      </c>
      <c r="C28" s="241">
        <f>VLOOKUP(Table14310[[#This Row],[Shop Order]],'EB230'!A:AD,6,FALSE)</f>
        <v>366</v>
      </c>
      <c r="D28" s="242">
        <f>VLOOKUP(Table14310[[#This Row],[Shop Order]],'EB230'!A:AD,7,FALSE)</f>
        <v>0.94818652849740936</v>
      </c>
      <c r="E28" s="243">
        <f>VLOOKUP(Table14310[[#This Row],[Shop Order]],'EB230'!A:AD,9,FALSE)</f>
        <v>45460</v>
      </c>
      <c r="F28" s="138"/>
      <c r="O28" s="199"/>
      <c r="P28" s="200"/>
      <c r="Q28" s="201"/>
      <c r="R28" s="18"/>
    </row>
    <row r="29" spans="1:18" ht="15.75" thickBot="1" x14ac:dyDescent="0.3">
      <c r="A29" s="329">
        <v>1525045</v>
      </c>
      <c r="B29" s="130">
        <f>VLOOKUP(Table14310[[#This Row],[Shop Order]],'EB230'!A:AD,5,FALSE)</f>
        <v>1997</v>
      </c>
      <c r="C29" s="130">
        <f>VLOOKUP(Table14310[[#This Row],[Shop Order]],'EB230'!A:AD,6,FALSE)</f>
        <v>1764</v>
      </c>
      <c r="D29" s="131">
        <f>VLOOKUP(Table14310[[#This Row],[Shop Order]],'EB230'!A:AD,7,FALSE)</f>
        <v>0.88332498748122179</v>
      </c>
      <c r="E29" s="132">
        <f>VLOOKUP(Table14310[[#This Row],[Shop Order]],'EB230'!A:AD,9,FALSE)</f>
        <v>45463</v>
      </c>
      <c r="F29" s="138"/>
      <c r="O29" s="199"/>
      <c r="P29" s="200"/>
      <c r="Q29" s="201"/>
      <c r="R29" s="18"/>
    </row>
    <row r="30" spans="1:18" ht="15.75" thickBot="1" x14ac:dyDescent="0.3">
      <c r="A30" s="523" t="s">
        <v>49</v>
      </c>
      <c r="B30" s="524"/>
      <c r="C30" s="525"/>
      <c r="D30" s="75">
        <f>AVERAGE(D23:D24)</f>
        <v>0.94782719545993754</v>
      </c>
      <c r="E30" s="26"/>
      <c r="O30" s="199"/>
      <c r="P30" s="200"/>
      <c r="Q30" s="201"/>
      <c r="R30" s="18"/>
    </row>
  </sheetData>
  <autoFilter ref="O4:R4" xr:uid="{00000000-0009-0000-0000-000011000000}">
    <filterColumn colId="0" showButton="0"/>
    <filterColumn colId="1" showButton="0"/>
    <sortState xmlns:xlrd2="http://schemas.microsoft.com/office/spreadsheetml/2017/richdata2" ref="O5:R21">
      <sortCondition descending="1" ref="R4"/>
    </sortState>
  </autoFilter>
  <sortState xmlns:xlrd2="http://schemas.microsoft.com/office/spreadsheetml/2017/richdata2" ref="O5:R21">
    <sortCondition descending="1" ref="R5:R21"/>
  </sortState>
  <dataConsolidate/>
  <mergeCells count="5">
    <mergeCell ref="A1:R1"/>
    <mergeCell ref="O3:R3"/>
    <mergeCell ref="O4:Q4"/>
    <mergeCell ref="A21:E21"/>
    <mergeCell ref="A30:C30"/>
  </mergeCells>
  <pageMargins left="0" right="0" top="0.75" bottom="0.75" header="0.3" footer="0.3"/>
  <pageSetup scale="70" orientation="landscape" r:id="rId1"/>
  <ignoredErrors>
    <ignoredError sqref="F29" calculatedColumn="1"/>
  </ignoredErrors>
  <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pageSetUpPr fitToPage="1"/>
  </sheetPr>
  <dimension ref="A1:Y438"/>
  <sheetViews>
    <sheetView tabSelected="1" topLeftCell="A397" zoomScale="70" zoomScaleNormal="70" workbookViewId="0">
      <selection activeCell="W403" sqref="W403"/>
    </sheetView>
  </sheetViews>
  <sheetFormatPr defaultColWidth="9.140625" defaultRowHeight="15" x14ac:dyDescent="0.25"/>
  <cols>
    <col min="1" max="1" width="13.140625" style="11" bestFit="1" customWidth="1"/>
    <col min="2" max="2" width="11.7109375" style="11" customWidth="1"/>
    <col min="3" max="3" width="6.5703125" style="11" bestFit="1" customWidth="1"/>
    <col min="4" max="4" width="8.28515625" style="11" bestFit="1" customWidth="1"/>
    <col min="5" max="5" width="8" style="11" customWidth="1"/>
    <col min="6" max="6" width="11.140625" style="11" bestFit="1" customWidth="1"/>
    <col min="7" max="7" width="12.7109375" style="15" bestFit="1" customWidth="1"/>
    <col min="8" max="8" width="14.42578125" style="3" customWidth="1"/>
    <col min="9" max="9" width="15.140625" style="3" customWidth="1"/>
    <col min="10" max="11" width="10.7109375" style="3" customWidth="1"/>
    <col min="12" max="12" width="10.7109375" style="5" customWidth="1"/>
    <col min="13" max="14" width="10.7109375" style="11" customWidth="1"/>
    <col min="15" max="15" width="10.7109375" style="2" customWidth="1"/>
    <col min="16" max="19" width="10.7109375" style="11" customWidth="1"/>
    <col min="20" max="20" width="14.28515625" style="11" bestFit="1" customWidth="1"/>
    <col min="21" max="21" width="14.7109375" style="11" customWidth="1"/>
    <col min="22" max="22" width="8.42578125" style="11" customWidth="1"/>
    <col min="23" max="23" width="12" style="11" bestFit="1" customWidth="1"/>
    <col min="24" max="24" width="41.140625" style="11" bestFit="1" customWidth="1"/>
    <col min="25" max="25" width="47" style="11" bestFit="1" customWidth="1"/>
    <col min="26" max="16384" width="9.140625" style="11"/>
  </cols>
  <sheetData>
    <row r="1" spans="1:25" ht="60.75" thickBot="1" x14ac:dyDescent="0.3">
      <c r="A1" s="43" t="s">
        <v>22</v>
      </c>
      <c r="B1" s="43" t="s">
        <v>47</v>
      </c>
      <c r="C1" s="43" t="s">
        <v>52</v>
      </c>
      <c r="D1" s="43" t="s">
        <v>17</v>
      </c>
      <c r="E1" s="42" t="s">
        <v>16</v>
      </c>
      <c r="F1" s="44" t="s">
        <v>1</v>
      </c>
      <c r="G1" s="45" t="s">
        <v>23</v>
      </c>
      <c r="H1" s="76" t="s">
        <v>66</v>
      </c>
      <c r="I1" s="46" t="s">
        <v>67</v>
      </c>
      <c r="J1" s="46" t="s">
        <v>53</v>
      </c>
      <c r="K1" s="46" t="s">
        <v>58</v>
      </c>
      <c r="L1" s="46" t="s">
        <v>54</v>
      </c>
      <c r="M1" s="46" t="s">
        <v>59</v>
      </c>
      <c r="N1" s="46" t="s">
        <v>55</v>
      </c>
      <c r="O1" s="46" t="s">
        <v>60</v>
      </c>
      <c r="P1" s="46" t="s">
        <v>56</v>
      </c>
      <c r="Q1" s="46" t="s">
        <v>63</v>
      </c>
      <c r="R1" s="46" t="s">
        <v>57</v>
      </c>
      <c r="S1" s="46" t="s">
        <v>64</v>
      </c>
      <c r="T1" s="46" t="s">
        <v>113</v>
      </c>
      <c r="U1" s="46" t="s">
        <v>41</v>
      </c>
      <c r="V1" s="46" t="s">
        <v>4</v>
      </c>
      <c r="W1" s="42" t="s">
        <v>2</v>
      </c>
      <c r="X1" s="33" t="s">
        <v>20</v>
      </c>
      <c r="Y1" s="32" t="s">
        <v>6</v>
      </c>
    </row>
    <row r="2" spans="1:25" ht="15.75" thickBot="1" x14ac:dyDescent="0.3">
      <c r="A2" s="73">
        <v>1519773</v>
      </c>
      <c r="B2" s="73" t="s">
        <v>238</v>
      </c>
      <c r="C2" s="317">
        <v>576</v>
      </c>
      <c r="D2" s="317">
        <v>615</v>
      </c>
      <c r="E2" s="317">
        <v>574</v>
      </c>
      <c r="F2" s="318">
        <f>E2/D2</f>
        <v>0.93333333333333335</v>
      </c>
      <c r="G2" s="48">
        <v>45384</v>
      </c>
      <c r="H2" s="82"/>
      <c r="I2" s="83"/>
      <c r="J2" s="83"/>
      <c r="K2" s="83"/>
      <c r="L2" s="83"/>
      <c r="M2" s="83"/>
      <c r="N2" s="83"/>
      <c r="O2" s="83"/>
      <c r="P2" s="83"/>
      <c r="Q2" s="83"/>
      <c r="R2" s="83"/>
      <c r="S2" s="84"/>
      <c r="T2" s="296"/>
      <c r="U2" s="115"/>
      <c r="V2" s="115"/>
      <c r="W2" s="84"/>
      <c r="X2" s="86" t="s">
        <v>75</v>
      </c>
      <c r="Y2" s="353" t="s">
        <v>70</v>
      </c>
    </row>
    <row r="3" spans="1:25" x14ac:dyDescent="0.25">
      <c r="A3" s="52"/>
      <c r="B3" s="265"/>
      <c r="C3" s="265"/>
      <c r="D3" s="265"/>
      <c r="E3" s="265"/>
      <c r="F3" s="265"/>
      <c r="G3" s="266"/>
      <c r="H3" s="262"/>
      <c r="I3" s="59">
        <v>5</v>
      </c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286">
        <f>SUM(H3,J3,L3,N3,P3,R3,U3,T3)</f>
        <v>0</v>
      </c>
      <c r="W3" s="237">
        <f>$V3/$D$2</f>
        <v>0</v>
      </c>
      <c r="X3" s="35" t="s">
        <v>18</v>
      </c>
      <c r="Y3" s="260"/>
    </row>
    <row r="4" spans="1:25" x14ac:dyDescent="0.25">
      <c r="A4" s="52"/>
      <c r="B4" s="265"/>
      <c r="C4" s="265"/>
      <c r="D4" s="265"/>
      <c r="E4" s="265"/>
      <c r="F4" s="265"/>
      <c r="G4" s="266"/>
      <c r="H4" s="267">
        <v>2</v>
      </c>
      <c r="I4" s="61"/>
      <c r="J4" s="61"/>
      <c r="K4" s="61"/>
      <c r="L4" s="61"/>
      <c r="M4" s="61"/>
      <c r="N4" s="66"/>
      <c r="O4" s="61"/>
      <c r="P4" s="61"/>
      <c r="Q4" s="61"/>
      <c r="R4" s="61"/>
      <c r="S4" s="61"/>
      <c r="T4" s="61"/>
      <c r="U4" s="61"/>
      <c r="V4" s="268">
        <f>SUM(H4,J4,L4,N4,P4,R4,U4,T4)</f>
        <v>2</v>
      </c>
      <c r="W4" s="238">
        <f t="shared" ref="W4:W38" si="0">$V4/$D$2</f>
        <v>3.2520325203252032E-3</v>
      </c>
      <c r="X4" s="196" t="s">
        <v>48</v>
      </c>
      <c r="Y4" s="260"/>
    </row>
    <row r="5" spans="1:25" x14ac:dyDescent="0.25">
      <c r="A5" s="52"/>
      <c r="B5" s="265"/>
      <c r="C5" s="265"/>
      <c r="D5" s="265"/>
      <c r="E5" s="265"/>
      <c r="F5" s="265"/>
      <c r="G5" s="266"/>
      <c r="H5" s="267">
        <v>3</v>
      </c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268">
        <f t="shared" ref="V5:V22" si="1">SUM(H5,J5,L5,N5,P5,R5,U5,T5)</f>
        <v>3</v>
      </c>
      <c r="W5" s="238">
        <f t="shared" si="0"/>
        <v>4.8780487804878049E-3</v>
      </c>
      <c r="X5" s="36" t="s">
        <v>15</v>
      </c>
      <c r="Y5" s="282"/>
    </row>
    <row r="6" spans="1:25" x14ac:dyDescent="0.25">
      <c r="A6" s="52"/>
      <c r="B6" s="265"/>
      <c r="C6" s="265"/>
      <c r="D6" s="265"/>
      <c r="E6" s="265"/>
      <c r="F6" s="265"/>
      <c r="G6" s="266"/>
      <c r="H6" s="267">
        <v>1</v>
      </c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268">
        <f t="shared" ref="V6" si="2">SUM(H6,J6,L6,N6,P6,R6,U6,T6)</f>
        <v>1</v>
      </c>
      <c r="W6" s="238">
        <f t="shared" si="0"/>
        <v>1.6260162601626016E-3</v>
      </c>
      <c r="X6" s="338" t="s">
        <v>239</v>
      </c>
      <c r="Y6" s="282"/>
    </row>
    <row r="7" spans="1:25" x14ac:dyDescent="0.25">
      <c r="A7" s="52"/>
      <c r="B7" s="265"/>
      <c r="C7" s="265"/>
      <c r="D7" s="265"/>
      <c r="E7" s="265"/>
      <c r="F7" s="265"/>
      <c r="G7" s="266"/>
      <c r="H7" s="267"/>
      <c r="I7" s="61"/>
      <c r="J7" s="290"/>
      <c r="K7" s="290"/>
      <c r="L7" s="290"/>
      <c r="M7" s="61"/>
      <c r="N7" s="61"/>
      <c r="O7" s="61"/>
      <c r="P7" s="61"/>
      <c r="Q7" s="61"/>
      <c r="R7" s="61"/>
      <c r="S7" s="61"/>
      <c r="T7" s="61"/>
      <c r="U7" s="61"/>
      <c r="V7" s="268">
        <f t="shared" si="1"/>
        <v>0</v>
      </c>
      <c r="W7" s="238">
        <f t="shared" si="0"/>
        <v>0</v>
      </c>
      <c r="X7" s="338" t="s">
        <v>84</v>
      </c>
      <c r="Y7" s="282"/>
    </row>
    <row r="8" spans="1:25" x14ac:dyDescent="0.25">
      <c r="A8" s="52"/>
      <c r="B8" s="265"/>
      <c r="C8" s="265"/>
      <c r="D8" s="265"/>
      <c r="E8" s="265"/>
      <c r="F8" s="265"/>
      <c r="G8" s="266"/>
      <c r="H8" s="267"/>
      <c r="I8" s="61">
        <v>1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268">
        <f t="shared" si="1"/>
        <v>0</v>
      </c>
      <c r="W8" s="238">
        <f t="shared" si="0"/>
        <v>0</v>
      </c>
      <c r="X8" s="36" t="s">
        <v>13</v>
      </c>
      <c r="Y8" s="146"/>
    </row>
    <row r="9" spans="1:25" x14ac:dyDescent="0.25">
      <c r="A9" s="52"/>
      <c r="B9" s="265"/>
      <c r="C9" s="265"/>
      <c r="D9" s="265"/>
      <c r="E9" s="265"/>
      <c r="F9" s="265"/>
      <c r="G9" s="266"/>
      <c r="H9" s="267"/>
      <c r="I9" s="61">
        <v>9</v>
      </c>
      <c r="J9" s="61">
        <v>1</v>
      </c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268">
        <f t="shared" si="1"/>
        <v>1</v>
      </c>
      <c r="W9" s="238">
        <f t="shared" si="0"/>
        <v>1.6260162601626016E-3</v>
      </c>
      <c r="X9" s="36" t="s">
        <v>14</v>
      </c>
      <c r="Y9" s="264"/>
    </row>
    <row r="10" spans="1:25" x14ac:dyDescent="0.25">
      <c r="A10" s="52" t="s">
        <v>153</v>
      </c>
      <c r="B10" s="265"/>
      <c r="C10" s="265"/>
      <c r="D10" s="265"/>
      <c r="E10" s="265"/>
      <c r="F10" s="265"/>
      <c r="G10" s="266"/>
      <c r="H10" s="267"/>
      <c r="I10" s="61">
        <v>11</v>
      </c>
      <c r="J10" s="61">
        <v>1</v>
      </c>
      <c r="K10" s="61">
        <v>3</v>
      </c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268">
        <f t="shared" si="1"/>
        <v>1</v>
      </c>
      <c r="W10" s="238">
        <f t="shared" si="0"/>
        <v>1.6260162601626016E-3</v>
      </c>
      <c r="X10" s="36" t="s">
        <v>7</v>
      </c>
      <c r="Y10" s="264"/>
    </row>
    <row r="11" spans="1:25" x14ac:dyDescent="0.25">
      <c r="A11" s="52"/>
      <c r="B11" s="265"/>
      <c r="C11" s="265"/>
      <c r="D11" s="265"/>
      <c r="E11" s="265"/>
      <c r="F11" s="265"/>
      <c r="G11" s="266"/>
      <c r="H11" s="267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268">
        <f t="shared" si="1"/>
        <v>0</v>
      </c>
      <c r="W11" s="238">
        <f t="shared" si="0"/>
        <v>0</v>
      </c>
      <c r="X11" s="36" t="s">
        <v>8</v>
      </c>
      <c r="Y11" s="291"/>
    </row>
    <row r="12" spans="1:25" x14ac:dyDescent="0.25">
      <c r="A12" s="52"/>
      <c r="B12" s="265"/>
      <c r="C12" s="265"/>
      <c r="D12" s="265"/>
      <c r="E12" s="265"/>
      <c r="F12" s="265"/>
      <c r="G12" s="266"/>
      <c r="H12" s="285"/>
      <c r="I12" s="61">
        <v>4</v>
      </c>
      <c r="J12" s="61">
        <v>2</v>
      </c>
      <c r="K12" s="61">
        <v>2</v>
      </c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268">
        <f t="shared" si="1"/>
        <v>2</v>
      </c>
      <c r="W12" s="238">
        <f t="shared" si="0"/>
        <v>3.2520325203252032E-3</v>
      </c>
      <c r="X12" s="36" t="s">
        <v>68</v>
      </c>
      <c r="Y12" s="291"/>
    </row>
    <row r="13" spans="1:25" x14ac:dyDescent="0.25">
      <c r="A13" s="52"/>
      <c r="B13" s="265"/>
      <c r="C13" s="265"/>
      <c r="D13" s="265"/>
      <c r="E13" s="265"/>
      <c r="F13" s="265"/>
      <c r="G13" s="266"/>
      <c r="H13" s="285"/>
      <c r="I13" s="61">
        <v>1</v>
      </c>
      <c r="J13" s="61">
        <v>1</v>
      </c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268">
        <f t="shared" si="1"/>
        <v>1</v>
      </c>
      <c r="W13" s="238">
        <f t="shared" si="0"/>
        <v>1.6260162601626016E-3</v>
      </c>
      <c r="X13" s="36" t="s">
        <v>0</v>
      </c>
      <c r="Y13" s="292"/>
    </row>
    <row r="14" spans="1:25" x14ac:dyDescent="0.25">
      <c r="A14" s="52"/>
      <c r="B14" s="265"/>
      <c r="C14" s="265"/>
      <c r="D14" s="265"/>
      <c r="E14" s="265"/>
      <c r="F14" s="265"/>
      <c r="G14" s="266"/>
      <c r="H14" s="285"/>
      <c r="I14" s="61">
        <v>1</v>
      </c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268">
        <f t="shared" si="1"/>
        <v>0</v>
      </c>
      <c r="W14" s="238">
        <f t="shared" si="0"/>
        <v>0</v>
      </c>
      <c r="X14" s="36" t="s">
        <v>19</v>
      </c>
      <c r="Y14" s="292"/>
    </row>
    <row r="15" spans="1:25" x14ac:dyDescent="0.25">
      <c r="A15" s="52"/>
      <c r="B15" s="265"/>
      <c r="C15" s="265"/>
      <c r="D15" s="265"/>
      <c r="E15" s="265"/>
      <c r="F15" s="265" t="s">
        <v>99</v>
      </c>
      <c r="G15" s="266"/>
      <c r="H15" s="285"/>
      <c r="I15" s="61">
        <v>5</v>
      </c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>
        <v>1</v>
      </c>
      <c r="V15" s="268">
        <f t="shared" si="1"/>
        <v>1</v>
      </c>
      <c r="W15" s="238">
        <f t="shared" si="0"/>
        <v>1.6260162601626016E-3</v>
      </c>
      <c r="X15" s="36" t="s">
        <v>3</v>
      </c>
      <c r="Y15" s="292"/>
    </row>
    <row r="16" spans="1:25" x14ac:dyDescent="0.25">
      <c r="A16" s="303"/>
      <c r="B16" s="305"/>
      <c r="C16" s="305"/>
      <c r="D16" s="305"/>
      <c r="E16" s="305"/>
      <c r="F16" s="305"/>
      <c r="G16" s="304"/>
      <c r="H16" s="293"/>
      <c r="I16" s="61">
        <v>3</v>
      </c>
      <c r="J16" s="66"/>
      <c r="K16" s="66"/>
      <c r="L16" s="66"/>
      <c r="M16" s="61"/>
      <c r="N16" s="66"/>
      <c r="O16" s="66"/>
      <c r="P16" s="66"/>
      <c r="Q16" s="66"/>
      <c r="R16" s="66"/>
      <c r="S16" s="66"/>
      <c r="T16" s="66"/>
      <c r="U16" s="66"/>
      <c r="V16" s="268">
        <f t="shared" si="1"/>
        <v>0</v>
      </c>
      <c r="W16" s="238">
        <f t="shared" si="0"/>
        <v>0</v>
      </c>
      <c r="X16" s="36" t="s">
        <v>181</v>
      </c>
      <c r="Y16" s="292"/>
    </row>
    <row r="17" spans="1:25" x14ac:dyDescent="0.25">
      <c r="A17" s="303"/>
      <c r="B17" s="305"/>
      <c r="C17" s="305"/>
      <c r="D17" s="305"/>
      <c r="E17" s="305"/>
      <c r="F17" s="305"/>
      <c r="G17" s="304"/>
      <c r="H17" s="289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268">
        <f t="shared" si="1"/>
        <v>0</v>
      </c>
      <c r="W17" s="238">
        <f t="shared" si="0"/>
        <v>0</v>
      </c>
      <c r="X17" s="196" t="s">
        <v>80</v>
      </c>
      <c r="Y17" s="292"/>
    </row>
    <row r="18" spans="1:25" x14ac:dyDescent="0.25">
      <c r="A18" s="52"/>
      <c r="B18" s="265"/>
      <c r="C18" s="265"/>
      <c r="D18" s="265"/>
      <c r="E18" s="265"/>
      <c r="F18" s="265"/>
      <c r="G18" s="56"/>
      <c r="H18" s="276"/>
      <c r="I18" s="276">
        <v>1</v>
      </c>
      <c r="J18" s="61"/>
      <c r="K18" s="61"/>
      <c r="L18" s="61"/>
      <c r="M18" s="276"/>
      <c r="N18" s="61"/>
      <c r="O18" s="61"/>
      <c r="P18" s="61"/>
      <c r="Q18" s="61"/>
      <c r="R18" s="61"/>
      <c r="S18" s="61"/>
      <c r="T18" s="61"/>
      <c r="U18" s="61"/>
      <c r="V18" s="268">
        <f t="shared" si="1"/>
        <v>0</v>
      </c>
      <c r="W18" s="238">
        <f t="shared" si="0"/>
        <v>0</v>
      </c>
      <c r="X18" s="196" t="s">
        <v>12</v>
      </c>
      <c r="Y18" s="294"/>
    </row>
    <row r="19" spans="1:25" x14ac:dyDescent="0.25">
      <c r="A19" s="52"/>
      <c r="B19" s="265"/>
      <c r="C19" s="265"/>
      <c r="D19" s="265"/>
      <c r="E19" s="265"/>
      <c r="F19" s="265"/>
      <c r="G19" s="56"/>
      <c r="H19" s="276"/>
      <c r="I19" s="61">
        <v>14</v>
      </c>
      <c r="J19" s="61"/>
      <c r="K19" s="61">
        <v>3</v>
      </c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268">
        <f t="shared" si="1"/>
        <v>0</v>
      </c>
      <c r="W19" s="238">
        <f t="shared" si="0"/>
        <v>0</v>
      </c>
      <c r="X19" s="36" t="s">
        <v>92</v>
      </c>
      <c r="Y19" s="147" t="s">
        <v>240</v>
      </c>
    </row>
    <row r="20" spans="1:25" x14ac:dyDescent="0.25">
      <c r="A20" s="52"/>
      <c r="B20" s="265"/>
      <c r="C20" s="265"/>
      <c r="D20" s="265"/>
      <c r="E20" s="265"/>
      <c r="F20" s="265"/>
      <c r="G20" s="266"/>
      <c r="H20" s="267"/>
      <c r="I20" s="61"/>
      <c r="J20" s="61"/>
      <c r="K20" s="61"/>
      <c r="L20" s="61">
        <v>2</v>
      </c>
      <c r="M20" s="61"/>
      <c r="N20" s="61"/>
      <c r="O20" s="61"/>
      <c r="P20" s="61"/>
      <c r="Q20" s="61"/>
      <c r="R20" s="61"/>
      <c r="S20" s="61"/>
      <c r="T20" s="61"/>
      <c r="U20" s="61"/>
      <c r="V20" s="268">
        <f t="shared" si="1"/>
        <v>2</v>
      </c>
      <c r="W20" s="238">
        <f t="shared" si="0"/>
        <v>3.2520325203252032E-3</v>
      </c>
      <c r="X20" s="197" t="s">
        <v>27</v>
      </c>
      <c r="Y20" s="292"/>
    </row>
    <row r="21" spans="1:25" x14ac:dyDescent="0.25">
      <c r="A21" s="52"/>
      <c r="B21" s="265"/>
      <c r="C21" s="265"/>
      <c r="D21" s="265"/>
      <c r="E21" s="265"/>
      <c r="F21" s="265"/>
      <c r="G21" s="266"/>
      <c r="H21" s="267"/>
      <c r="I21" s="61">
        <v>1</v>
      </c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268">
        <f t="shared" si="1"/>
        <v>0</v>
      </c>
      <c r="W21" s="238">
        <f t="shared" si="0"/>
        <v>0</v>
      </c>
      <c r="X21" s="36" t="s">
        <v>94</v>
      </c>
      <c r="Y21" s="292"/>
    </row>
    <row r="22" spans="1:25" x14ac:dyDescent="0.25">
      <c r="A22" s="52"/>
      <c r="B22" s="265"/>
      <c r="C22" s="265"/>
      <c r="D22" s="265"/>
      <c r="E22" s="265"/>
      <c r="F22" s="265" t="s">
        <v>99</v>
      </c>
      <c r="G22" s="266"/>
      <c r="H22" s="273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268">
        <f t="shared" si="1"/>
        <v>0</v>
      </c>
      <c r="W22" s="238">
        <f t="shared" si="0"/>
        <v>0</v>
      </c>
      <c r="X22" s="36" t="s">
        <v>173</v>
      </c>
      <c r="Y22" s="291"/>
    </row>
    <row r="23" spans="1:25" ht="15.75" thickBot="1" x14ac:dyDescent="0.3">
      <c r="A23" s="52"/>
      <c r="B23" s="265"/>
      <c r="C23" s="265"/>
      <c r="D23" s="265"/>
      <c r="E23" s="265"/>
      <c r="F23" s="265"/>
      <c r="G23" s="266"/>
      <c r="H23" s="273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268">
        <f>SUM(H23,J23,L23,N23,P23,R23,U23,T23)</f>
        <v>0</v>
      </c>
      <c r="W23" s="258">
        <f t="shared" si="0"/>
        <v>0</v>
      </c>
      <c r="X23" s="197" t="s">
        <v>34</v>
      </c>
      <c r="Y23" s="292"/>
    </row>
    <row r="24" spans="1:25" ht="15.75" thickBot="1" x14ac:dyDescent="0.3">
      <c r="A24" s="52"/>
      <c r="B24" s="265"/>
      <c r="C24" s="265"/>
      <c r="D24" s="265"/>
      <c r="E24" s="265"/>
      <c r="F24" s="265"/>
      <c r="G24" s="266"/>
      <c r="H24" s="295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296"/>
      <c r="W24" s="166"/>
      <c r="X24" s="74" t="s">
        <v>21</v>
      </c>
      <c r="Y24" s="292"/>
    </row>
    <row r="25" spans="1:25" x14ac:dyDescent="0.25">
      <c r="A25" s="52"/>
      <c r="B25" s="265"/>
      <c r="C25" s="265"/>
      <c r="D25" s="265"/>
      <c r="E25" s="265"/>
      <c r="F25" s="265"/>
      <c r="G25" s="266"/>
      <c r="H25" s="297">
        <v>1</v>
      </c>
      <c r="I25" s="62"/>
      <c r="J25" s="62"/>
      <c r="K25" s="62"/>
      <c r="L25" s="62"/>
      <c r="M25" s="62"/>
      <c r="N25" s="62"/>
      <c r="O25" s="62"/>
      <c r="P25" s="62"/>
      <c r="Q25" s="61"/>
      <c r="R25" s="62"/>
      <c r="S25" s="62"/>
      <c r="T25" s="62"/>
      <c r="U25" s="62"/>
      <c r="V25" s="268">
        <f t="shared" ref="V25:V38" si="3">SUM(H25,J25,L25,N25,P25,R25,U25)</f>
        <v>1</v>
      </c>
      <c r="W25" s="237">
        <f t="shared" si="0"/>
        <v>1.6260162601626016E-3</v>
      </c>
      <c r="X25" s="341" t="s">
        <v>71</v>
      </c>
      <c r="Y25" s="292"/>
    </row>
    <row r="26" spans="1:25" x14ac:dyDescent="0.25">
      <c r="A26" s="52"/>
      <c r="B26" s="265"/>
      <c r="C26" s="265"/>
      <c r="D26" s="265"/>
      <c r="E26" s="265"/>
      <c r="F26" s="265"/>
      <c r="G26" s="266"/>
      <c r="H26" s="267">
        <v>10</v>
      </c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268">
        <f t="shared" si="3"/>
        <v>10</v>
      </c>
      <c r="W26" s="238">
        <f t="shared" si="0"/>
        <v>1.6260162601626018E-2</v>
      </c>
      <c r="X26" s="101" t="s">
        <v>26</v>
      </c>
      <c r="Y26" s="146"/>
    </row>
    <row r="27" spans="1:25" x14ac:dyDescent="0.25">
      <c r="A27" s="52"/>
      <c r="B27" s="265"/>
      <c r="C27" s="265"/>
      <c r="D27" s="265"/>
      <c r="E27" s="265"/>
      <c r="F27" s="265"/>
      <c r="G27" s="266"/>
      <c r="H27" s="267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268">
        <f t="shared" si="3"/>
        <v>0</v>
      </c>
      <c r="W27" s="238">
        <f t="shared" si="0"/>
        <v>0</v>
      </c>
      <c r="X27" s="337" t="s">
        <v>167</v>
      </c>
      <c r="Y27" s="146"/>
    </row>
    <row r="28" spans="1:25" x14ac:dyDescent="0.25">
      <c r="A28" s="52"/>
      <c r="B28" s="265"/>
      <c r="C28" s="265"/>
      <c r="D28" s="265"/>
      <c r="E28" s="265"/>
      <c r="F28" s="265"/>
      <c r="G28" s="266"/>
      <c r="H28" s="267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268">
        <f t="shared" si="3"/>
        <v>0</v>
      </c>
      <c r="W28" s="238">
        <f t="shared" si="0"/>
        <v>0</v>
      </c>
      <c r="X28" s="338" t="s">
        <v>25</v>
      </c>
      <c r="Y28" s="291"/>
    </row>
    <row r="29" spans="1:25" x14ac:dyDescent="0.25">
      <c r="A29" s="52"/>
      <c r="B29" s="265"/>
      <c r="C29" s="265"/>
      <c r="D29" s="265"/>
      <c r="E29" s="265"/>
      <c r="F29" s="265" t="s">
        <v>99</v>
      </c>
      <c r="G29" s="266"/>
      <c r="H29" s="267">
        <v>2</v>
      </c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268">
        <f t="shared" si="3"/>
        <v>2</v>
      </c>
      <c r="W29" s="238">
        <f t="shared" si="0"/>
        <v>3.2520325203252032E-3</v>
      </c>
      <c r="X29" s="337" t="s">
        <v>51</v>
      </c>
      <c r="Y29" s="146"/>
    </row>
    <row r="30" spans="1:25" x14ac:dyDescent="0.25">
      <c r="A30" s="52"/>
      <c r="B30" s="265"/>
      <c r="C30" s="265"/>
      <c r="D30" s="265"/>
      <c r="E30" s="265"/>
      <c r="F30" s="265"/>
      <c r="G30" s="266"/>
      <c r="H30" s="267">
        <v>4</v>
      </c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268">
        <f t="shared" si="3"/>
        <v>4</v>
      </c>
      <c r="W30" s="238">
        <f t="shared" si="0"/>
        <v>6.5040650406504065E-3</v>
      </c>
      <c r="X30" s="196" t="s">
        <v>12</v>
      </c>
      <c r="Y30" s="291"/>
    </row>
    <row r="31" spans="1:25" x14ac:dyDescent="0.25">
      <c r="A31" s="52"/>
      <c r="B31" s="265"/>
      <c r="C31" s="265"/>
      <c r="D31" s="265"/>
      <c r="E31" s="265"/>
      <c r="F31" s="265"/>
      <c r="G31" s="266"/>
      <c r="H31" s="267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268">
        <f t="shared" si="3"/>
        <v>0</v>
      </c>
      <c r="W31" s="238">
        <f t="shared" si="0"/>
        <v>0</v>
      </c>
      <c r="X31" s="336" t="s">
        <v>156</v>
      </c>
      <c r="Y31" s="291" t="s">
        <v>241</v>
      </c>
    </row>
    <row r="32" spans="1:25" x14ac:dyDescent="0.25">
      <c r="A32" s="52"/>
      <c r="B32" s="265"/>
      <c r="C32" s="265"/>
      <c r="D32" s="265"/>
      <c r="E32" s="265"/>
      <c r="F32" s="265"/>
      <c r="G32" s="266"/>
      <c r="H32" s="267">
        <v>2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268">
        <f t="shared" si="3"/>
        <v>2</v>
      </c>
      <c r="W32" s="238">
        <f t="shared" si="0"/>
        <v>3.2520325203252032E-3</v>
      </c>
      <c r="X32" s="338" t="s">
        <v>164</v>
      </c>
      <c r="Y32" s="291"/>
    </row>
    <row r="33" spans="1:25" x14ac:dyDescent="0.25">
      <c r="A33" s="52"/>
      <c r="B33" s="265"/>
      <c r="C33" s="265"/>
      <c r="D33" s="265"/>
      <c r="E33" s="265"/>
      <c r="F33" s="265"/>
      <c r="G33" s="266"/>
      <c r="H33" s="267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268">
        <f t="shared" si="3"/>
        <v>0</v>
      </c>
      <c r="W33" s="238">
        <f t="shared" si="0"/>
        <v>0</v>
      </c>
      <c r="X33" s="338" t="s">
        <v>179</v>
      </c>
      <c r="Y33" s="291"/>
    </row>
    <row r="34" spans="1:25" x14ac:dyDescent="0.25">
      <c r="A34" s="52"/>
      <c r="B34" s="265"/>
      <c r="C34" s="265"/>
      <c r="D34" s="265"/>
      <c r="E34" s="265"/>
      <c r="F34" s="265"/>
      <c r="G34" s="266"/>
      <c r="H34" s="267">
        <v>3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268">
        <f t="shared" si="3"/>
        <v>3</v>
      </c>
      <c r="W34" s="238">
        <f t="shared" si="0"/>
        <v>4.8780487804878049E-3</v>
      </c>
      <c r="X34" s="338" t="s">
        <v>100</v>
      </c>
      <c r="Y34" s="291"/>
    </row>
    <row r="35" spans="1:25" x14ac:dyDescent="0.25">
      <c r="A35" s="52"/>
      <c r="B35" s="265"/>
      <c r="C35" s="265"/>
      <c r="D35" s="265"/>
      <c r="E35" s="265"/>
      <c r="F35" s="265"/>
      <c r="G35" s="266"/>
      <c r="H35" s="267">
        <v>1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268">
        <f t="shared" si="3"/>
        <v>1</v>
      </c>
      <c r="W35" s="238">
        <f t="shared" si="0"/>
        <v>1.6260162601626016E-3</v>
      </c>
      <c r="X35" s="196" t="s">
        <v>35</v>
      </c>
      <c r="Y35" s="291"/>
    </row>
    <row r="36" spans="1:25" x14ac:dyDescent="0.25">
      <c r="A36" s="52"/>
      <c r="B36" s="265"/>
      <c r="C36" s="265"/>
      <c r="D36" s="265"/>
      <c r="E36" s="265"/>
      <c r="F36" s="265"/>
      <c r="G36" s="266"/>
      <c r="H36" s="267">
        <v>2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268">
        <f t="shared" si="3"/>
        <v>2</v>
      </c>
      <c r="W36" s="238">
        <f t="shared" si="0"/>
        <v>3.2520325203252032E-3</v>
      </c>
      <c r="X36" s="196" t="s">
        <v>242</v>
      </c>
      <c r="Y36" s="291"/>
    </row>
    <row r="37" spans="1:25" ht="15.75" thickBot="1" x14ac:dyDescent="0.3">
      <c r="A37" s="155"/>
      <c r="B37" s="156"/>
      <c r="C37" s="156"/>
      <c r="D37" s="156"/>
      <c r="E37" s="156"/>
      <c r="F37" s="156"/>
      <c r="G37" s="266"/>
      <c r="H37" s="267">
        <v>3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268">
        <f t="shared" si="3"/>
        <v>3</v>
      </c>
      <c r="W37" s="236">
        <f t="shared" si="0"/>
        <v>4.8780487804878049E-3</v>
      </c>
      <c r="X37" s="38" t="s">
        <v>85</v>
      </c>
      <c r="Y37" s="298"/>
    </row>
    <row r="38" spans="1:25" ht="15.75" thickBot="1" x14ac:dyDescent="0.3">
      <c r="A38" s="41"/>
      <c r="B38" s="41"/>
      <c r="C38" s="41"/>
      <c r="D38" s="41"/>
      <c r="E38" s="41"/>
      <c r="F38" s="41"/>
      <c r="G38" s="47" t="s">
        <v>4</v>
      </c>
      <c r="H38" s="57">
        <f>SUM(H4:H37)</f>
        <v>34</v>
      </c>
      <c r="I38" s="57">
        <f>SUM(I3:I37)</f>
        <v>56</v>
      </c>
      <c r="J38" s="57">
        <f t="shared" ref="J38:U38" si="4">SUM(J3:J37)</f>
        <v>5</v>
      </c>
      <c r="K38" s="57">
        <f t="shared" si="4"/>
        <v>8</v>
      </c>
      <c r="L38" s="57">
        <f t="shared" si="4"/>
        <v>2</v>
      </c>
      <c r="M38" s="57">
        <f t="shared" si="4"/>
        <v>0</v>
      </c>
      <c r="N38" s="57">
        <f t="shared" si="4"/>
        <v>0</v>
      </c>
      <c r="O38" s="57">
        <f t="shared" si="4"/>
        <v>0</v>
      </c>
      <c r="P38" s="57">
        <f t="shared" si="4"/>
        <v>0</v>
      </c>
      <c r="Q38" s="57">
        <f t="shared" si="4"/>
        <v>0</v>
      </c>
      <c r="R38" s="57">
        <f t="shared" si="4"/>
        <v>0</v>
      </c>
      <c r="S38" s="57">
        <f t="shared" si="4"/>
        <v>0</v>
      </c>
      <c r="T38" s="57">
        <f t="shared" si="4"/>
        <v>0</v>
      </c>
      <c r="U38" s="57">
        <f t="shared" si="4"/>
        <v>1</v>
      </c>
      <c r="V38" s="288">
        <f t="shared" si="3"/>
        <v>42</v>
      </c>
      <c r="W38" s="328">
        <f t="shared" si="0"/>
        <v>6.8292682926829273E-2</v>
      </c>
    </row>
    <row r="40" spans="1:25" ht="15.75" thickBot="1" x14ac:dyDescent="0.3"/>
    <row r="41" spans="1:25" ht="60.75" thickBot="1" x14ac:dyDescent="0.3">
      <c r="A41" s="43" t="s">
        <v>22</v>
      </c>
      <c r="B41" s="43" t="s">
        <v>47</v>
      </c>
      <c r="C41" s="43" t="s">
        <v>52</v>
      </c>
      <c r="D41" s="43" t="s">
        <v>17</v>
      </c>
      <c r="E41" s="42" t="s">
        <v>16</v>
      </c>
      <c r="F41" s="44" t="s">
        <v>1</v>
      </c>
      <c r="G41" s="45" t="s">
        <v>23</v>
      </c>
      <c r="H41" s="76" t="s">
        <v>66</v>
      </c>
      <c r="I41" s="46" t="s">
        <v>67</v>
      </c>
      <c r="J41" s="46" t="s">
        <v>53</v>
      </c>
      <c r="K41" s="46" t="s">
        <v>58</v>
      </c>
      <c r="L41" s="46" t="s">
        <v>54</v>
      </c>
      <c r="M41" s="46" t="s">
        <v>59</v>
      </c>
      <c r="N41" s="46" t="s">
        <v>55</v>
      </c>
      <c r="O41" s="46" t="s">
        <v>60</v>
      </c>
      <c r="P41" s="46" t="s">
        <v>56</v>
      </c>
      <c r="Q41" s="46" t="s">
        <v>63</v>
      </c>
      <c r="R41" s="46" t="s">
        <v>57</v>
      </c>
      <c r="S41" s="46" t="s">
        <v>64</v>
      </c>
      <c r="T41" s="46" t="s">
        <v>113</v>
      </c>
      <c r="U41" s="46" t="s">
        <v>41</v>
      </c>
      <c r="V41" s="46" t="s">
        <v>4</v>
      </c>
      <c r="W41" s="42" t="s">
        <v>2</v>
      </c>
      <c r="X41" s="33" t="s">
        <v>20</v>
      </c>
      <c r="Y41" s="32" t="s">
        <v>6</v>
      </c>
    </row>
    <row r="42" spans="1:25" ht="15.75" thickBot="1" x14ac:dyDescent="0.3">
      <c r="A42" s="73">
        <v>1520632</v>
      </c>
      <c r="B42" s="73" t="s">
        <v>238</v>
      </c>
      <c r="C42" s="317">
        <v>576</v>
      </c>
      <c r="D42" s="317">
        <v>621</v>
      </c>
      <c r="E42" s="317">
        <v>576</v>
      </c>
      <c r="F42" s="318">
        <f>E42/D42</f>
        <v>0.92753623188405798</v>
      </c>
      <c r="G42" s="48">
        <v>45386</v>
      </c>
      <c r="H42" s="82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4"/>
      <c r="T42" s="296"/>
      <c r="U42" s="115"/>
      <c r="V42" s="115"/>
      <c r="W42" s="84"/>
      <c r="X42" s="86" t="s">
        <v>75</v>
      </c>
      <c r="Y42" s="353" t="s">
        <v>70</v>
      </c>
    </row>
    <row r="43" spans="1:25" x14ac:dyDescent="0.25">
      <c r="A43" s="52"/>
      <c r="B43" s="265"/>
      <c r="C43" s="265"/>
      <c r="D43" s="265"/>
      <c r="E43" s="265"/>
      <c r="F43" s="265"/>
      <c r="G43" s="266"/>
      <c r="H43" s="262"/>
      <c r="I43" s="59">
        <v>6</v>
      </c>
      <c r="J43" s="59"/>
      <c r="K43" s="59">
        <v>1</v>
      </c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286">
        <f>SUM(H43,J43,L43,N43,P43,R43,U43,T43)</f>
        <v>0</v>
      </c>
      <c r="W43" s="237">
        <f>$V43/$D$42</f>
        <v>0</v>
      </c>
      <c r="X43" s="35" t="s">
        <v>18</v>
      </c>
      <c r="Y43" s="260"/>
    </row>
    <row r="44" spans="1:25" x14ac:dyDescent="0.25">
      <c r="A44" s="52"/>
      <c r="B44" s="265"/>
      <c r="C44" s="265"/>
      <c r="D44" s="265"/>
      <c r="E44" s="265"/>
      <c r="F44" s="265"/>
      <c r="G44" s="266"/>
      <c r="H44" s="267">
        <v>6</v>
      </c>
      <c r="I44" s="61"/>
      <c r="J44" s="61">
        <v>2</v>
      </c>
      <c r="K44" s="61"/>
      <c r="L44" s="61"/>
      <c r="M44" s="61"/>
      <c r="N44" s="66"/>
      <c r="O44" s="61"/>
      <c r="P44" s="61"/>
      <c r="Q44" s="61"/>
      <c r="R44" s="61"/>
      <c r="S44" s="61"/>
      <c r="T44" s="61"/>
      <c r="U44" s="61"/>
      <c r="V44" s="268">
        <f>SUM(H44,J44,L44,N44,P44,R44,U44,T44)</f>
        <v>8</v>
      </c>
      <c r="W44" s="238">
        <f>$V44/$D$42</f>
        <v>1.2882447665056361E-2</v>
      </c>
      <c r="X44" s="196" t="s">
        <v>48</v>
      </c>
      <c r="Y44" s="260"/>
    </row>
    <row r="45" spans="1:25" x14ac:dyDescent="0.25">
      <c r="A45" s="52"/>
      <c r="B45" s="265"/>
      <c r="C45" s="265"/>
      <c r="D45" s="265"/>
      <c r="E45" s="265"/>
      <c r="F45" s="265"/>
      <c r="G45" s="266"/>
      <c r="H45" s="267">
        <v>8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268">
        <f t="shared" ref="V45:V62" si="5">SUM(H45,J45,L45,N45,P45,R45,U45,T45)</f>
        <v>8</v>
      </c>
      <c r="W45" s="238">
        <f t="shared" ref="W45:W62" si="6">$V45/$D$42</f>
        <v>1.2882447665056361E-2</v>
      </c>
      <c r="X45" s="36" t="s">
        <v>15</v>
      </c>
      <c r="Y45" s="282"/>
    </row>
    <row r="46" spans="1:25" x14ac:dyDescent="0.25">
      <c r="A46" s="52"/>
      <c r="B46" s="265"/>
      <c r="C46" s="265"/>
      <c r="D46" s="265"/>
      <c r="E46" s="265"/>
      <c r="F46" s="265"/>
      <c r="G46" s="266"/>
      <c r="H46" s="267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268">
        <f t="shared" si="5"/>
        <v>0</v>
      </c>
      <c r="W46" s="238">
        <f t="shared" si="6"/>
        <v>0</v>
      </c>
      <c r="X46" s="338" t="s">
        <v>239</v>
      </c>
      <c r="Y46" s="282"/>
    </row>
    <row r="47" spans="1:25" x14ac:dyDescent="0.25">
      <c r="A47" s="52"/>
      <c r="B47" s="265"/>
      <c r="C47" s="265"/>
      <c r="D47" s="265"/>
      <c r="E47" s="265"/>
      <c r="F47" s="265"/>
      <c r="G47" s="266"/>
      <c r="H47" s="267"/>
      <c r="I47" s="61"/>
      <c r="J47" s="290"/>
      <c r="K47" s="290"/>
      <c r="L47" s="290"/>
      <c r="M47" s="61"/>
      <c r="N47" s="61"/>
      <c r="O47" s="61"/>
      <c r="P47" s="61"/>
      <c r="Q47" s="61"/>
      <c r="R47" s="61"/>
      <c r="S47" s="61"/>
      <c r="T47" s="61"/>
      <c r="U47" s="61"/>
      <c r="V47" s="268">
        <f t="shared" si="5"/>
        <v>0</v>
      </c>
      <c r="W47" s="238">
        <f t="shared" si="6"/>
        <v>0</v>
      </c>
      <c r="X47" s="338" t="s">
        <v>84</v>
      </c>
      <c r="Y47" s="282"/>
    </row>
    <row r="48" spans="1:25" x14ac:dyDescent="0.25">
      <c r="A48" s="52"/>
      <c r="B48" s="265"/>
      <c r="C48" s="265"/>
      <c r="D48" s="265"/>
      <c r="E48" s="265"/>
      <c r="F48" s="265"/>
      <c r="G48" s="266"/>
      <c r="H48" s="267"/>
      <c r="I48" s="61">
        <v>1</v>
      </c>
      <c r="J48" s="61">
        <v>2</v>
      </c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268">
        <f t="shared" si="5"/>
        <v>2</v>
      </c>
      <c r="W48" s="238">
        <f t="shared" si="6"/>
        <v>3.2206119162640902E-3</v>
      </c>
      <c r="X48" s="36" t="s">
        <v>13</v>
      </c>
      <c r="Y48" s="146"/>
    </row>
    <row r="49" spans="1:25" x14ac:dyDescent="0.25">
      <c r="A49" s="52"/>
      <c r="B49" s="265"/>
      <c r="C49" s="265"/>
      <c r="D49" s="265"/>
      <c r="E49" s="265"/>
      <c r="F49" s="265"/>
      <c r="G49" s="266"/>
      <c r="H49" s="267"/>
      <c r="I49" s="61">
        <v>5</v>
      </c>
      <c r="J49" s="61">
        <v>5</v>
      </c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>
        <v>2</v>
      </c>
      <c r="V49" s="268">
        <f t="shared" si="5"/>
        <v>7</v>
      </c>
      <c r="W49" s="238">
        <f t="shared" si="6"/>
        <v>1.1272141706924315E-2</v>
      </c>
      <c r="X49" s="36" t="s">
        <v>14</v>
      </c>
      <c r="Y49" s="264"/>
    </row>
    <row r="50" spans="1:25" x14ac:dyDescent="0.25">
      <c r="A50" s="52" t="s">
        <v>153</v>
      </c>
      <c r="B50" s="265"/>
      <c r="C50" s="265"/>
      <c r="D50" s="265"/>
      <c r="E50" s="265"/>
      <c r="F50" s="265"/>
      <c r="G50" s="266"/>
      <c r="H50" s="267"/>
      <c r="I50" s="61">
        <v>11</v>
      </c>
      <c r="J50" s="61"/>
      <c r="K50" s="61">
        <v>1</v>
      </c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268">
        <f t="shared" si="5"/>
        <v>0</v>
      </c>
      <c r="W50" s="238">
        <f t="shared" si="6"/>
        <v>0</v>
      </c>
      <c r="X50" s="36" t="s">
        <v>7</v>
      </c>
      <c r="Y50" s="264"/>
    </row>
    <row r="51" spans="1:25" x14ac:dyDescent="0.25">
      <c r="A51" s="52"/>
      <c r="B51" s="265"/>
      <c r="C51" s="265"/>
      <c r="D51" s="265"/>
      <c r="E51" s="265"/>
      <c r="F51" s="265"/>
      <c r="G51" s="266"/>
      <c r="H51" s="267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268">
        <f t="shared" si="5"/>
        <v>0</v>
      </c>
      <c r="W51" s="238">
        <f t="shared" si="6"/>
        <v>0</v>
      </c>
      <c r="X51" s="36" t="s">
        <v>8</v>
      </c>
      <c r="Y51" s="291"/>
    </row>
    <row r="52" spans="1:25" x14ac:dyDescent="0.25">
      <c r="A52" s="52"/>
      <c r="B52" s="265"/>
      <c r="C52" s="265"/>
      <c r="D52" s="265"/>
      <c r="E52" s="265"/>
      <c r="F52" s="265"/>
      <c r="G52" s="266"/>
      <c r="H52" s="285"/>
      <c r="I52" s="61">
        <v>2</v>
      </c>
      <c r="J52" s="61">
        <v>2</v>
      </c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>
        <v>1</v>
      </c>
      <c r="V52" s="268">
        <f t="shared" si="5"/>
        <v>3</v>
      </c>
      <c r="W52" s="238">
        <f t="shared" si="6"/>
        <v>4.830917874396135E-3</v>
      </c>
      <c r="X52" s="36" t="s">
        <v>68</v>
      </c>
      <c r="Y52" s="291"/>
    </row>
    <row r="53" spans="1:25" x14ac:dyDescent="0.25">
      <c r="A53" s="52"/>
      <c r="B53" s="265"/>
      <c r="C53" s="265"/>
      <c r="D53" s="265"/>
      <c r="E53" s="265"/>
      <c r="F53" s="265"/>
      <c r="G53" s="266"/>
      <c r="H53" s="285"/>
      <c r="I53" s="61">
        <v>1</v>
      </c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268">
        <f t="shared" si="5"/>
        <v>0</v>
      </c>
      <c r="W53" s="238">
        <f t="shared" si="6"/>
        <v>0</v>
      </c>
      <c r="X53" s="36" t="s">
        <v>0</v>
      </c>
      <c r="Y53" s="292"/>
    </row>
    <row r="54" spans="1:25" x14ac:dyDescent="0.25">
      <c r="A54" s="52"/>
      <c r="B54" s="265"/>
      <c r="C54" s="265"/>
      <c r="D54" s="265"/>
      <c r="E54" s="265"/>
      <c r="F54" s="265"/>
      <c r="G54" s="266"/>
      <c r="H54" s="285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268">
        <f t="shared" si="5"/>
        <v>0</v>
      </c>
      <c r="W54" s="238">
        <f t="shared" si="6"/>
        <v>0</v>
      </c>
      <c r="X54" s="36" t="s">
        <v>19</v>
      </c>
      <c r="Y54" s="292"/>
    </row>
    <row r="55" spans="1:25" x14ac:dyDescent="0.25">
      <c r="A55" s="52"/>
      <c r="B55" s="265"/>
      <c r="C55" s="265"/>
      <c r="D55" s="265"/>
      <c r="E55" s="265"/>
      <c r="F55" s="265" t="s">
        <v>99</v>
      </c>
      <c r="G55" s="266"/>
      <c r="H55" s="285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>
        <v>1</v>
      </c>
      <c r="V55" s="268">
        <f t="shared" si="5"/>
        <v>1</v>
      </c>
      <c r="W55" s="238">
        <f t="shared" si="6"/>
        <v>1.6103059581320451E-3</v>
      </c>
      <c r="X55" s="36" t="s">
        <v>3</v>
      </c>
      <c r="Y55" s="292"/>
    </row>
    <row r="56" spans="1:25" x14ac:dyDescent="0.25">
      <c r="A56" s="303"/>
      <c r="B56" s="305"/>
      <c r="C56" s="305"/>
      <c r="D56" s="305"/>
      <c r="E56" s="305"/>
      <c r="F56" s="305"/>
      <c r="G56" s="304"/>
      <c r="H56" s="293"/>
      <c r="I56" s="61">
        <v>1</v>
      </c>
      <c r="J56" s="66"/>
      <c r="K56" s="66"/>
      <c r="L56" s="66"/>
      <c r="M56" s="61"/>
      <c r="N56" s="66"/>
      <c r="O56" s="66"/>
      <c r="P56" s="66"/>
      <c r="Q56" s="66"/>
      <c r="R56" s="66"/>
      <c r="S56" s="66"/>
      <c r="T56" s="66"/>
      <c r="U56" s="66">
        <v>1</v>
      </c>
      <c r="V56" s="268">
        <f t="shared" si="5"/>
        <v>1</v>
      </c>
      <c r="W56" s="238">
        <f t="shared" si="6"/>
        <v>1.6103059581320451E-3</v>
      </c>
      <c r="X56" s="36" t="s">
        <v>181</v>
      </c>
      <c r="Y56" s="292"/>
    </row>
    <row r="57" spans="1:25" x14ac:dyDescent="0.25">
      <c r="A57" s="303"/>
      <c r="B57" s="305"/>
      <c r="C57" s="305"/>
      <c r="D57" s="305"/>
      <c r="E57" s="305"/>
      <c r="F57" s="305"/>
      <c r="G57" s="304"/>
      <c r="H57" s="289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268">
        <f t="shared" si="5"/>
        <v>0</v>
      </c>
      <c r="W57" s="238">
        <f t="shared" si="6"/>
        <v>0</v>
      </c>
      <c r="X57" s="196" t="s">
        <v>80</v>
      </c>
      <c r="Y57" s="292"/>
    </row>
    <row r="58" spans="1:25" x14ac:dyDescent="0.25">
      <c r="A58" s="52"/>
      <c r="B58" s="265"/>
      <c r="C58" s="265"/>
      <c r="D58" s="265"/>
      <c r="E58" s="265"/>
      <c r="F58" s="265"/>
      <c r="G58" s="56"/>
      <c r="H58" s="276"/>
      <c r="I58" s="276">
        <v>1</v>
      </c>
      <c r="J58" s="61"/>
      <c r="K58" s="61"/>
      <c r="L58" s="61"/>
      <c r="M58" s="276"/>
      <c r="N58" s="61"/>
      <c r="O58" s="61"/>
      <c r="P58" s="61"/>
      <c r="Q58" s="61"/>
      <c r="R58" s="61"/>
      <c r="S58" s="61"/>
      <c r="T58" s="61"/>
      <c r="U58" s="61"/>
      <c r="V58" s="268">
        <f t="shared" si="5"/>
        <v>0</v>
      </c>
      <c r="W58" s="238">
        <f t="shared" si="6"/>
        <v>0</v>
      </c>
      <c r="X58" s="196" t="s">
        <v>12</v>
      </c>
      <c r="Y58" s="294"/>
    </row>
    <row r="59" spans="1:25" x14ac:dyDescent="0.25">
      <c r="A59" s="52"/>
      <c r="B59" s="265"/>
      <c r="C59" s="265"/>
      <c r="D59" s="265"/>
      <c r="E59" s="265"/>
      <c r="F59" s="265"/>
      <c r="G59" s="56"/>
      <c r="H59" s="276"/>
      <c r="I59" s="61">
        <v>4</v>
      </c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268">
        <f t="shared" si="5"/>
        <v>0</v>
      </c>
      <c r="W59" s="238">
        <f t="shared" si="6"/>
        <v>0</v>
      </c>
      <c r="X59" s="36" t="s">
        <v>92</v>
      </c>
      <c r="Y59" s="147" t="s">
        <v>252</v>
      </c>
    </row>
    <row r="60" spans="1:25" x14ac:dyDescent="0.25">
      <c r="A60" s="52"/>
      <c r="B60" s="265"/>
      <c r="C60" s="265"/>
      <c r="D60" s="265"/>
      <c r="E60" s="265"/>
      <c r="F60" s="265"/>
      <c r="G60" s="266"/>
      <c r="H60" s="267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>
        <v>1</v>
      </c>
      <c r="V60" s="268">
        <f t="shared" si="5"/>
        <v>1</v>
      </c>
      <c r="W60" s="238">
        <f t="shared" si="6"/>
        <v>1.6103059581320451E-3</v>
      </c>
      <c r="X60" s="197" t="s">
        <v>27</v>
      </c>
      <c r="Y60" s="292"/>
    </row>
    <row r="61" spans="1:25" x14ac:dyDescent="0.25">
      <c r="A61" s="52"/>
      <c r="B61" s="265"/>
      <c r="C61" s="265"/>
      <c r="D61" s="265"/>
      <c r="E61" s="265"/>
      <c r="F61" s="265"/>
      <c r="G61" s="266"/>
      <c r="H61" s="267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268">
        <f t="shared" si="5"/>
        <v>0</v>
      </c>
      <c r="W61" s="238">
        <f t="shared" si="6"/>
        <v>0</v>
      </c>
      <c r="X61" s="36" t="s">
        <v>94</v>
      </c>
      <c r="Y61" s="292"/>
    </row>
    <row r="62" spans="1:25" x14ac:dyDescent="0.25">
      <c r="A62" s="52"/>
      <c r="B62" s="265"/>
      <c r="C62" s="265"/>
      <c r="D62" s="265"/>
      <c r="E62" s="265"/>
      <c r="F62" s="265" t="s">
        <v>99</v>
      </c>
      <c r="G62" s="266"/>
      <c r="H62" s="273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>
        <v>1</v>
      </c>
      <c r="V62" s="268">
        <f t="shared" si="5"/>
        <v>1</v>
      </c>
      <c r="W62" s="238">
        <f t="shared" si="6"/>
        <v>1.6103059581320451E-3</v>
      </c>
      <c r="X62" s="36" t="s">
        <v>88</v>
      </c>
      <c r="Y62" s="291"/>
    </row>
    <row r="63" spans="1:25" ht="15.75" thickBot="1" x14ac:dyDescent="0.3">
      <c r="A63" s="52"/>
      <c r="B63" s="265"/>
      <c r="C63" s="265"/>
      <c r="D63" s="265"/>
      <c r="E63" s="265"/>
      <c r="F63" s="265"/>
      <c r="G63" s="266"/>
      <c r="H63" s="273"/>
      <c r="I63" s="66">
        <v>2</v>
      </c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268">
        <f>SUM(H63,J63,L63,N63,P63,R63,U63,T63)</f>
        <v>0</v>
      </c>
      <c r="W63" s="258">
        <f>$V63/$D$42</f>
        <v>0</v>
      </c>
      <c r="X63" s="197" t="s">
        <v>9</v>
      </c>
      <c r="Y63" s="292"/>
    </row>
    <row r="64" spans="1:25" ht="15.75" thickBot="1" x14ac:dyDescent="0.3">
      <c r="A64" s="52"/>
      <c r="B64" s="265"/>
      <c r="C64" s="265"/>
      <c r="D64" s="265"/>
      <c r="E64" s="265"/>
      <c r="F64" s="265"/>
      <c r="G64" s="266"/>
      <c r="H64" s="295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296"/>
      <c r="W64" s="166"/>
      <c r="X64" s="74" t="s">
        <v>21</v>
      </c>
      <c r="Y64" s="292"/>
    </row>
    <row r="65" spans="1:25" x14ac:dyDescent="0.25">
      <c r="A65" s="52"/>
      <c r="B65" s="265"/>
      <c r="C65" s="265"/>
      <c r="D65" s="265"/>
      <c r="E65" s="265"/>
      <c r="F65" s="265"/>
      <c r="G65" s="266"/>
      <c r="H65" s="297">
        <v>1</v>
      </c>
      <c r="I65" s="62"/>
      <c r="J65" s="62"/>
      <c r="K65" s="62"/>
      <c r="L65" s="62"/>
      <c r="M65" s="62"/>
      <c r="N65" s="62"/>
      <c r="O65" s="62"/>
      <c r="P65" s="62"/>
      <c r="Q65" s="61"/>
      <c r="R65" s="62"/>
      <c r="S65" s="62"/>
      <c r="T65" s="62"/>
      <c r="U65" s="62"/>
      <c r="V65" s="268">
        <f t="shared" ref="V65:V78" si="7">SUM(H65,J65,L65,N65,P65,R65,U65)</f>
        <v>1</v>
      </c>
      <c r="W65" s="237">
        <f>$V65/$D$42</f>
        <v>1.6103059581320451E-3</v>
      </c>
      <c r="X65" s="341" t="s">
        <v>71</v>
      </c>
      <c r="Y65" s="292"/>
    </row>
    <row r="66" spans="1:25" x14ac:dyDescent="0.25">
      <c r="A66" s="52"/>
      <c r="B66" s="265"/>
      <c r="C66" s="265"/>
      <c r="D66" s="265"/>
      <c r="E66" s="265"/>
      <c r="F66" s="265"/>
      <c r="G66" s="266"/>
      <c r="H66" s="267">
        <v>12</v>
      </c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268">
        <f t="shared" si="7"/>
        <v>12</v>
      </c>
      <c r="W66" s="238">
        <f>$V66/$D$42</f>
        <v>1.932367149758454E-2</v>
      </c>
      <c r="X66" s="101" t="s">
        <v>26</v>
      </c>
      <c r="Y66" s="146"/>
    </row>
    <row r="67" spans="1:25" x14ac:dyDescent="0.25">
      <c r="A67" s="52"/>
      <c r="B67" s="265"/>
      <c r="C67" s="265"/>
      <c r="D67" s="265"/>
      <c r="E67" s="265"/>
      <c r="F67" s="265"/>
      <c r="G67" s="266"/>
      <c r="H67" s="267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268">
        <f t="shared" si="7"/>
        <v>0</v>
      </c>
      <c r="W67" s="238">
        <f t="shared" ref="W67:W76" si="8">$V67/$D$42</f>
        <v>0</v>
      </c>
      <c r="X67" s="337" t="s">
        <v>167</v>
      </c>
      <c r="Y67" s="291" t="s">
        <v>256</v>
      </c>
    </row>
    <row r="68" spans="1:25" x14ac:dyDescent="0.25">
      <c r="A68" s="52"/>
      <c r="B68" s="265"/>
      <c r="C68" s="265"/>
      <c r="D68" s="265"/>
      <c r="E68" s="265"/>
      <c r="F68" s="265"/>
      <c r="G68" s="266"/>
      <c r="H68" s="267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268">
        <f t="shared" si="7"/>
        <v>0</v>
      </c>
      <c r="W68" s="238">
        <f t="shared" si="8"/>
        <v>0</v>
      </c>
      <c r="X68" s="338" t="s">
        <v>25</v>
      </c>
      <c r="Y68" s="291" t="s">
        <v>255</v>
      </c>
    </row>
    <row r="69" spans="1:25" x14ac:dyDescent="0.25">
      <c r="A69" s="52"/>
      <c r="B69" s="265"/>
      <c r="C69" s="265"/>
      <c r="D69" s="265"/>
      <c r="E69" s="265"/>
      <c r="F69" s="265" t="s">
        <v>99</v>
      </c>
      <c r="G69" s="266"/>
      <c r="H69" s="267">
        <v>2</v>
      </c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268">
        <f t="shared" si="7"/>
        <v>2</v>
      </c>
      <c r="W69" s="238">
        <f t="shared" si="8"/>
        <v>3.2206119162640902E-3</v>
      </c>
      <c r="X69" s="337" t="s">
        <v>51</v>
      </c>
      <c r="Y69" s="291" t="s">
        <v>254</v>
      </c>
    </row>
    <row r="70" spans="1:25" x14ac:dyDescent="0.25">
      <c r="A70" s="52"/>
      <c r="B70" s="265"/>
      <c r="C70" s="265"/>
      <c r="D70" s="265"/>
      <c r="E70" s="265"/>
      <c r="F70" s="265"/>
      <c r="G70" s="266"/>
      <c r="H70" s="267">
        <v>1</v>
      </c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268">
        <f t="shared" si="7"/>
        <v>1</v>
      </c>
      <c r="W70" s="238">
        <f t="shared" si="8"/>
        <v>1.6103059581320451E-3</v>
      </c>
      <c r="X70" s="196" t="s">
        <v>12</v>
      </c>
      <c r="Y70" s="291" t="s">
        <v>251</v>
      </c>
    </row>
    <row r="71" spans="1:25" x14ac:dyDescent="0.25">
      <c r="A71" s="52"/>
      <c r="B71" s="265"/>
      <c r="C71" s="265"/>
      <c r="D71" s="265"/>
      <c r="E71" s="265"/>
      <c r="F71" s="265"/>
      <c r="G71" s="266"/>
      <c r="H71" s="267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268">
        <f t="shared" si="7"/>
        <v>0</v>
      </c>
      <c r="W71" s="238">
        <f t="shared" si="8"/>
        <v>0</v>
      </c>
      <c r="X71" s="336" t="s">
        <v>156</v>
      </c>
      <c r="Y71" s="291"/>
    </row>
    <row r="72" spans="1:25" x14ac:dyDescent="0.25">
      <c r="A72" s="52"/>
      <c r="B72" s="265"/>
      <c r="C72" s="265"/>
      <c r="D72" s="265"/>
      <c r="E72" s="265"/>
      <c r="F72" s="265"/>
      <c r="G72" s="266"/>
      <c r="H72" s="267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268">
        <f t="shared" si="7"/>
        <v>0</v>
      </c>
      <c r="W72" s="238">
        <f t="shared" si="8"/>
        <v>0</v>
      </c>
      <c r="X72" s="338" t="s">
        <v>164</v>
      </c>
      <c r="Y72" s="291" t="s">
        <v>250</v>
      </c>
    </row>
    <row r="73" spans="1:25" x14ac:dyDescent="0.25">
      <c r="A73" s="52"/>
      <c r="B73" s="265"/>
      <c r="C73" s="265"/>
      <c r="D73" s="265"/>
      <c r="E73" s="265"/>
      <c r="F73" s="265"/>
      <c r="G73" s="266"/>
      <c r="H73" s="267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268">
        <f t="shared" si="7"/>
        <v>0</v>
      </c>
      <c r="W73" s="238">
        <f t="shared" si="8"/>
        <v>0</v>
      </c>
      <c r="X73" s="338" t="s">
        <v>179</v>
      </c>
      <c r="Y73" s="291" t="s">
        <v>253</v>
      </c>
    </row>
    <row r="74" spans="1:25" x14ac:dyDescent="0.25">
      <c r="A74" s="52"/>
      <c r="B74" s="265"/>
      <c r="C74" s="265"/>
      <c r="D74" s="265"/>
      <c r="E74" s="265"/>
      <c r="F74" s="265"/>
      <c r="G74" s="266"/>
      <c r="H74" s="267">
        <v>4</v>
      </c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268">
        <f t="shared" si="7"/>
        <v>4</v>
      </c>
      <c r="W74" s="238">
        <f t="shared" si="8"/>
        <v>6.4412238325281803E-3</v>
      </c>
      <c r="X74" s="338" t="s">
        <v>100</v>
      </c>
      <c r="Y74" s="291"/>
    </row>
    <row r="75" spans="1:25" x14ac:dyDescent="0.25">
      <c r="A75" s="52"/>
      <c r="B75" s="265"/>
      <c r="C75" s="265"/>
      <c r="D75" s="265"/>
      <c r="E75" s="265"/>
      <c r="F75" s="265"/>
      <c r="G75" s="266"/>
      <c r="H75" s="267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268">
        <f t="shared" si="7"/>
        <v>0</v>
      </c>
      <c r="W75" s="238">
        <f t="shared" si="8"/>
        <v>0</v>
      </c>
      <c r="X75" s="196" t="s">
        <v>35</v>
      </c>
      <c r="Y75" s="291"/>
    </row>
    <row r="76" spans="1:25" x14ac:dyDescent="0.25">
      <c r="A76" s="52"/>
      <c r="B76" s="265"/>
      <c r="C76" s="265"/>
      <c r="D76" s="265"/>
      <c r="E76" s="265"/>
      <c r="F76" s="265"/>
      <c r="G76" s="266"/>
      <c r="H76" s="267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268">
        <f t="shared" si="7"/>
        <v>0</v>
      </c>
      <c r="W76" s="238">
        <f t="shared" si="8"/>
        <v>0</v>
      </c>
      <c r="X76" s="196" t="s">
        <v>242</v>
      </c>
      <c r="Y76" s="291"/>
    </row>
    <row r="77" spans="1:25" ht="15.75" thickBot="1" x14ac:dyDescent="0.3">
      <c r="A77" s="155"/>
      <c r="B77" s="156"/>
      <c r="C77" s="156"/>
      <c r="D77" s="156"/>
      <c r="E77" s="156"/>
      <c r="F77" s="156"/>
      <c r="G77" s="266"/>
      <c r="H77" s="267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268">
        <f t="shared" si="7"/>
        <v>0</v>
      </c>
      <c r="W77" s="236">
        <f>$V77/$D$42</f>
        <v>0</v>
      </c>
      <c r="X77" s="38" t="s">
        <v>85</v>
      </c>
      <c r="Y77" s="298"/>
    </row>
    <row r="78" spans="1:25" ht="15.75" thickBot="1" x14ac:dyDescent="0.3">
      <c r="A78" s="41"/>
      <c r="B78" s="41"/>
      <c r="C78" s="41"/>
      <c r="D78" s="41"/>
      <c r="E78" s="41"/>
      <c r="F78" s="41"/>
      <c r="G78" s="47" t="s">
        <v>4</v>
      </c>
      <c r="H78" s="57">
        <f>SUM(H44:H77)</f>
        <v>34</v>
      </c>
      <c r="I78" s="57">
        <f>SUM(I43:I77)</f>
        <v>34</v>
      </c>
      <c r="J78" s="57">
        <f t="shared" ref="J78:U78" si="9">SUM(J43:J77)</f>
        <v>11</v>
      </c>
      <c r="K78" s="57">
        <f t="shared" si="9"/>
        <v>2</v>
      </c>
      <c r="L78" s="57">
        <f t="shared" si="9"/>
        <v>0</v>
      </c>
      <c r="M78" s="57">
        <f t="shared" si="9"/>
        <v>0</v>
      </c>
      <c r="N78" s="57">
        <f t="shared" si="9"/>
        <v>0</v>
      </c>
      <c r="O78" s="57">
        <f t="shared" si="9"/>
        <v>0</v>
      </c>
      <c r="P78" s="57">
        <f t="shared" si="9"/>
        <v>0</v>
      </c>
      <c r="Q78" s="57">
        <f t="shared" si="9"/>
        <v>0</v>
      </c>
      <c r="R78" s="57">
        <f t="shared" si="9"/>
        <v>0</v>
      </c>
      <c r="S78" s="57">
        <f t="shared" si="9"/>
        <v>0</v>
      </c>
      <c r="T78" s="57">
        <f t="shared" si="9"/>
        <v>0</v>
      </c>
      <c r="U78" s="57">
        <f t="shared" si="9"/>
        <v>7</v>
      </c>
      <c r="V78" s="288">
        <f t="shared" si="7"/>
        <v>52</v>
      </c>
      <c r="W78" s="328">
        <f>$V78/$D$42</f>
        <v>8.3735909822866342E-2</v>
      </c>
    </row>
    <row r="80" spans="1:25" ht="15.75" thickBot="1" x14ac:dyDescent="0.3"/>
    <row r="81" spans="1:25" ht="60.75" thickBot="1" x14ac:dyDescent="0.3">
      <c r="A81" s="43" t="s">
        <v>22</v>
      </c>
      <c r="B81" s="43" t="s">
        <v>47</v>
      </c>
      <c r="C81" s="43" t="s">
        <v>52</v>
      </c>
      <c r="D81" s="43" t="s">
        <v>17</v>
      </c>
      <c r="E81" s="42" t="s">
        <v>16</v>
      </c>
      <c r="F81" s="44" t="s">
        <v>1</v>
      </c>
      <c r="G81" s="45" t="s">
        <v>23</v>
      </c>
      <c r="H81" s="76" t="s">
        <v>66</v>
      </c>
      <c r="I81" s="46" t="s">
        <v>67</v>
      </c>
      <c r="J81" s="46" t="s">
        <v>53</v>
      </c>
      <c r="K81" s="46" t="s">
        <v>58</v>
      </c>
      <c r="L81" s="46" t="s">
        <v>54</v>
      </c>
      <c r="M81" s="46" t="s">
        <v>59</v>
      </c>
      <c r="N81" s="46" t="s">
        <v>55</v>
      </c>
      <c r="O81" s="46" t="s">
        <v>60</v>
      </c>
      <c r="P81" s="46" t="s">
        <v>56</v>
      </c>
      <c r="Q81" s="46" t="s">
        <v>63</v>
      </c>
      <c r="R81" s="46" t="s">
        <v>57</v>
      </c>
      <c r="S81" s="46" t="s">
        <v>64</v>
      </c>
      <c r="T81" s="46" t="s">
        <v>113</v>
      </c>
      <c r="U81" s="46" t="s">
        <v>41</v>
      </c>
      <c r="V81" s="46" t="s">
        <v>4</v>
      </c>
      <c r="W81" s="42" t="s">
        <v>2</v>
      </c>
      <c r="X81" s="33" t="s">
        <v>20</v>
      </c>
      <c r="Y81" s="32" t="s">
        <v>6</v>
      </c>
    </row>
    <row r="82" spans="1:25" ht="15.75" thickBot="1" x14ac:dyDescent="0.3">
      <c r="A82" s="73">
        <v>1520735</v>
      </c>
      <c r="B82" s="73" t="s">
        <v>238</v>
      </c>
      <c r="C82" s="317">
        <v>576</v>
      </c>
      <c r="D82" s="317">
        <v>614</v>
      </c>
      <c r="E82" s="317">
        <v>571</v>
      </c>
      <c r="F82" s="318">
        <f>E82/D82</f>
        <v>0.92996742671009769</v>
      </c>
      <c r="G82" s="48">
        <v>45391</v>
      </c>
      <c r="H82" s="82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4"/>
      <c r="T82" s="296"/>
      <c r="U82" s="115"/>
      <c r="V82" s="115"/>
      <c r="W82" s="84"/>
      <c r="X82" s="86" t="s">
        <v>75</v>
      </c>
      <c r="Y82" s="353" t="s">
        <v>70</v>
      </c>
    </row>
    <row r="83" spans="1:25" x14ac:dyDescent="0.25">
      <c r="A83" s="52"/>
      <c r="B83" s="265"/>
      <c r="C83" s="265"/>
      <c r="D83" s="265"/>
      <c r="E83" s="265"/>
      <c r="F83" s="265"/>
      <c r="G83" s="266"/>
      <c r="H83" s="262"/>
      <c r="I83" s="59">
        <v>6</v>
      </c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286">
        <f>SUM(H83,J83,L83,N83,P83,R83,U83,T83)</f>
        <v>0</v>
      </c>
      <c r="W83" s="237">
        <f>$V83/$D$82</f>
        <v>0</v>
      </c>
      <c r="X83" s="35" t="s">
        <v>18</v>
      </c>
      <c r="Y83" s="260"/>
    </row>
    <row r="84" spans="1:25" x14ac:dyDescent="0.25">
      <c r="A84" s="52"/>
      <c r="B84" s="265"/>
      <c r="C84" s="265"/>
      <c r="D84" s="265"/>
      <c r="E84" s="265"/>
      <c r="F84" s="265"/>
      <c r="G84" s="266"/>
      <c r="H84" s="267">
        <v>4</v>
      </c>
      <c r="I84" s="61"/>
      <c r="J84" s="61">
        <v>1</v>
      </c>
      <c r="K84" s="61"/>
      <c r="L84" s="61"/>
      <c r="M84" s="61"/>
      <c r="N84" s="66"/>
      <c r="O84" s="61"/>
      <c r="P84" s="61"/>
      <c r="Q84" s="61"/>
      <c r="R84" s="61"/>
      <c r="S84" s="61"/>
      <c r="T84" s="61"/>
      <c r="U84" s="61"/>
      <c r="V84" s="268">
        <f>SUM(H84,J84,L84,N84,P84,R84,U84,T84)</f>
        <v>5</v>
      </c>
      <c r="W84" s="238">
        <f>$V84/$D$82</f>
        <v>8.1433224755700327E-3</v>
      </c>
      <c r="X84" s="196" t="s">
        <v>48</v>
      </c>
      <c r="Y84" s="260"/>
    </row>
    <row r="85" spans="1:25" x14ac:dyDescent="0.25">
      <c r="A85" s="52"/>
      <c r="B85" s="265"/>
      <c r="C85" s="265"/>
      <c r="D85" s="265"/>
      <c r="E85" s="265"/>
      <c r="F85" s="265"/>
      <c r="G85" s="266"/>
      <c r="H85" s="267">
        <v>4</v>
      </c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268">
        <f t="shared" ref="V85:V102" si="10">SUM(H85,J85,L85,N85,P85,R85,U85,T85)</f>
        <v>4</v>
      </c>
      <c r="W85" s="238">
        <f t="shared" ref="W85:W102" si="11">$V85/$D$82</f>
        <v>6.5146579804560263E-3</v>
      </c>
      <c r="X85" s="36" t="s">
        <v>15</v>
      </c>
      <c r="Y85" s="282"/>
    </row>
    <row r="86" spans="1:25" x14ac:dyDescent="0.25">
      <c r="A86" s="52"/>
      <c r="B86" s="265"/>
      <c r="C86" s="265"/>
      <c r="D86" s="265"/>
      <c r="E86" s="265"/>
      <c r="F86" s="265"/>
      <c r="G86" s="266"/>
      <c r="H86" s="267"/>
      <c r="I86" s="61"/>
      <c r="J86" s="61">
        <v>1</v>
      </c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268">
        <f t="shared" si="10"/>
        <v>1</v>
      </c>
      <c r="W86" s="238">
        <f t="shared" si="11"/>
        <v>1.6286644951140066E-3</v>
      </c>
      <c r="X86" s="338" t="s">
        <v>239</v>
      </c>
      <c r="Y86" s="282"/>
    </row>
    <row r="87" spans="1:25" x14ac:dyDescent="0.25">
      <c r="A87" s="52"/>
      <c r="B87" s="265"/>
      <c r="C87" s="265"/>
      <c r="D87" s="265"/>
      <c r="E87" s="265"/>
      <c r="F87" s="265"/>
      <c r="G87" s="266"/>
      <c r="H87" s="267"/>
      <c r="I87" s="61"/>
      <c r="J87" s="290"/>
      <c r="K87" s="290"/>
      <c r="L87" s="290"/>
      <c r="M87" s="61"/>
      <c r="N87" s="61"/>
      <c r="O87" s="61"/>
      <c r="P87" s="61"/>
      <c r="Q87" s="61"/>
      <c r="R87" s="61"/>
      <c r="S87" s="61"/>
      <c r="T87" s="61"/>
      <c r="U87" s="61"/>
      <c r="V87" s="268">
        <f t="shared" si="10"/>
        <v>0</v>
      </c>
      <c r="W87" s="238">
        <f t="shared" si="11"/>
        <v>0</v>
      </c>
      <c r="X87" s="338" t="s">
        <v>84</v>
      </c>
      <c r="Y87" s="282"/>
    </row>
    <row r="88" spans="1:25" x14ac:dyDescent="0.25">
      <c r="A88" s="52"/>
      <c r="B88" s="265"/>
      <c r="C88" s="265"/>
      <c r="D88" s="265"/>
      <c r="E88" s="265"/>
      <c r="F88" s="265"/>
      <c r="G88" s="266"/>
      <c r="H88" s="267"/>
      <c r="I88" s="61"/>
      <c r="J88" s="61"/>
      <c r="K88" s="61">
        <v>2</v>
      </c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268">
        <f t="shared" si="10"/>
        <v>0</v>
      </c>
      <c r="W88" s="238">
        <f t="shared" si="11"/>
        <v>0</v>
      </c>
      <c r="X88" s="36" t="s">
        <v>13</v>
      </c>
      <c r="Y88" s="146"/>
    </row>
    <row r="89" spans="1:25" x14ac:dyDescent="0.25">
      <c r="A89" s="52"/>
      <c r="B89" s="265"/>
      <c r="C89" s="265"/>
      <c r="D89" s="265"/>
      <c r="E89" s="265"/>
      <c r="F89" s="265"/>
      <c r="G89" s="266"/>
      <c r="H89" s="267"/>
      <c r="I89" s="61">
        <v>22</v>
      </c>
      <c r="J89" s="61">
        <v>12</v>
      </c>
      <c r="K89" s="61">
        <v>3</v>
      </c>
      <c r="L89" s="61"/>
      <c r="M89" s="61"/>
      <c r="N89" s="61"/>
      <c r="O89" s="61"/>
      <c r="P89" s="61"/>
      <c r="Q89" s="61"/>
      <c r="R89" s="61"/>
      <c r="S89" s="61"/>
      <c r="T89" s="61"/>
      <c r="U89" s="61">
        <v>1</v>
      </c>
      <c r="V89" s="268">
        <f t="shared" si="10"/>
        <v>13</v>
      </c>
      <c r="W89" s="238">
        <f t="shared" si="11"/>
        <v>2.1172638436482084E-2</v>
      </c>
      <c r="X89" s="36" t="s">
        <v>14</v>
      </c>
      <c r="Y89" s="264"/>
    </row>
    <row r="90" spans="1:25" x14ac:dyDescent="0.25">
      <c r="A90" s="52" t="s">
        <v>153</v>
      </c>
      <c r="B90" s="265"/>
      <c r="C90" s="265"/>
      <c r="D90" s="265"/>
      <c r="E90" s="265"/>
      <c r="F90" s="265"/>
      <c r="G90" s="266"/>
      <c r="H90" s="267"/>
      <c r="I90" s="61">
        <v>4</v>
      </c>
      <c r="J90" s="61"/>
      <c r="K90" s="61">
        <v>2</v>
      </c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268">
        <f t="shared" si="10"/>
        <v>0</v>
      </c>
      <c r="W90" s="238">
        <f t="shared" si="11"/>
        <v>0</v>
      </c>
      <c r="X90" s="36" t="s">
        <v>7</v>
      </c>
      <c r="Y90" s="264"/>
    </row>
    <row r="91" spans="1:25" x14ac:dyDescent="0.25">
      <c r="A91" s="52"/>
      <c r="B91" s="265"/>
      <c r="C91" s="265"/>
      <c r="D91" s="265"/>
      <c r="E91" s="265"/>
      <c r="F91" s="265"/>
      <c r="G91" s="266"/>
      <c r="H91" s="267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268">
        <f t="shared" si="10"/>
        <v>0</v>
      </c>
      <c r="W91" s="238">
        <f t="shared" si="11"/>
        <v>0</v>
      </c>
      <c r="X91" s="36" t="s">
        <v>8</v>
      </c>
      <c r="Y91" s="291"/>
    </row>
    <row r="92" spans="1:25" x14ac:dyDescent="0.25">
      <c r="A92" s="52"/>
      <c r="B92" s="265"/>
      <c r="C92" s="265"/>
      <c r="D92" s="265"/>
      <c r="E92" s="265"/>
      <c r="F92" s="265"/>
      <c r="G92" s="266"/>
      <c r="H92" s="285"/>
      <c r="I92" s="61">
        <v>2</v>
      </c>
      <c r="J92" s="61"/>
      <c r="K92" s="61">
        <v>3</v>
      </c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268">
        <f t="shared" si="10"/>
        <v>0</v>
      </c>
      <c r="W92" s="238">
        <f t="shared" si="11"/>
        <v>0</v>
      </c>
      <c r="X92" s="36" t="s">
        <v>68</v>
      </c>
      <c r="Y92" s="291"/>
    </row>
    <row r="93" spans="1:25" x14ac:dyDescent="0.25">
      <c r="A93" s="52"/>
      <c r="B93" s="265"/>
      <c r="C93" s="265"/>
      <c r="D93" s="265"/>
      <c r="E93" s="265"/>
      <c r="F93" s="265"/>
      <c r="G93" s="266"/>
      <c r="H93" s="285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>
        <v>1</v>
      </c>
      <c r="V93" s="268">
        <f t="shared" si="10"/>
        <v>1</v>
      </c>
      <c r="W93" s="238">
        <f t="shared" si="11"/>
        <v>1.6286644951140066E-3</v>
      </c>
      <c r="X93" s="36" t="s">
        <v>0</v>
      </c>
      <c r="Y93" s="292"/>
    </row>
    <row r="94" spans="1:25" x14ac:dyDescent="0.25">
      <c r="A94" s="52"/>
      <c r="B94" s="265"/>
      <c r="C94" s="265"/>
      <c r="D94" s="265"/>
      <c r="E94" s="265"/>
      <c r="F94" s="265"/>
      <c r="G94" s="266"/>
      <c r="H94" s="285"/>
      <c r="I94" s="61">
        <v>1</v>
      </c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268">
        <f t="shared" si="10"/>
        <v>0</v>
      </c>
      <c r="W94" s="238">
        <f t="shared" si="11"/>
        <v>0</v>
      </c>
      <c r="X94" s="36" t="s">
        <v>19</v>
      </c>
      <c r="Y94" s="292"/>
    </row>
    <row r="95" spans="1:25" x14ac:dyDescent="0.25">
      <c r="A95" s="52"/>
      <c r="B95" s="265"/>
      <c r="C95" s="265"/>
      <c r="D95" s="265"/>
      <c r="E95" s="265"/>
      <c r="F95" s="265" t="s">
        <v>99</v>
      </c>
      <c r="G95" s="266"/>
      <c r="H95" s="285"/>
      <c r="I95" s="61">
        <v>4</v>
      </c>
      <c r="J95" s="61">
        <v>2</v>
      </c>
      <c r="K95" s="61">
        <v>1</v>
      </c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268">
        <f t="shared" si="10"/>
        <v>2</v>
      </c>
      <c r="W95" s="238">
        <f t="shared" si="11"/>
        <v>3.2573289902280132E-3</v>
      </c>
      <c r="X95" s="36" t="s">
        <v>3</v>
      </c>
      <c r="Y95" s="292"/>
    </row>
    <row r="96" spans="1:25" x14ac:dyDescent="0.25">
      <c r="A96" s="303"/>
      <c r="B96" s="305"/>
      <c r="C96" s="305"/>
      <c r="D96" s="305"/>
      <c r="E96" s="305"/>
      <c r="F96" s="305"/>
      <c r="G96" s="304"/>
      <c r="H96" s="293"/>
      <c r="I96" s="61">
        <v>2</v>
      </c>
      <c r="J96" s="66"/>
      <c r="K96" s="66">
        <v>3</v>
      </c>
      <c r="L96" s="66">
        <v>1</v>
      </c>
      <c r="M96" s="61"/>
      <c r="N96" s="66"/>
      <c r="O96" s="66"/>
      <c r="P96" s="66"/>
      <c r="Q96" s="66"/>
      <c r="R96" s="66"/>
      <c r="S96" s="66"/>
      <c r="T96" s="66"/>
      <c r="U96" s="66"/>
      <c r="V96" s="268">
        <f t="shared" si="10"/>
        <v>1</v>
      </c>
      <c r="W96" s="238">
        <f t="shared" si="11"/>
        <v>1.6286644951140066E-3</v>
      </c>
      <c r="X96" s="36" t="s">
        <v>181</v>
      </c>
      <c r="Y96" s="292"/>
    </row>
    <row r="97" spans="1:25" x14ac:dyDescent="0.25">
      <c r="A97" s="303"/>
      <c r="B97" s="305"/>
      <c r="C97" s="305"/>
      <c r="D97" s="305"/>
      <c r="E97" s="305"/>
      <c r="F97" s="305"/>
      <c r="G97" s="304"/>
      <c r="H97" s="289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268">
        <f t="shared" si="10"/>
        <v>0</v>
      </c>
      <c r="W97" s="238">
        <f t="shared" si="11"/>
        <v>0</v>
      </c>
      <c r="X97" s="196" t="s">
        <v>80</v>
      </c>
      <c r="Y97" s="292"/>
    </row>
    <row r="98" spans="1:25" x14ac:dyDescent="0.25">
      <c r="A98" s="52"/>
      <c r="B98" s="265"/>
      <c r="C98" s="265"/>
      <c r="D98" s="265"/>
      <c r="E98" s="265"/>
      <c r="F98" s="265"/>
      <c r="G98" s="56"/>
      <c r="H98" s="276"/>
      <c r="I98" s="276">
        <v>2</v>
      </c>
      <c r="J98" s="61"/>
      <c r="K98" s="61">
        <v>1</v>
      </c>
      <c r="L98" s="61"/>
      <c r="M98" s="276"/>
      <c r="N98" s="61"/>
      <c r="O98" s="61"/>
      <c r="P98" s="61"/>
      <c r="Q98" s="61"/>
      <c r="R98" s="61"/>
      <c r="S98" s="61"/>
      <c r="T98" s="61"/>
      <c r="U98" s="61">
        <v>3</v>
      </c>
      <c r="V98" s="268">
        <f t="shared" si="10"/>
        <v>3</v>
      </c>
      <c r="W98" s="238">
        <f t="shared" si="11"/>
        <v>4.8859934853420191E-3</v>
      </c>
      <c r="X98" s="196" t="s">
        <v>12</v>
      </c>
      <c r="Y98" s="294"/>
    </row>
    <row r="99" spans="1:25" x14ac:dyDescent="0.25">
      <c r="A99" s="52"/>
      <c r="B99" s="265"/>
      <c r="C99" s="265"/>
      <c r="D99" s="265"/>
      <c r="E99" s="265"/>
      <c r="F99" s="265"/>
      <c r="G99" s="56"/>
      <c r="H99" s="276"/>
      <c r="I99" s="61">
        <v>3</v>
      </c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268">
        <f t="shared" si="10"/>
        <v>0</v>
      </c>
      <c r="W99" s="238">
        <f t="shared" si="11"/>
        <v>0</v>
      </c>
      <c r="X99" s="36" t="s">
        <v>92</v>
      </c>
      <c r="Y99" s="147" t="s">
        <v>278</v>
      </c>
    </row>
    <row r="100" spans="1:25" x14ac:dyDescent="0.25">
      <c r="A100" s="52"/>
      <c r="B100" s="265"/>
      <c r="C100" s="265"/>
      <c r="D100" s="265"/>
      <c r="E100" s="265"/>
      <c r="F100" s="265"/>
      <c r="G100" s="266"/>
      <c r="H100" s="267"/>
      <c r="I100" s="61"/>
      <c r="J100" s="61"/>
      <c r="K100" s="61"/>
      <c r="L100" s="61">
        <v>4</v>
      </c>
      <c r="M100" s="61"/>
      <c r="N100" s="61"/>
      <c r="O100" s="61"/>
      <c r="P100" s="61"/>
      <c r="Q100" s="61"/>
      <c r="R100" s="61"/>
      <c r="S100" s="61"/>
      <c r="T100" s="61"/>
      <c r="U100" s="61"/>
      <c r="V100" s="268">
        <f t="shared" si="10"/>
        <v>4</v>
      </c>
      <c r="W100" s="238">
        <f t="shared" si="11"/>
        <v>6.5146579804560263E-3</v>
      </c>
      <c r="X100" s="197" t="s">
        <v>27</v>
      </c>
      <c r="Y100" s="292"/>
    </row>
    <row r="101" spans="1:25" x14ac:dyDescent="0.25">
      <c r="A101" s="52"/>
      <c r="B101" s="265"/>
      <c r="C101" s="265"/>
      <c r="D101" s="265"/>
      <c r="E101" s="265"/>
      <c r="F101" s="265"/>
      <c r="G101" s="266"/>
      <c r="H101" s="267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268">
        <f t="shared" si="10"/>
        <v>0</v>
      </c>
      <c r="W101" s="238">
        <f t="shared" si="11"/>
        <v>0</v>
      </c>
      <c r="X101" s="36" t="s">
        <v>94</v>
      </c>
      <c r="Y101" s="292"/>
    </row>
    <row r="102" spans="1:25" x14ac:dyDescent="0.25">
      <c r="A102" s="52"/>
      <c r="B102" s="265"/>
      <c r="C102" s="265"/>
      <c r="D102" s="265"/>
      <c r="E102" s="265"/>
      <c r="F102" s="265" t="s">
        <v>99</v>
      </c>
      <c r="G102" s="266"/>
      <c r="H102" s="273"/>
      <c r="I102" s="66">
        <v>8</v>
      </c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268">
        <f t="shared" si="10"/>
        <v>0</v>
      </c>
      <c r="W102" s="238">
        <f t="shared" si="11"/>
        <v>0</v>
      </c>
      <c r="X102" s="36" t="s">
        <v>276</v>
      </c>
      <c r="Y102" s="291"/>
    </row>
    <row r="103" spans="1:25" ht="15.75" thickBot="1" x14ac:dyDescent="0.3">
      <c r="A103" s="52"/>
      <c r="B103" s="265"/>
      <c r="C103" s="265"/>
      <c r="D103" s="265"/>
      <c r="E103" s="265"/>
      <c r="F103" s="265"/>
      <c r="G103" s="266"/>
      <c r="H103" s="273"/>
      <c r="I103" s="66">
        <v>3</v>
      </c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268">
        <f>SUM(H103,J103,L103,N103,P103,R103,U103,T103)</f>
        <v>0</v>
      </c>
      <c r="W103" s="258">
        <f>$V103/$D$82</f>
        <v>0</v>
      </c>
      <c r="X103" s="197" t="s">
        <v>277</v>
      </c>
      <c r="Y103" s="292"/>
    </row>
    <row r="104" spans="1:25" ht="15.75" thickBot="1" x14ac:dyDescent="0.3">
      <c r="A104" s="52"/>
      <c r="B104" s="265"/>
      <c r="C104" s="265"/>
      <c r="D104" s="265"/>
      <c r="E104" s="265"/>
      <c r="F104" s="265"/>
      <c r="G104" s="266"/>
      <c r="H104" s="295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166"/>
      <c r="V104" s="296"/>
      <c r="W104" s="166"/>
      <c r="X104" s="74" t="s">
        <v>21</v>
      </c>
      <c r="Y104" s="292"/>
    </row>
    <row r="105" spans="1:25" x14ac:dyDescent="0.25">
      <c r="A105" s="52"/>
      <c r="B105" s="265"/>
      <c r="C105" s="265"/>
      <c r="D105" s="265"/>
      <c r="E105" s="265"/>
      <c r="F105" s="265"/>
      <c r="G105" s="266"/>
      <c r="H105" s="297"/>
      <c r="I105" s="62"/>
      <c r="J105" s="62"/>
      <c r="K105" s="62"/>
      <c r="L105" s="62"/>
      <c r="M105" s="62"/>
      <c r="N105" s="62"/>
      <c r="O105" s="62"/>
      <c r="P105" s="62"/>
      <c r="Q105" s="61"/>
      <c r="R105" s="62"/>
      <c r="S105" s="62"/>
      <c r="T105" s="62"/>
      <c r="U105" s="62"/>
      <c r="V105" s="268">
        <f t="shared" ref="V105:V118" si="12">SUM(H105,J105,L105,N105,P105,R105,U105)</f>
        <v>0</v>
      </c>
      <c r="W105" s="237">
        <f>$V105/$D$82</f>
        <v>0</v>
      </c>
      <c r="X105" s="341" t="s">
        <v>71</v>
      </c>
      <c r="Y105" s="292"/>
    </row>
    <row r="106" spans="1:25" x14ac:dyDescent="0.25">
      <c r="A106" s="52"/>
      <c r="B106" s="265"/>
      <c r="C106" s="265"/>
      <c r="D106" s="265"/>
      <c r="E106" s="265"/>
      <c r="F106" s="265"/>
      <c r="G106" s="266"/>
      <c r="H106" s="267">
        <v>7</v>
      </c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268">
        <f t="shared" si="12"/>
        <v>7</v>
      </c>
      <c r="W106" s="238">
        <f>$V106/$D$82</f>
        <v>1.1400651465798045E-2</v>
      </c>
      <c r="X106" s="101" t="s">
        <v>26</v>
      </c>
      <c r="Y106" s="146"/>
    </row>
    <row r="107" spans="1:25" x14ac:dyDescent="0.25">
      <c r="A107" s="52"/>
      <c r="B107" s="265"/>
      <c r="C107" s="265"/>
      <c r="D107" s="265"/>
      <c r="E107" s="265"/>
      <c r="F107" s="265"/>
      <c r="G107" s="266"/>
      <c r="H107" s="267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268">
        <f t="shared" si="12"/>
        <v>0</v>
      </c>
      <c r="W107" s="238">
        <f t="shared" ref="W107:W116" si="13">$V107/$D$82</f>
        <v>0</v>
      </c>
      <c r="X107" s="337" t="s">
        <v>167</v>
      </c>
      <c r="Y107" s="291" t="s">
        <v>280</v>
      </c>
    </row>
    <row r="108" spans="1:25" x14ac:dyDescent="0.25">
      <c r="A108" s="52"/>
      <c r="B108" s="265"/>
      <c r="C108" s="265"/>
      <c r="D108" s="265"/>
      <c r="E108" s="265"/>
      <c r="F108" s="265"/>
      <c r="G108" s="266"/>
      <c r="H108" s="267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268">
        <f t="shared" si="12"/>
        <v>0</v>
      </c>
      <c r="W108" s="238">
        <f t="shared" si="13"/>
        <v>0</v>
      </c>
      <c r="X108" s="338" t="s">
        <v>25</v>
      </c>
      <c r="Y108" s="291" t="s">
        <v>275</v>
      </c>
    </row>
    <row r="109" spans="1:25" x14ac:dyDescent="0.25">
      <c r="A109" s="52"/>
      <c r="B109" s="265"/>
      <c r="C109" s="265"/>
      <c r="D109" s="265"/>
      <c r="E109" s="265"/>
      <c r="F109" s="265" t="s">
        <v>99</v>
      </c>
      <c r="G109" s="266"/>
      <c r="H109" s="267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268">
        <f t="shared" si="12"/>
        <v>0</v>
      </c>
      <c r="W109" s="238">
        <f t="shared" si="13"/>
        <v>0</v>
      </c>
      <c r="X109" s="337" t="s">
        <v>51</v>
      </c>
      <c r="Y109" s="291"/>
    </row>
    <row r="110" spans="1:25" x14ac:dyDescent="0.25">
      <c r="A110" s="52"/>
      <c r="B110" s="265"/>
      <c r="C110" s="265"/>
      <c r="D110" s="265"/>
      <c r="E110" s="265"/>
      <c r="F110" s="265"/>
      <c r="G110" s="266"/>
      <c r="H110" s="267">
        <v>2</v>
      </c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268">
        <f t="shared" si="12"/>
        <v>2</v>
      </c>
      <c r="W110" s="238">
        <f t="shared" si="13"/>
        <v>3.2573289902280132E-3</v>
      </c>
      <c r="X110" s="196" t="s">
        <v>12</v>
      </c>
      <c r="Y110" s="291"/>
    </row>
    <row r="111" spans="1:25" x14ac:dyDescent="0.25">
      <c r="A111" s="52"/>
      <c r="B111" s="265"/>
      <c r="C111" s="265"/>
      <c r="D111" s="265"/>
      <c r="E111" s="265"/>
      <c r="F111" s="265"/>
      <c r="G111" s="266"/>
      <c r="H111" s="267">
        <v>1</v>
      </c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268">
        <f t="shared" si="12"/>
        <v>1</v>
      </c>
      <c r="W111" s="238">
        <f t="shared" si="13"/>
        <v>1.6286644951140066E-3</v>
      </c>
      <c r="X111" s="336" t="s">
        <v>156</v>
      </c>
      <c r="Y111" s="291"/>
    </row>
    <row r="112" spans="1:25" x14ac:dyDescent="0.25">
      <c r="A112" s="52"/>
      <c r="B112" s="265"/>
      <c r="C112" s="265"/>
      <c r="D112" s="265"/>
      <c r="E112" s="265"/>
      <c r="F112" s="265"/>
      <c r="G112" s="266"/>
      <c r="H112" s="267">
        <v>1</v>
      </c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268">
        <f t="shared" si="12"/>
        <v>1</v>
      </c>
      <c r="W112" s="238">
        <f t="shared" si="13"/>
        <v>1.6286644951140066E-3</v>
      </c>
      <c r="X112" s="338" t="s">
        <v>279</v>
      </c>
      <c r="Y112" s="291"/>
    </row>
    <row r="113" spans="1:25" x14ac:dyDescent="0.25">
      <c r="A113" s="52"/>
      <c r="B113" s="265"/>
      <c r="C113" s="265"/>
      <c r="D113" s="265"/>
      <c r="E113" s="265"/>
      <c r="F113" s="265"/>
      <c r="G113" s="266"/>
      <c r="H113" s="267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268">
        <f t="shared" si="12"/>
        <v>0</v>
      </c>
      <c r="W113" s="238">
        <f t="shared" si="13"/>
        <v>0</v>
      </c>
      <c r="X113" s="338" t="s">
        <v>179</v>
      </c>
      <c r="Y113" s="291"/>
    </row>
    <row r="114" spans="1:25" x14ac:dyDescent="0.25">
      <c r="A114" s="52"/>
      <c r="B114" s="265"/>
      <c r="C114" s="265"/>
      <c r="D114" s="265"/>
      <c r="E114" s="265"/>
      <c r="F114" s="265"/>
      <c r="G114" s="266"/>
      <c r="H114" s="267">
        <v>2</v>
      </c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268">
        <f t="shared" si="12"/>
        <v>2</v>
      </c>
      <c r="W114" s="238">
        <f t="shared" si="13"/>
        <v>3.2573289902280132E-3</v>
      </c>
      <c r="X114" s="338" t="s">
        <v>100</v>
      </c>
      <c r="Y114" s="291"/>
    </row>
    <row r="115" spans="1:25" x14ac:dyDescent="0.25">
      <c r="A115" s="52"/>
      <c r="B115" s="265"/>
      <c r="C115" s="265"/>
      <c r="D115" s="265"/>
      <c r="E115" s="265"/>
      <c r="F115" s="265"/>
      <c r="G115" s="266"/>
      <c r="H115" s="267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268">
        <f t="shared" si="12"/>
        <v>0</v>
      </c>
      <c r="W115" s="238">
        <f t="shared" si="13"/>
        <v>0</v>
      </c>
      <c r="X115" s="196" t="s">
        <v>35</v>
      </c>
      <c r="Y115" s="291"/>
    </row>
    <row r="116" spans="1:25" x14ac:dyDescent="0.25">
      <c r="A116" s="52"/>
      <c r="B116" s="265"/>
      <c r="C116" s="265"/>
      <c r="D116" s="265"/>
      <c r="E116" s="265"/>
      <c r="F116" s="265"/>
      <c r="G116" s="266"/>
      <c r="H116" s="267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268">
        <f t="shared" si="12"/>
        <v>0</v>
      </c>
      <c r="W116" s="238">
        <f t="shared" si="13"/>
        <v>0</v>
      </c>
      <c r="X116" s="196" t="s">
        <v>242</v>
      </c>
      <c r="Y116" s="291"/>
    </row>
    <row r="117" spans="1:25" ht="15.75" thickBot="1" x14ac:dyDescent="0.3">
      <c r="A117" s="155"/>
      <c r="B117" s="156"/>
      <c r="C117" s="156"/>
      <c r="D117" s="156"/>
      <c r="E117" s="156"/>
      <c r="F117" s="156"/>
      <c r="G117" s="266"/>
      <c r="H117" s="267">
        <v>1</v>
      </c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268">
        <f t="shared" si="12"/>
        <v>1</v>
      </c>
      <c r="W117" s="236">
        <f>$V117/$D$82</f>
        <v>1.6286644951140066E-3</v>
      </c>
      <c r="X117" s="38" t="s">
        <v>85</v>
      </c>
      <c r="Y117" s="298"/>
    </row>
    <row r="118" spans="1:25" ht="15.75" thickBot="1" x14ac:dyDescent="0.3">
      <c r="A118" s="41"/>
      <c r="B118" s="41"/>
      <c r="C118" s="41"/>
      <c r="D118" s="41"/>
      <c r="E118" s="41"/>
      <c r="F118" s="41"/>
      <c r="G118" s="47" t="s">
        <v>4</v>
      </c>
      <c r="H118" s="57">
        <f>SUM(H84:H117)</f>
        <v>22</v>
      </c>
      <c r="I118" s="57">
        <f>SUM(I83:I117)</f>
        <v>57</v>
      </c>
      <c r="J118" s="57">
        <f t="shared" ref="J118:U118" si="14">SUM(J83:J117)</f>
        <v>16</v>
      </c>
      <c r="K118" s="57">
        <f t="shared" si="14"/>
        <v>15</v>
      </c>
      <c r="L118" s="57">
        <f t="shared" si="14"/>
        <v>5</v>
      </c>
      <c r="M118" s="57">
        <f t="shared" si="14"/>
        <v>0</v>
      </c>
      <c r="N118" s="57">
        <f t="shared" si="14"/>
        <v>0</v>
      </c>
      <c r="O118" s="57">
        <f t="shared" si="14"/>
        <v>0</v>
      </c>
      <c r="P118" s="57">
        <f t="shared" si="14"/>
        <v>0</v>
      </c>
      <c r="Q118" s="57">
        <f t="shared" si="14"/>
        <v>0</v>
      </c>
      <c r="R118" s="57">
        <f t="shared" si="14"/>
        <v>0</v>
      </c>
      <c r="S118" s="57">
        <f t="shared" si="14"/>
        <v>0</v>
      </c>
      <c r="T118" s="57">
        <f t="shared" si="14"/>
        <v>0</v>
      </c>
      <c r="U118" s="57">
        <f t="shared" si="14"/>
        <v>5</v>
      </c>
      <c r="V118" s="288">
        <f t="shared" si="12"/>
        <v>48</v>
      </c>
      <c r="W118" s="328">
        <f>$V118/$D$82</f>
        <v>7.8175895765472306E-2</v>
      </c>
    </row>
    <row r="120" spans="1:25" ht="15.75" thickBot="1" x14ac:dyDescent="0.3"/>
    <row r="121" spans="1:25" ht="60.75" thickBot="1" x14ac:dyDescent="0.3">
      <c r="A121" s="43" t="s">
        <v>22</v>
      </c>
      <c r="B121" s="43" t="s">
        <v>47</v>
      </c>
      <c r="C121" s="43" t="s">
        <v>52</v>
      </c>
      <c r="D121" s="43" t="s">
        <v>17</v>
      </c>
      <c r="E121" s="42" t="s">
        <v>16</v>
      </c>
      <c r="F121" s="44" t="s">
        <v>1</v>
      </c>
      <c r="G121" s="45" t="s">
        <v>23</v>
      </c>
      <c r="H121" s="76" t="s">
        <v>66</v>
      </c>
      <c r="I121" s="46" t="s">
        <v>67</v>
      </c>
      <c r="J121" s="46" t="s">
        <v>53</v>
      </c>
      <c r="K121" s="46" t="s">
        <v>58</v>
      </c>
      <c r="L121" s="46" t="s">
        <v>54</v>
      </c>
      <c r="M121" s="46" t="s">
        <v>59</v>
      </c>
      <c r="N121" s="46" t="s">
        <v>55</v>
      </c>
      <c r="O121" s="46" t="s">
        <v>60</v>
      </c>
      <c r="P121" s="46" t="s">
        <v>56</v>
      </c>
      <c r="Q121" s="46" t="s">
        <v>63</v>
      </c>
      <c r="R121" s="46" t="s">
        <v>57</v>
      </c>
      <c r="S121" s="46" t="s">
        <v>64</v>
      </c>
      <c r="T121" s="46" t="s">
        <v>113</v>
      </c>
      <c r="U121" s="46" t="s">
        <v>41</v>
      </c>
      <c r="V121" s="46" t="s">
        <v>4</v>
      </c>
      <c r="W121" s="42" t="s">
        <v>2</v>
      </c>
      <c r="X121" s="33" t="s">
        <v>20</v>
      </c>
      <c r="Y121" s="32" t="s">
        <v>6</v>
      </c>
    </row>
    <row r="122" spans="1:25" ht="15.75" thickBot="1" x14ac:dyDescent="0.3">
      <c r="A122" s="73">
        <v>1522801</v>
      </c>
      <c r="B122" s="73" t="s">
        <v>238</v>
      </c>
      <c r="C122" s="317">
        <v>576</v>
      </c>
      <c r="D122" s="317">
        <v>602</v>
      </c>
      <c r="E122" s="317">
        <v>564</v>
      </c>
      <c r="F122" s="318">
        <f>E122/D122</f>
        <v>0.93687707641196016</v>
      </c>
      <c r="G122" s="48">
        <v>45411</v>
      </c>
      <c r="H122" s="82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4"/>
      <c r="T122" s="296"/>
      <c r="U122" s="115"/>
      <c r="V122" s="115"/>
      <c r="W122" s="84"/>
      <c r="X122" s="86" t="s">
        <v>75</v>
      </c>
      <c r="Y122" s="353" t="s">
        <v>70</v>
      </c>
    </row>
    <row r="123" spans="1:25" x14ac:dyDescent="0.25">
      <c r="A123" s="52"/>
      <c r="B123" s="265"/>
      <c r="C123" s="265"/>
      <c r="D123" s="265"/>
      <c r="E123" s="265"/>
      <c r="F123" s="265"/>
      <c r="G123" s="266"/>
      <c r="H123" s="262"/>
      <c r="I123" s="59">
        <v>2</v>
      </c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286">
        <f>SUM(H123,J123,L123,N123,P123,R123,U123,T123)</f>
        <v>0</v>
      </c>
      <c r="W123" s="237">
        <f>$V123/$D$122</f>
        <v>0</v>
      </c>
      <c r="X123" s="35" t="s">
        <v>355</v>
      </c>
      <c r="Y123" s="260"/>
    </row>
    <row r="124" spans="1:25" x14ac:dyDescent="0.25">
      <c r="A124" s="52"/>
      <c r="B124" s="265"/>
      <c r="C124" s="265"/>
      <c r="D124" s="265"/>
      <c r="E124" s="265"/>
      <c r="F124" s="265"/>
      <c r="G124" s="266"/>
      <c r="H124" s="267">
        <v>9</v>
      </c>
      <c r="I124" s="61"/>
      <c r="J124" s="61">
        <v>1</v>
      </c>
      <c r="K124" s="61"/>
      <c r="L124" s="61"/>
      <c r="M124" s="61"/>
      <c r="N124" s="66"/>
      <c r="O124" s="61"/>
      <c r="P124" s="61"/>
      <c r="Q124" s="61"/>
      <c r="R124" s="61"/>
      <c r="S124" s="61"/>
      <c r="T124" s="61"/>
      <c r="U124" s="61"/>
      <c r="V124" s="268">
        <f>SUM(H124,J124,L124,N124,P124,R124,U124,T124)</f>
        <v>10</v>
      </c>
      <c r="W124" s="238">
        <f>$V124/$D$122</f>
        <v>1.6611295681063124E-2</v>
      </c>
      <c r="X124" s="196" t="s">
        <v>48</v>
      </c>
      <c r="Y124" s="260"/>
    </row>
    <row r="125" spans="1:25" x14ac:dyDescent="0.25">
      <c r="A125" s="52"/>
      <c r="B125" s="265"/>
      <c r="C125" s="265"/>
      <c r="D125" s="265"/>
      <c r="E125" s="265"/>
      <c r="F125" s="265"/>
      <c r="G125" s="266"/>
      <c r="H125" s="267">
        <v>8</v>
      </c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268">
        <f t="shared" ref="V125:V142" si="15">SUM(H125,J125,L125,N125,P125,R125,U125,T125)</f>
        <v>8</v>
      </c>
      <c r="W125" s="238">
        <f t="shared" ref="W125:W142" si="16">$V125/$D$122</f>
        <v>1.3289036544850499E-2</v>
      </c>
      <c r="X125" s="36" t="s">
        <v>15</v>
      </c>
      <c r="Y125" s="282"/>
    </row>
    <row r="126" spans="1:25" x14ac:dyDescent="0.25">
      <c r="A126" s="52"/>
      <c r="B126" s="265"/>
      <c r="C126" s="265"/>
      <c r="D126" s="265"/>
      <c r="E126" s="265"/>
      <c r="F126" s="265"/>
      <c r="G126" s="266"/>
      <c r="H126" s="267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268">
        <f t="shared" si="15"/>
        <v>0</v>
      </c>
      <c r="W126" s="238">
        <f t="shared" si="16"/>
        <v>0</v>
      </c>
      <c r="X126" s="338" t="s">
        <v>239</v>
      </c>
      <c r="Y126" s="282"/>
    </row>
    <row r="127" spans="1:25" x14ac:dyDescent="0.25">
      <c r="A127" s="52"/>
      <c r="B127" s="265"/>
      <c r="C127" s="265"/>
      <c r="D127" s="265"/>
      <c r="E127" s="265"/>
      <c r="F127" s="265"/>
      <c r="G127" s="266"/>
      <c r="H127" s="267">
        <v>4</v>
      </c>
      <c r="I127" s="61"/>
      <c r="J127" s="290"/>
      <c r="K127" s="290"/>
      <c r="L127" s="290"/>
      <c r="M127" s="61"/>
      <c r="N127" s="61"/>
      <c r="O127" s="61"/>
      <c r="P127" s="61"/>
      <c r="Q127" s="61"/>
      <c r="R127" s="61"/>
      <c r="S127" s="61"/>
      <c r="T127" s="61"/>
      <c r="U127" s="61"/>
      <c r="V127" s="268">
        <f t="shared" si="15"/>
        <v>4</v>
      </c>
      <c r="W127" s="238">
        <f t="shared" si="16"/>
        <v>6.6445182724252493E-3</v>
      </c>
      <c r="X127" s="338" t="s">
        <v>84</v>
      </c>
      <c r="Y127" s="282"/>
    </row>
    <row r="128" spans="1:25" x14ac:dyDescent="0.25">
      <c r="A128" s="52"/>
      <c r="B128" s="265"/>
      <c r="C128" s="265"/>
      <c r="D128" s="265"/>
      <c r="E128" s="265"/>
      <c r="F128" s="265"/>
      <c r="G128" s="266"/>
      <c r="H128" s="267"/>
      <c r="I128" s="61">
        <v>1</v>
      </c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268">
        <f t="shared" si="15"/>
        <v>0</v>
      </c>
      <c r="W128" s="238">
        <f t="shared" si="16"/>
        <v>0</v>
      </c>
      <c r="X128" s="36" t="s">
        <v>13</v>
      </c>
      <c r="Y128" s="146"/>
    </row>
    <row r="129" spans="1:25" x14ac:dyDescent="0.25">
      <c r="A129" s="52"/>
      <c r="B129" s="265"/>
      <c r="C129" s="265"/>
      <c r="D129" s="265"/>
      <c r="E129" s="265"/>
      <c r="F129" s="265"/>
      <c r="G129" s="266"/>
      <c r="H129" s="267"/>
      <c r="I129" s="61">
        <v>5</v>
      </c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>
        <v>2</v>
      </c>
      <c r="V129" s="268">
        <f t="shared" si="15"/>
        <v>2</v>
      </c>
      <c r="W129" s="238">
        <f t="shared" si="16"/>
        <v>3.3222591362126247E-3</v>
      </c>
      <c r="X129" s="36" t="s">
        <v>14</v>
      </c>
      <c r="Y129" s="264"/>
    </row>
    <row r="130" spans="1:25" x14ac:dyDescent="0.25">
      <c r="A130" s="52" t="s">
        <v>153</v>
      </c>
      <c r="B130" s="265"/>
      <c r="C130" s="265"/>
      <c r="D130" s="265"/>
      <c r="E130" s="265"/>
      <c r="F130" s="265"/>
      <c r="G130" s="266"/>
      <c r="H130" s="267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268">
        <f t="shared" si="15"/>
        <v>0</v>
      </c>
      <c r="W130" s="238">
        <f t="shared" si="16"/>
        <v>0</v>
      </c>
      <c r="X130" s="36" t="s">
        <v>7</v>
      </c>
      <c r="Y130" s="264"/>
    </row>
    <row r="131" spans="1:25" x14ac:dyDescent="0.25">
      <c r="A131" s="52"/>
      <c r="B131" s="265"/>
      <c r="C131" s="265"/>
      <c r="D131" s="265"/>
      <c r="E131" s="265"/>
      <c r="F131" s="265"/>
      <c r="G131" s="266"/>
      <c r="H131" s="267"/>
      <c r="I131" s="61">
        <v>2</v>
      </c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268">
        <f t="shared" si="15"/>
        <v>0</v>
      </c>
      <c r="W131" s="238">
        <f t="shared" si="16"/>
        <v>0</v>
      </c>
      <c r="X131" s="36" t="s">
        <v>8</v>
      </c>
      <c r="Y131" s="291"/>
    </row>
    <row r="132" spans="1:25" x14ac:dyDescent="0.25">
      <c r="A132" s="52"/>
      <c r="B132" s="265"/>
      <c r="C132" s="265"/>
      <c r="D132" s="265"/>
      <c r="E132" s="265"/>
      <c r="F132" s="265"/>
      <c r="G132" s="266"/>
      <c r="H132" s="285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268">
        <f t="shared" si="15"/>
        <v>0</v>
      </c>
      <c r="W132" s="238">
        <f t="shared" si="16"/>
        <v>0</v>
      </c>
      <c r="X132" s="36" t="s">
        <v>68</v>
      </c>
      <c r="Y132" s="291"/>
    </row>
    <row r="133" spans="1:25" x14ac:dyDescent="0.25">
      <c r="A133" s="52"/>
      <c r="B133" s="265"/>
      <c r="C133" s="265"/>
      <c r="D133" s="265"/>
      <c r="E133" s="265"/>
      <c r="F133" s="265"/>
      <c r="G133" s="266"/>
      <c r="H133" s="285"/>
      <c r="I133" s="61">
        <v>2</v>
      </c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268">
        <f t="shared" si="15"/>
        <v>0</v>
      </c>
      <c r="W133" s="238">
        <f t="shared" si="16"/>
        <v>0</v>
      </c>
      <c r="X133" s="36" t="s">
        <v>0</v>
      </c>
      <c r="Y133" s="292"/>
    </row>
    <row r="134" spans="1:25" x14ac:dyDescent="0.25">
      <c r="A134" s="52"/>
      <c r="B134" s="265"/>
      <c r="C134" s="265"/>
      <c r="D134" s="265"/>
      <c r="E134" s="265"/>
      <c r="F134" s="265"/>
      <c r="G134" s="266"/>
      <c r="H134" s="285"/>
      <c r="I134" s="61">
        <v>1</v>
      </c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268">
        <f t="shared" si="15"/>
        <v>0</v>
      </c>
      <c r="W134" s="238">
        <f t="shared" si="16"/>
        <v>0</v>
      </c>
      <c r="X134" s="36" t="s">
        <v>19</v>
      </c>
      <c r="Y134" s="292"/>
    </row>
    <row r="135" spans="1:25" x14ac:dyDescent="0.25">
      <c r="A135" s="52"/>
      <c r="B135" s="265"/>
      <c r="C135" s="265"/>
      <c r="D135" s="265"/>
      <c r="E135" s="265"/>
      <c r="F135" s="265" t="s">
        <v>99</v>
      </c>
      <c r="G135" s="266"/>
      <c r="H135" s="285"/>
      <c r="I135" s="61">
        <v>2</v>
      </c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>
        <v>1</v>
      </c>
      <c r="V135" s="268">
        <f t="shared" si="15"/>
        <v>1</v>
      </c>
      <c r="W135" s="238">
        <f t="shared" si="16"/>
        <v>1.6611295681063123E-3</v>
      </c>
      <c r="X135" s="36" t="s">
        <v>3</v>
      </c>
      <c r="Y135" s="292"/>
    </row>
    <row r="136" spans="1:25" x14ac:dyDescent="0.25">
      <c r="A136" s="303"/>
      <c r="B136" s="305"/>
      <c r="C136" s="305"/>
      <c r="D136" s="305"/>
      <c r="E136" s="305"/>
      <c r="F136" s="305"/>
      <c r="G136" s="304"/>
      <c r="H136" s="293"/>
      <c r="I136" s="61">
        <v>2</v>
      </c>
      <c r="J136" s="66">
        <v>1</v>
      </c>
      <c r="K136" s="66"/>
      <c r="L136" s="66"/>
      <c r="M136" s="61"/>
      <c r="N136" s="66"/>
      <c r="O136" s="66"/>
      <c r="P136" s="66"/>
      <c r="Q136" s="66"/>
      <c r="R136" s="66"/>
      <c r="S136" s="66"/>
      <c r="T136" s="66"/>
      <c r="U136" s="66"/>
      <c r="V136" s="268">
        <f t="shared" si="15"/>
        <v>1</v>
      </c>
      <c r="W136" s="238">
        <f t="shared" si="16"/>
        <v>1.6611295681063123E-3</v>
      </c>
      <c r="X136" s="36" t="s">
        <v>181</v>
      </c>
      <c r="Y136" s="292"/>
    </row>
    <row r="137" spans="1:25" x14ac:dyDescent="0.25">
      <c r="A137" s="303"/>
      <c r="B137" s="305"/>
      <c r="C137" s="305"/>
      <c r="D137" s="305"/>
      <c r="E137" s="305"/>
      <c r="F137" s="305"/>
      <c r="G137" s="304"/>
      <c r="H137" s="289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268">
        <f t="shared" si="15"/>
        <v>0</v>
      </c>
      <c r="W137" s="238">
        <f t="shared" si="16"/>
        <v>0</v>
      </c>
      <c r="X137" s="196" t="s">
        <v>80</v>
      </c>
      <c r="Y137" s="292"/>
    </row>
    <row r="138" spans="1:25" x14ac:dyDescent="0.25">
      <c r="A138" s="52"/>
      <c r="B138" s="265"/>
      <c r="C138" s="265"/>
      <c r="D138" s="265"/>
      <c r="E138" s="265"/>
      <c r="F138" s="265"/>
      <c r="G138" s="56"/>
      <c r="H138" s="276"/>
      <c r="I138" s="276">
        <v>2</v>
      </c>
      <c r="J138" s="61"/>
      <c r="K138" s="61"/>
      <c r="L138" s="61"/>
      <c r="M138" s="276"/>
      <c r="N138" s="61"/>
      <c r="O138" s="61"/>
      <c r="P138" s="61"/>
      <c r="Q138" s="61"/>
      <c r="R138" s="61"/>
      <c r="S138" s="61"/>
      <c r="T138" s="61"/>
      <c r="U138" s="61"/>
      <c r="V138" s="268">
        <f t="shared" si="15"/>
        <v>0</v>
      </c>
      <c r="W138" s="238">
        <f t="shared" si="16"/>
        <v>0</v>
      </c>
      <c r="X138" s="196" t="s">
        <v>12</v>
      </c>
      <c r="Y138" s="294"/>
    </row>
    <row r="139" spans="1:25" x14ac:dyDescent="0.25">
      <c r="A139" s="52"/>
      <c r="B139" s="265"/>
      <c r="C139" s="265"/>
      <c r="D139" s="265"/>
      <c r="E139" s="265"/>
      <c r="F139" s="265"/>
      <c r="G139" s="56"/>
      <c r="H139" s="276"/>
      <c r="I139" s="61">
        <v>9</v>
      </c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268">
        <f t="shared" si="15"/>
        <v>0</v>
      </c>
      <c r="W139" s="238">
        <f t="shared" si="16"/>
        <v>0</v>
      </c>
      <c r="X139" s="36" t="s">
        <v>92</v>
      </c>
      <c r="Y139" s="147" t="s">
        <v>252</v>
      </c>
    </row>
    <row r="140" spans="1:25" x14ac:dyDescent="0.25">
      <c r="A140" s="52"/>
      <c r="B140" s="265"/>
      <c r="C140" s="265"/>
      <c r="D140" s="265"/>
      <c r="E140" s="265"/>
      <c r="F140" s="265"/>
      <c r="G140" s="266"/>
      <c r="H140" s="267"/>
      <c r="I140" s="61"/>
      <c r="J140" s="61">
        <v>3</v>
      </c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268">
        <f t="shared" si="15"/>
        <v>3</v>
      </c>
      <c r="W140" s="238">
        <f t="shared" si="16"/>
        <v>4.9833887043189366E-3</v>
      </c>
      <c r="X140" s="197" t="s">
        <v>27</v>
      </c>
      <c r="Y140" s="292"/>
    </row>
    <row r="141" spans="1:25" x14ac:dyDescent="0.25">
      <c r="A141" s="52"/>
      <c r="B141" s="265"/>
      <c r="C141" s="265"/>
      <c r="D141" s="265"/>
      <c r="E141" s="265"/>
      <c r="F141" s="265"/>
      <c r="G141" s="266"/>
      <c r="H141" s="267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268">
        <f t="shared" si="15"/>
        <v>0</v>
      </c>
      <c r="W141" s="238">
        <f t="shared" si="16"/>
        <v>0</v>
      </c>
      <c r="X141" s="36" t="s">
        <v>94</v>
      </c>
      <c r="Y141" s="292"/>
    </row>
    <row r="142" spans="1:25" x14ac:dyDescent="0.25">
      <c r="A142" s="52"/>
      <c r="B142" s="265"/>
      <c r="C142" s="265"/>
      <c r="D142" s="265"/>
      <c r="E142" s="265"/>
      <c r="F142" s="265" t="s">
        <v>99</v>
      </c>
      <c r="G142" s="266"/>
      <c r="H142" s="273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268">
        <f t="shared" si="15"/>
        <v>0</v>
      </c>
      <c r="W142" s="238">
        <f t="shared" si="16"/>
        <v>0</v>
      </c>
      <c r="X142" s="36" t="s">
        <v>276</v>
      </c>
      <c r="Y142" s="291"/>
    </row>
    <row r="143" spans="1:25" ht="15.75" thickBot="1" x14ac:dyDescent="0.3">
      <c r="A143" s="52"/>
      <c r="B143" s="265"/>
      <c r="C143" s="265"/>
      <c r="D143" s="265"/>
      <c r="E143" s="265"/>
      <c r="F143" s="265"/>
      <c r="G143" s="266"/>
      <c r="H143" s="273"/>
      <c r="I143" s="66"/>
      <c r="J143" s="66">
        <v>1</v>
      </c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268">
        <f>SUM(H143,J143,L143,N143,P143,R143,U143,T143)</f>
        <v>1</v>
      </c>
      <c r="W143" s="258">
        <f>$V143/$D$122</f>
        <v>1.6611295681063123E-3</v>
      </c>
      <c r="X143" s="197" t="s">
        <v>277</v>
      </c>
      <c r="Y143" s="292"/>
    </row>
    <row r="144" spans="1:25" ht="15.75" thickBot="1" x14ac:dyDescent="0.3">
      <c r="A144" s="52"/>
      <c r="B144" s="265"/>
      <c r="C144" s="265"/>
      <c r="D144" s="265"/>
      <c r="E144" s="265"/>
      <c r="F144" s="265"/>
      <c r="G144" s="266"/>
      <c r="H144" s="295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296"/>
      <c r="W144" s="166"/>
      <c r="X144" s="74" t="s">
        <v>21</v>
      </c>
      <c r="Y144" s="292"/>
    </row>
    <row r="145" spans="1:25" x14ac:dyDescent="0.25">
      <c r="A145" s="52"/>
      <c r="B145" s="265"/>
      <c r="C145" s="265"/>
      <c r="D145" s="265"/>
      <c r="E145" s="265"/>
      <c r="F145" s="265"/>
      <c r="G145" s="266"/>
      <c r="H145" s="297">
        <v>1</v>
      </c>
      <c r="I145" s="62"/>
      <c r="J145" s="62"/>
      <c r="K145" s="62"/>
      <c r="L145" s="62"/>
      <c r="M145" s="62"/>
      <c r="N145" s="62"/>
      <c r="O145" s="62"/>
      <c r="P145" s="62"/>
      <c r="Q145" s="61"/>
      <c r="R145" s="62"/>
      <c r="S145" s="62"/>
      <c r="T145" s="62"/>
      <c r="U145" s="62"/>
      <c r="V145" s="268">
        <f t="shared" ref="V145:V158" si="17">SUM(H145,J145,L145,N145,P145,R145,U145)</f>
        <v>1</v>
      </c>
      <c r="W145" s="237">
        <f>$V145/$D$122</f>
        <v>1.6611295681063123E-3</v>
      </c>
      <c r="X145" s="341" t="s">
        <v>71</v>
      </c>
      <c r="Y145" s="292"/>
    </row>
    <row r="146" spans="1:25" x14ac:dyDescent="0.25">
      <c r="A146" s="52"/>
      <c r="B146" s="265"/>
      <c r="C146" s="265"/>
      <c r="D146" s="265"/>
      <c r="E146" s="265"/>
      <c r="F146" s="265"/>
      <c r="G146" s="266"/>
      <c r="H146" s="267">
        <v>4</v>
      </c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268">
        <f t="shared" si="17"/>
        <v>4</v>
      </c>
      <c r="W146" s="238">
        <f>$V146/$D$122</f>
        <v>6.6445182724252493E-3</v>
      </c>
      <c r="X146" s="101" t="s">
        <v>26</v>
      </c>
      <c r="Y146" s="146"/>
    </row>
    <row r="147" spans="1:25" x14ac:dyDescent="0.25">
      <c r="A147" s="52"/>
      <c r="B147" s="265"/>
      <c r="C147" s="265"/>
      <c r="D147" s="265"/>
      <c r="E147" s="265"/>
      <c r="F147" s="265"/>
      <c r="G147" s="266"/>
      <c r="H147" s="267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268">
        <f t="shared" si="17"/>
        <v>0</v>
      </c>
      <c r="W147" s="238">
        <f t="shared" ref="W147:W156" si="18">$V147/$D$122</f>
        <v>0</v>
      </c>
      <c r="X147" s="337" t="s">
        <v>167</v>
      </c>
      <c r="Y147" s="291"/>
    </row>
    <row r="148" spans="1:25" x14ac:dyDescent="0.25">
      <c r="A148" s="52"/>
      <c r="B148" s="265"/>
      <c r="C148" s="265"/>
      <c r="D148" s="265"/>
      <c r="E148" s="265"/>
      <c r="F148" s="265"/>
      <c r="G148" s="266"/>
      <c r="H148" s="267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268">
        <f t="shared" si="17"/>
        <v>0</v>
      </c>
      <c r="W148" s="238">
        <f t="shared" si="18"/>
        <v>0</v>
      </c>
      <c r="X148" s="338" t="s">
        <v>25</v>
      </c>
      <c r="Y148" s="291"/>
    </row>
    <row r="149" spans="1:25" x14ac:dyDescent="0.25">
      <c r="A149" s="52"/>
      <c r="B149" s="265"/>
      <c r="C149" s="265"/>
      <c r="D149" s="265"/>
      <c r="E149" s="265"/>
      <c r="F149" s="265" t="s">
        <v>99</v>
      </c>
      <c r="G149" s="266"/>
      <c r="H149" s="267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268">
        <f t="shared" si="17"/>
        <v>0</v>
      </c>
      <c r="W149" s="238">
        <f t="shared" si="18"/>
        <v>0</v>
      </c>
      <c r="X149" s="337" t="s">
        <v>51</v>
      </c>
      <c r="Y149" s="291" t="s">
        <v>356</v>
      </c>
    </row>
    <row r="150" spans="1:25" x14ac:dyDescent="0.25">
      <c r="A150" s="52"/>
      <c r="B150" s="265"/>
      <c r="C150" s="265"/>
      <c r="D150" s="265"/>
      <c r="E150" s="265"/>
      <c r="F150" s="265"/>
      <c r="G150" s="266"/>
      <c r="H150" s="267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>
        <v>3</v>
      </c>
      <c r="V150" s="268">
        <f t="shared" si="17"/>
        <v>3</v>
      </c>
      <c r="W150" s="238">
        <f t="shared" si="18"/>
        <v>4.9833887043189366E-3</v>
      </c>
      <c r="X150" s="196" t="s">
        <v>12</v>
      </c>
      <c r="Y150" s="291"/>
    </row>
    <row r="151" spans="1:25" x14ac:dyDescent="0.25">
      <c r="A151" s="52"/>
      <c r="B151" s="265"/>
      <c r="C151" s="265"/>
      <c r="D151" s="265"/>
      <c r="E151" s="265"/>
      <c r="F151" s="265"/>
      <c r="G151" s="266"/>
      <c r="H151" s="267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268">
        <f t="shared" si="17"/>
        <v>0</v>
      </c>
      <c r="W151" s="238">
        <f t="shared" si="18"/>
        <v>0</v>
      </c>
      <c r="X151" s="336" t="s">
        <v>156</v>
      </c>
      <c r="Y151" s="291"/>
    </row>
    <row r="152" spans="1:25" x14ac:dyDescent="0.25">
      <c r="A152" s="52"/>
      <c r="B152" s="265"/>
      <c r="C152" s="265"/>
      <c r="D152" s="265"/>
      <c r="E152" s="265"/>
      <c r="F152" s="265"/>
      <c r="G152" s="266"/>
      <c r="H152" s="267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268">
        <f t="shared" si="17"/>
        <v>0</v>
      </c>
      <c r="W152" s="238">
        <f t="shared" si="18"/>
        <v>0</v>
      </c>
      <c r="X152" s="338" t="s">
        <v>279</v>
      </c>
      <c r="Y152" s="291"/>
    </row>
    <row r="153" spans="1:25" x14ac:dyDescent="0.25">
      <c r="A153" s="52"/>
      <c r="B153" s="265"/>
      <c r="C153" s="265"/>
      <c r="D153" s="265"/>
      <c r="E153" s="265"/>
      <c r="F153" s="265"/>
      <c r="G153" s="266"/>
      <c r="H153" s="267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268">
        <f t="shared" si="17"/>
        <v>0</v>
      </c>
      <c r="W153" s="238">
        <f t="shared" si="18"/>
        <v>0</v>
      </c>
      <c r="X153" s="338" t="s">
        <v>179</v>
      </c>
      <c r="Y153" s="291"/>
    </row>
    <row r="154" spans="1:25" x14ac:dyDescent="0.25">
      <c r="A154" s="52"/>
      <c r="B154" s="265"/>
      <c r="C154" s="265"/>
      <c r="D154" s="265"/>
      <c r="E154" s="265"/>
      <c r="F154" s="265"/>
      <c r="G154" s="266"/>
      <c r="H154" s="267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268">
        <f t="shared" si="17"/>
        <v>0</v>
      </c>
      <c r="W154" s="238">
        <f t="shared" si="18"/>
        <v>0</v>
      </c>
      <c r="X154" s="338" t="s">
        <v>100</v>
      </c>
      <c r="Y154" s="291"/>
    </row>
    <row r="155" spans="1:25" x14ac:dyDescent="0.25">
      <c r="A155" s="52"/>
      <c r="B155" s="265"/>
      <c r="C155" s="265"/>
      <c r="D155" s="265"/>
      <c r="E155" s="265"/>
      <c r="F155" s="265"/>
      <c r="G155" s="266"/>
      <c r="H155" s="267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268">
        <f t="shared" si="17"/>
        <v>0</v>
      </c>
      <c r="W155" s="238">
        <f t="shared" si="18"/>
        <v>0</v>
      </c>
      <c r="X155" s="196" t="s">
        <v>35</v>
      </c>
      <c r="Y155" s="291"/>
    </row>
    <row r="156" spans="1:25" x14ac:dyDescent="0.25">
      <c r="A156" s="52"/>
      <c r="B156" s="265"/>
      <c r="C156" s="265"/>
      <c r="D156" s="265"/>
      <c r="E156" s="265"/>
      <c r="F156" s="265"/>
      <c r="G156" s="266"/>
      <c r="H156" s="267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268">
        <f t="shared" si="17"/>
        <v>0</v>
      </c>
      <c r="W156" s="238">
        <f t="shared" si="18"/>
        <v>0</v>
      </c>
      <c r="X156" s="196" t="s">
        <v>242</v>
      </c>
      <c r="Y156" s="291"/>
    </row>
    <row r="157" spans="1:25" ht="15.75" thickBot="1" x14ac:dyDescent="0.3">
      <c r="A157" s="155"/>
      <c r="B157" s="156"/>
      <c r="C157" s="156"/>
      <c r="D157" s="156"/>
      <c r="E157" s="156"/>
      <c r="F157" s="156"/>
      <c r="G157" s="266"/>
      <c r="H157" s="267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268">
        <f t="shared" si="17"/>
        <v>0</v>
      </c>
      <c r="W157" s="236">
        <f>$V157/$D$122</f>
        <v>0</v>
      </c>
      <c r="X157" s="38" t="s">
        <v>85</v>
      </c>
      <c r="Y157" s="298"/>
    </row>
    <row r="158" spans="1:25" ht="15.75" thickBot="1" x14ac:dyDescent="0.3">
      <c r="A158" s="41"/>
      <c r="B158" s="41"/>
      <c r="C158" s="41"/>
      <c r="D158" s="41"/>
      <c r="E158" s="41"/>
      <c r="F158" s="41"/>
      <c r="G158" s="47" t="s">
        <v>4</v>
      </c>
      <c r="H158" s="57">
        <f>SUM(H124:H157)</f>
        <v>26</v>
      </c>
      <c r="I158" s="57">
        <f>SUM(I123:I157)</f>
        <v>28</v>
      </c>
      <c r="J158" s="57">
        <f t="shared" ref="J158:U158" si="19">SUM(J123:J157)</f>
        <v>6</v>
      </c>
      <c r="K158" s="57">
        <f t="shared" si="19"/>
        <v>0</v>
      </c>
      <c r="L158" s="57">
        <f t="shared" si="19"/>
        <v>0</v>
      </c>
      <c r="M158" s="57">
        <f t="shared" si="19"/>
        <v>0</v>
      </c>
      <c r="N158" s="57">
        <f t="shared" si="19"/>
        <v>0</v>
      </c>
      <c r="O158" s="57">
        <f t="shared" si="19"/>
        <v>0</v>
      </c>
      <c r="P158" s="57">
        <f t="shared" si="19"/>
        <v>0</v>
      </c>
      <c r="Q158" s="57">
        <f t="shared" si="19"/>
        <v>0</v>
      </c>
      <c r="R158" s="57">
        <f t="shared" si="19"/>
        <v>0</v>
      </c>
      <c r="S158" s="57">
        <f t="shared" si="19"/>
        <v>0</v>
      </c>
      <c r="T158" s="57">
        <f t="shared" si="19"/>
        <v>0</v>
      </c>
      <c r="U158" s="57">
        <f t="shared" si="19"/>
        <v>6</v>
      </c>
      <c r="V158" s="288">
        <f t="shared" si="17"/>
        <v>38</v>
      </c>
      <c r="W158" s="328">
        <f>$V158/$D$122</f>
        <v>6.3122923588039864E-2</v>
      </c>
    </row>
    <row r="160" spans="1:25" ht="15.75" thickBot="1" x14ac:dyDescent="0.3"/>
    <row r="161" spans="1:25" ht="60.75" thickBot="1" x14ac:dyDescent="0.3">
      <c r="A161" s="43" t="s">
        <v>22</v>
      </c>
      <c r="B161" s="43" t="s">
        <v>47</v>
      </c>
      <c r="C161" s="43" t="s">
        <v>52</v>
      </c>
      <c r="D161" s="43" t="s">
        <v>17</v>
      </c>
      <c r="E161" s="42" t="s">
        <v>16</v>
      </c>
      <c r="F161" s="44" t="s">
        <v>1</v>
      </c>
      <c r="G161" s="45" t="s">
        <v>23</v>
      </c>
      <c r="H161" s="76" t="s">
        <v>66</v>
      </c>
      <c r="I161" s="46" t="s">
        <v>67</v>
      </c>
      <c r="J161" s="46" t="s">
        <v>53</v>
      </c>
      <c r="K161" s="46" t="s">
        <v>58</v>
      </c>
      <c r="L161" s="46" t="s">
        <v>54</v>
      </c>
      <c r="M161" s="46" t="s">
        <v>59</v>
      </c>
      <c r="N161" s="46" t="s">
        <v>55</v>
      </c>
      <c r="O161" s="46" t="s">
        <v>60</v>
      </c>
      <c r="P161" s="46" t="s">
        <v>56</v>
      </c>
      <c r="Q161" s="46" t="s">
        <v>63</v>
      </c>
      <c r="R161" s="46" t="s">
        <v>57</v>
      </c>
      <c r="S161" s="46" t="s">
        <v>64</v>
      </c>
      <c r="T161" s="46" t="s">
        <v>113</v>
      </c>
      <c r="U161" s="46" t="s">
        <v>41</v>
      </c>
      <c r="V161" s="46" t="s">
        <v>4</v>
      </c>
      <c r="W161" s="42" t="s">
        <v>2</v>
      </c>
      <c r="X161" s="33" t="s">
        <v>20</v>
      </c>
      <c r="Y161" s="32" t="s">
        <v>6</v>
      </c>
    </row>
    <row r="162" spans="1:25" ht="15.75" thickBot="1" x14ac:dyDescent="0.3">
      <c r="A162" s="73">
        <v>1522802</v>
      </c>
      <c r="B162" s="73" t="s">
        <v>238</v>
      </c>
      <c r="C162" s="317">
        <v>576</v>
      </c>
      <c r="D162" s="317">
        <v>597</v>
      </c>
      <c r="E162" s="317">
        <v>564</v>
      </c>
      <c r="F162" s="318">
        <f>E162/D162</f>
        <v>0.94472361809045224</v>
      </c>
      <c r="G162" s="48">
        <v>45412</v>
      </c>
      <c r="H162" s="82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4"/>
      <c r="T162" s="296"/>
      <c r="U162" s="115"/>
      <c r="V162" s="115"/>
      <c r="W162" s="84"/>
      <c r="X162" s="86" t="s">
        <v>75</v>
      </c>
      <c r="Y162" s="353" t="s">
        <v>70</v>
      </c>
    </row>
    <row r="163" spans="1:25" x14ac:dyDescent="0.25">
      <c r="A163" s="52"/>
      <c r="B163" s="265"/>
      <c r="C163" s="265"/>
      <c r="D163" s="265"/>
      <c r="E163" s="265"/>
      <c r="F163" s="265"/>
      <c r="G163" s="266"/>
      <c r="H163" s="262"/>
      <c r="I163" s="59">
        <v>7</v>
      </c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286">
        <f>SUM(H163,J163,L163,N163,P163,R163,U163,T163)</f>
        <v>0</v>
      </c>
      <c r="W163" s="237">
        <f>$V163/$D$162</f>
        <v>0</v>
      </c>
      <c r="X163" s="35" t="s">
        <v>355</v>
      </c>
      <c r="Y163" s="260"/>
    </row>
    <row r="164" spans="1:25" x14ac:dyDescent="0.25">
      <c r="A164" s="52"/>
      <c r="B164" s="265"/>
      <c r="C164" s="265"/>
      <c r="D164" s="265"/>
      <c r="E164" s="265"/>
      <c r="F164" s="265"/>
      <c r="G164" s="266"/>
      <c r="H164" s="267">
        <v>10</v>
      </c>
      <c r="I164" s="61"/>
      <c r="J164" s="61">
        <v>1</v>
      </c>
      <c r="K164" s="61"/>
      <c r="L164" s="61"/>
      <c r="M164" s="61"/>
      <c r="N164" s="66"/>
      <c r="O164" s="61"/>
      <c r="P164" s="61"/>
      <c r="Q164" s="61"/>
      <c r="R164" s="61"/>
      <c r="S164" s="61"/>
      <c r="T164" s="61"/>
      <c r="U164" s="61"/>
      <c r="V164" s="268">
        <f>SUM(H164,J164,L164,N164,P164,R164,U164,T164)</f>
        <v>11</v>
      </c>
      <c r="W164" s="238">
        <f>$V164/$D$162</f>
        <v>1.8425460636515914E-2</v>
      </c>
      <c r="X164" s="196" t="s">
        <v>48</v>
      </c>
      <c r="Y164" s="260"/>
    </row>
    <row r="165" spans="1:25" x14ac:dyDescent="0.25">
      <c r="A165" s="52"/>
      <c r="B165" s="265"/>
      <c r="C165" s="265"/>
      <c r="D165" s="265"/>
      <c r="E165" s="265"/>
      <c r="F165" s="265"/>
      <c r="G165" s="266"/>
      <c r="H165" s="267">
        <v>7</v>
      </c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268">
        <f t="shared" ref="V165:V182" si="20">SUM(H165,J165,L165,N165,P165,R165,U165,T165)</f>
        <v>7</v>
      </c>
      <c r="W165" s="238">
        <f t="shared" ref="W165:W182" si="21">$V165/$D$162</f>
        <v>1.1725293132328308E-2</v>
      </c>
      <c r="X165" s="36" t="s">
        <v>15</v>
      </c>
      <c r="Y165" s="282"/>
    </row>
    <row r="166" spans="1:25" x14ac:dyDescent="0.25">
      <c r="A166" s="52"/>
      <c r="B166" s="265"/>
      <c r="C166" s="265"/>
      <c r="D166" s="265"/>
      <c r="E166" s="265"/>
      <c r="F166" s="265"/>
      <c r="G166" s="266"/>
      <c r="H166" s="267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268">
        <f t="shared" si="20"/>
        <v>0</v>
      </c>
      <c r="W166" s="238">
        <f t="shared" si="21"/>
        <v>0</v>
      </c>
      <c r="X166" s="338" t="s">
        <v>239</v>
      </c>
      <c r="Y166" s="282"/>
    </row>
    <row r="167" spans="1:25" x14ac:dyDescent="0.25">
      <c r="A167" s="52"/>
      <c r="B167" s="265"/>
      <c r="C167" s="265"/>
      <c r="D167" s="265"/>
      <c r="E167" s="265"/>
      <c r="F167" s="265"/>
      <c r="G167" s="266"/>
      <c r="H167" s="267">
        <v>1</v>
      </c>
      <c r="I167" s="61"/>
      <c r="J167" s="290"/>
      <c r="K167" s="290"/>
      <c r="L167" s="290"/>
      <c r="M167" s="61"/>
      <c r="N167" s="61"/>
      <c r="O167" s="61"/>
      <c r="P167" s="61"/>
      <c r="Q167" s="61"/>
      <c r="R167" s="61"/>
      <c r="S167" s="61"/>
      <c r="T167" s="61"/>
      <c r="U167" s="61"/>
      <c r="V167" s="268">
        <f t="shared" si="20"/>
        <v>1</v>
      </c>
      <c r="W167" s="238">
        <f t="shared" si="21"/>
        <v>1.6750418760469012E-3</v>
      </c>
      <c r="X167" s="338" t="s">
        <v>84</v>
      </c>
      <c r="Y167" s="282"/>
    </row>
    <row r="168" spans="1:25" x14ac:dyDescent="0.25">
      <c r="A168" s="52"/>
      <c r="B168" s="265"/>
      <c r="C168" s="265"/>
      <c r="D168" s="265"/>
      <c r="E168" s="265"/>
      <c r="F168" s="265"/>
      <c r="G168" s="266"/>
      <c r="H168" s="267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>
        <v>1</v>
      </c>
      <c r="V168" s="268">
        <f t="shared" si="20"/>
        <v>1</v>
      </c>
      <c r="W168" s="238">
        <f t="shared" si="21"/>
        <v>1.6750418760469012E-3</v>
      </c>
      <c r="X168" s="36" t="s">
        <v>13</v>
      </c>
      <c r="Y168" s="146"/>
    </row>
    <row r="169" spans="1:25" x14ac:dyDescent="0.25">
      <c r="A169" s="52"/>
      <c r="B169" s="265"/>
      <c r="C169" s="265"/>
      <c r="D169" s="265"/>
      <c r="E169" s="265"/>
      <c r="F169" s="265"/>
      <c r="G169" s="266"/>
      <c r="H169" s="267"/>
      <c r="I169" s="61">
        <v>5</v>
      </c>
      <c r="J169" s="61">
        <v>3</v>
      </c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>
        <v>2</v>
      </c>
      <c r="V169" s="268">
        <f t="shared" si="20"/>
        <v>5</v>
      </c>
      <c r="W169" s="238">
        <f t="shared" si="21"/>
        <v>8.3752093802345051E-3</v>
      </c>
      <c r="X169" s="36" t="s">
        <v>14</v>
      </c>
      <c r="Y169" s="264"/>
    </row>
    <row r="170" spans="1:25" x14ac:dyDescent="0.25">
      <c r="A170" s="52" t="s">
        <v>153</v>
      </c>
      <c r="B170" s="265"/>
      <c r="C170" s="265"/>
      <c r="D170" s="265"/>
      <c r="E170" s="265"/>
      <c r="F170" s="265"/>
      <c r="G170" s="266"/>
      <c r="H170" s="267"/>
      <c r="I170" s="61">
        <v>1</v>
      </c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268">
        <f t="shared" si="20"/>
        <v>0</v>
      </c>
      <c r="W170" s="238">
        <f t="shared" si="21"/>
        <v>0</v>
      </c>
      <c r="X170" s="36" t="s">
        <v>7</v>
      </c>
      <c r="Y170" s="264"/>
    </row>
    <row r="171" spans="1:25" x14ac:dyDescent="0.25">
      <c r="A171" s="52"/>
      <c r="B171" s="265"/>
      <c r="C171" s="265"/>
      <c r="D171" s="265"/>
      <c r="E171" s="265"/>
      <c r="F171" s="265"/>
      <c r="G171" s="266"/>
      <c r="H171" s="267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268">
        <f t="shared" si="20"/>
        <v>0</v>
      </c>
      <c r="W171" s="238">
        <f t="shared" si="21"/>
        <v>0</v>
      </c>
      <c r="X171" s="36" t="s">
        <v>8</v>
      </c>
      <c r="Y171" s="291"/>
    </row>
    <row r="172" spans="1:25" x14ac:dyDescent="0.25">
      <c r="A172" s="52"/>
      <c r="B172" s="265"/>
      <c r="C172" s="265"/>
      <c r="D172" s="265"/>
      <c r="E172" s="265"/>
      <c r="F172" s="265"/>
      <c r="G172" s="266"/>
      <c r="H172" s="285"/>
      <c r="I172" s="61">
        <v>1</v>
      </c>
      <c r="J172" s="61">
        <v>1</v>
      </c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268">
        <f t="shared" si="20"/>
        <v>1</v>
      </c>
      <c r="W172" s="238">
        <f t="shared" si="21"/>
        <v>1.6750418760469012E-3</v>
      </c>
      <c r="X172" s="36" t="s">
        <v>68</v>
      </c>
      <c r="Y172" s="291"/>
    </row>
    <row r="173" spans="1:25" x14ac:dyDescent="0.25">
      <c r="A173" s="52"/>
      <c r="B173" s="265"/>
      <c r="C173" s="265"/>
      <c r="D173" s="265"/>
      <c r="E173" s="265"/>
      <c r="F173" s="265"/>
      <c r="G173" s="266"/>
      <c r="H173" s="285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268">
        <f t="shared" si="20"/>
        <v>0</v>
      </c>
      <c r="W173" s="238">
        <f t="shared" si="21"/>
        <v>0</v>
      </c>
      <c r="X173" s="36" t="s">
        <v>0</v>
      </c>
      <c r="Y173" s="292"/>
    </row>
    <row r="174" spans="1:25" x14ac:dyDescent="0.25">
      <c r="A174" s="52"/>
      <c r="B174" s="265"/>
      <c r="C174" s="265"/>
      <c r="D174" s="265"/>
      <c r="E174" s="265"/>
      <c r="F174" s="265"/>
      <c r="G174" s="266"/>
      <c r="H174" s="285"/>
      <c r="I174" s="61">
        <v>1</v>
      </c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>
        <v>1</v>
      </c>
      <c r="V174" s="268">
        <f t="shared" si="20"/>
        <v>1</v>
      </c>
      <c r="W174" s="238">
        <f t="shared" si="21"/>
        <v>1.6750418760469012E-3</v>
      </c>
      <c r="X174" s="36" t="s">
        <v>19</v>
      </c>
      <c r="Y174" s="292"/>
    </row>
    <row r="175" spans="1:25" x14ac:dyDescent="0.25">
      <c r="A175" s="52"/>
      <c r="B175" s="265"/>
      <c r="C175" s="265"/>
      <c r="D175" s="265"/>
      <c r="E175" s="265"/>
      <c r="F175" s="265" t="s">
        <v>99</v>
      </c>
      <c r="G175" s="266"/>
      <c r="H175" s="285"/>
      <c r="I175" s="61">
        <v>1</v>
      </c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>
        <v>2</v>
      </c>
      <c r="V175" s="268">
        <f t="shared" si="20"/>
        <v>2</v>
      </c>
      <c r="W175" s="238">
        <f t="shared" si="21"/>
        <v>3.3500837520938024E-3</v>
      </c>
      <c r="X175" s="36" t="s">
        <v>3</v>
      </c>
      <c r="Y175" s="292"/>
    </row>
    <row r="176" spans="1:25" x14ac:dyDescent="0.25">
      <c r="A176" s="303"/>
      <c r="B176" s="305"/>
      <c r="C176" s="305"/>
      <c r="D176" s="305"/>
      <c r="E176" s="305"/>
      <c r="F176" s="305"/>
      <c r="G176" s="304"/>
      <c r="H176" s="293"/>
      <c r="I176" s="61">
        <v>3</v>
      </c>
      <c r="J176" s="66"/>
      <c r="K176" s="66"/>
      <c r="L176" s="66"/>
      <c r="M176" s="61"/>
      <c r="N176" s="66"/>
      <c r="O176" s="66"/>
      <c r="P176" s="66"/>
      <c r="Q176" s="66"/>
      <c r="R176" s="66"/>
      <c r="S176" s="66"/>
      <c r="T176" s="66"/>
      <c r="U176" s="66"/>
      <c r="V176" s="268">
        <f t="shared" si="20"/>
        <v>0</v>
      </c>
      <c r="W176" s="238">
        <f t="shared" si="21"/>
        <v>0</v>
      </c>
      <c r="X176" s="36" t="s">
        <v>181</v>
      </c>
      <c r="Y176" s="292"/>
    </row>
    <row r="177" spans="1:25" x14ac:dyDescent="0.25">
      <c r="A177" s="303"/>
      <c r="B177" s="305"/>
      <c r="C177" s="305"/>
      <c r="D177" s="305"/>
      <c r="E177" s="305"/>
      <c r="F177" s="305"/>
      <c r="G177" s="304"/>
      <c r="H177" s="289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268">
        <f t="shared" si="20"/>
        <v>0</v>
      </c>
      <c r="W177" s="238">
        <f t="shared" si="21"/>
        <v>0</v>
      </c>
      <c r="X177" s="196" t="s">
        <v>80</v>
      </c>
      <c r="Y177" s="292"/>
    </row>
    <row r="178" spans="1:25" x14ac:dyDescent="0.25">
      <c r="A178" s="52"/>
      <c r="B178" s="265"/>
      <c r="C178" s="265"/>
      <c r="D178" s="265"/>
      <c r="E178" s="265"/>
      <c r="F178" s="265"/>
      <c r="G178" s="56"/>
      <c r="H178" s="276"/>
      <c r="I178" s="276"/>
      <c r="J178" s="61"/>
      <c r="K178" s="61"/>
      <c r="L178" s="61"/>
      <c r="M178" s="276"/>
      <c r="N178" s="61"/>
      <c r="O178" s="61"/>
      <c r="P178" s="61"/>
      <c r="Q178" s="61"/>
      <c r="R178" s="61"/>
      <c r="S178" s="61"/>
      <c r="T178" s="61"/>
      <c r="U178" s="61"/>
      <c r="V178" s="268">
        <f t="shared" si="20"/>
        <v>0</v>
      </c>
      <c r="W178" s="238">
        <f t="shared" si="21"/>
        <v>0</v>
      </c>
      <c r="X178" s="196" t="s">
        <v>12</v>
      </c>
      <c r="Y178" s="294"/>
    </row>
    <row r="179" spans="1:25" x14ac:dyDescent="0.25">
      <c r="A179" s="52"/>
      <c r="B179" s="265"/>
      <c r="C179" s="265"/>
      <c r="D179" s="265"/>
      <c r="E179" s="265"/>
      <c r="F179" s="265"/>
      <c r="G179" s="56"/>
      <c r="H179" s="276"/>
      <c r="I179" s="61">
        <v>3</v>
      </c>
      <c r="J179" s="61">
        <v>1</v>
      </c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268">
        <f t="shared" si="20"/>
        <v>1</v>
      </c>
      <c r="W179" s="238">
        <f t="shared" si="21"/>
        <v>1.6750418760469012E-3</v>
      </c>
      <c r="X179" s="36" t="s">
        <v>92</v>
      </c>
      <c r="Y179" s="147"/>
    </row>
    <row r="180" spans="1:25" x14ac:dyDescent="0.25">
      <c r="A180" s="52"/>
      <c r="B180" s="265"/>
      <c r="C180" s="265"/>
      <c r="D180" s="265"/>
      <c r="E180" s="265"/>
      <c r="F180" s="265"/>
      <c r="G180" s="266"/>
      <c r="H180" s="267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268">
        <f t="shared" si="20"/>
        <v>0</v>
      </c>
      <c r="W180" s="238">
        <f t="shared" si="21"/>
        <v>0</v>
      </c>
      <c r="X180" s="197" t="s">
        <v>27</v>
      </c>
      <c r="Y180" s="292"/>
    </row>
    <row r="181" spans="1:25" x14ac:dyDescent="0.25">
      <c r="A181" s="52"/>
      <c r="B181" s="265"/>
      <c r="C181" s="265"/>
      <c r="D181" s="265"/>
      <c r="E181" s="265"/>
      <c r="F181" s="265"/>
      <c r="G181" s="266"/>
      <c r="H181" s="267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268">
        <f t="shared" si="20"/>
        <v>0</v>
      </c>
      <c r="W181" s="238">
        <f t="shared" si="21"/>
        <v>0</v>
      </c>
      <c r="X181" s="36" t="s">
        <v>94</v>
      </c>
      <c r="Y181" s="292"/>
    </row>
    <row r="182" spans="1:25" x14ac:dyDescent="0.25">
      <c r="A182" s="52"/>
      <c r="B182" s="265"/>
      <c r="C182" s="265"/>
      <c r="D182" s="265"/>
      <c r="E182" s="265"/>
      <c r="F182" s="265" t="s">
        <v>99</v>
      </c>
      <c r="G182" s="266"/>
      <c r="H182" s="273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268">
        <f t="shared" si="20"/>
        <v>0</v>
      </c>
      <c r="W182" s="238">
        <f t="shared" si="21"/>
        <v>0</v>
      </c>
      <c r="X182" s="36" t="s">
        <v>276</v>
      </c>
      <c r="Y182" s="291"/>
    </row>
    <row r="183" spans="1:25" ht="15.75" thickBot="1" x14ac:dyDescent="0.3">
      <c r="A183" s="52"/>
      <c r="B183" s="265"/>
      <c r="C183" s="265"/>
      <c r="D183" s="265"/>
      <c r="E183" s="265"/>
      <c r="F183" s="265"/>
      <c r="G183" s="266"/>
      <c r="H183" s="273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268">
        <f>SUM(H183,J183,L183,N183,P183,R183,U183,T183)</f>
        <v>0</v>
      </c>
      <c r="W183" s="258">
        <f>$V183/$D$162</f>
        <v>0</v>
      </c>
      <c r="X183" s="197" t="s">
        <v>277</v>
      </c>
      <c r="Y183" s="292"/>
    </row>
    <row r="184" spans="1:25" ht="15.75" thickBot="1" x14ac:dyDescent="0.3">
      <c r="A184" s="52"/>
      <c r="B184" s="265"/>
      <c r="C184" s="265"/>
      <c r="D184" s="265"/>
      <c r="E184" s="265"/>
      <c r="F184" s="265"/>
      <c r="G184" s="266"/>
      <c r="H184" s="295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296"/>
      <c r="W184" s="166"/>
      <c r="X184" s="74" t="s">
        <v>21</v>
      </c>
      <c r="Y184" s="292"/>
    </row>
    <row r="185" spans="1:25" x14ac:dyDescent="0.25">
      <c r="A185" s="52"/>
      <c r="B185" s="265"/>
      <c r="C185" s="265"/>
      <c r="D185" s="265"/>
      <c r="E185" s="265"/>
      <c r="F185" s="265"/>
      <c r="G185" s="266"/>
      <c r="H185" s="297"/>
      <c r="I185" s="62"/>
      <c r="J185" s="62"/>
      <c r="K185" s="62"/>
      <c r="L185" s="62"/>
      <c r="M185" s="62"/>
      <c r="N185" s="62"/>
      <c r="O185" s="62"/>
      <c r="P185" s="62"/>
      <c r="Q185" s="61"/>
      <c r="R185" s="62"/>
      <c r="S185" s="62"/>
      <c r="T185" s="62"/>
      <c r="U185" s="62"/>
      <c r="V185" s="268">
        <f t="shared" ref="V185:V198" si="22">SUM(H185,J185,L185,N185,P185,R185,U185)</f>
        <v>0</v>
      </c>
      <c r="W185" s="237">
        <f>$V185/$D$162</f>
        <v>0</v>
      </c>
      <c r="X185" s="341" t="s">
        <v>71</v>
      </c>
      <c r="Y185" s="292"/>
    </row>
    <row r="186" spans="1:25" x14ac:dyDescent="0.25">
      <c r="A186" s="52"/>
      <c r="B186" s="265"/>
      <c r="C186" s="265"/>
      <c r="D186" s="265"/>
      <c r="E186" s="265"/>
      <c r="F186" s="265"/>
      <c r="G186" s="266"/>
      <c r="H186" s="267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268">
        <f t="shared" si="22"/>
        <v>0</v>
      </c>
      <c r="W186" s="238">
        <f>$V186/$D$162</f>
        <v>0</v>
      </c>
      <c r="X186" s="101" t="s">
        <v>26</v>
      </c>
      <c r="Y186" s="146"/>
    </row>
    <row r="187" spans="1:25" x14ac:dyDescent="0.25">
      <c r="A187" s="52"/>
      <c r="B187" s="265"/>
      <c r="C187" s="265"/>
      <c r="D187" s="265"/>
      <c r="E187" s="265"/>
      <c r="F187" s="265"/>
      <c r="G187" s="266"/>
      <c r="H187" s="267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268">
        <f t="shared" si="22"/>
        <v>0</v>
      </c>
      <c r="W187" s="238">
        <f t="shared" ref="W187:W196" si="23">$V187/$D$162</f>
        <v>0</v>
      </c>
      <c r="X187" s="337" t="s">
        <v>167</v>
      </c>
      <c r="Y187" s="291"/>
    </row>
    <row r="188" spans="1:25" x14ac:dyDescent="0.25">
      <c r="A188" s="52"/>
      <c r="B188" s="265"/>
      <c r="C188" s="265"/>
      <c r="D188" s="265"/>
      <c r="E188" s="265"/>
      <c r="F188" s="265"/>
      <c r="G188" s="266"/>
      <c r="H188" s="267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268">
        <f t="shared" si="22"/>
        <v>0</v>
      </c>
      <c r="W188" s="238">
        <f t="shared" si="23"/>
        <v>0</v>
      </c>
      <c r="X188" s="338" t="s">
        <v>25</v>
      </c>
      <c r="Y188" s="291"/>
    </row>
    <row r="189" spans="1:25" x14ac:dyDescent="0.25">
      <c r="A189" s="52"/>
      <c r="B189" s="265"/>
      <c r="C189" s="265"/>
      <c r="D189" s="265"/>
      <c r="E189" s="265"/>
      <c r="F189" s="265" t="s">
        <v>99</v>
      </c>
      <c r="G189" s="266"/>
      <c r="H189" s="267">
        <v>2</v>
      </c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268">
        <f t="shared" si="22"/>
        <v>2</v>
      </c>
      <c r="W189" s="238">
        <f t="shared" si="23"/>
        <v>3.3500837520938024E-3</v>
      </c>
      <c r="X189" s="337" t="s">
        <v>51</v>
      </c>
      <c r="Y189" s="291"/>
    </row>
    <row r="190" spans="1:25" x14ac:dyDescent="0.25">
      <c r="A190" s="52"/>
      <c r="B190" s="265"/>
      <c r="C190" s="265"/>
      <c r="D190" s="265"/>
      <c r="E190" s="265"/>
      <c r="F190" s="265"/>
      <c r="G190" s="266"/>
      <c r="H190" s="267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268">
        <f t="shared" si="22"/>
        <v>0</v>
      </c>
      <c r="W190" s="238">
        <f t="shared" si="23"/>
        <v>0</v>
      </c>
      <c r="X190" s="196" t="s">
        <v>12</v>
      </c>
      <c r="Y190" s="291"/>
    </row>
    <row r="191" spans="1:25" x14ac:dyDescent="0.25">
      <c r="A191" s="52"/>
      <c r="B191" s="265"/>
      <c r="C191" s="265"/>
      <c r="D191" s="265"/>
      <c r="E191" s="265"/>
      <c r="F191" s="265"/>
      <c r="G191" s="266"/>
      <c r="H191" s="267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268">
        <f t="shared" si="22"/>
        <v>0</v>
      </c>
      <c r="W191" s="238">
        <f t="shared" si="23"/>
        <v>0</v>
      </c>
      <c r="X191" s="336" t="s">
        <v>156</v>
      </c>
      <c r="Y191" s="291"/>
    </row>
    <row r="192" spans="1:25" x14ac:dyDescent="0.25">
      <c r="A192" s="52"/>
      <c r="B192" s="265"/>
      <c r="C192" s="265"/>
      <c r="D192" s="265"/>
      <c r="E192" s="265"/>
      <c r="F192" s="265"/>
      <c r="G192" s="266"/>
      <c r="H192" s="267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268">
        <f t="shared" si="22"/>
        <v>0</v>
      </c>
      <c r="W192" s="238">
        <f t="shared" si="23"/>
        <v>0</v>
      </c>
      <c r="X192" s="338" t="s">
        <v>279</v>
      </c>
      <c r="Y192" s="291"/>
    </row>
    <row r="193" spans="1:25" x14ac:dyDescent="0.25">
      <c r="A193" s="52"/>
      <c r="B193" s="265"/>
      <c r="C193" s="265"/>
      <c r="D193" s="265"/>
      <c r="E193" s="265"/>
      <c r="F193" s="265"/>
      <c r="G193" s="266"/>
      <c r="H193" s="267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268">
        <f t="shared" si="22"/>
        <v>0</v>
      </c>
      <c r="W193" s="238">
        <f t="shared" si="23"/>
        <v>0</v>
      </c>
      <c r="X193" s="338" t="s">
        <v>179</v>
      </c>
      <c r="Y193" s="291"/>
    </row>
    <row r="194" spans="1:25" x14ac:dyDescent="0.25">
      <c r="A194" s="52"/>
      <c r="B194" s="265"/>
      <c r="C194" s="265"/>
      <c r="D194" s="265"/>
      <c r="E194" s="265"/>
      <c r="F194" s="265"/>
      <c r="G194" s="266"/>
      <c r="H194" s="267">
        <v>1</v>
      </c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268">
        <f t="shared" si="22"/>
        <v>1</v>
      </c>
      <c r="W194" s="238">
        <f t="shared" si="23"/>
        <v>1.6750418760469012E-3</v>
      </c>
      <c r="X194" s="338" t="s">
        <v>100</v>
      </c>
      <c r="Y194" s="291"/>
    </row>
    <row r="195" spans="1:25" x14ac:dyDescent="0.25">
      <c r="A195" s="52"/>
      <c r="B195" s="265"/>
      <c r="C195" s="265"/>
      <c r="D195" s="265"/>
      <c r="E195" s="265"/>
      <c r="F195" s="265"/>
      <c r="G195" s="266"/>
      <c r="H195" s="267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268">
        <f t="shared" si="22"/>
        <v>0</v>
      </c>
      <c r="W195" s="238">
        <f t="shared" si="23"/>
        <v>0</v>
      </c>
      <c r="X195" s="196" t="s">
        <v>35</v>
      </c>
      <c r="Y195" s="291"/>
    </row>
    <row r="196" spans="1:25" x14ac:dyDescent="0.25">
      <c r="A196" s="52"/>
      <c r="B196" s="265"/>
      <c r="C196" s="265"/>
      <c r="D196" s="265"/>
      <c r="E196" s="265"/>
      <c r="F196" s="265"/>
      <c r="G196" s="266"/>
      <c r="H196" s="267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268">
        <f t="shared" si="22"/>
        <v>0</v>
      </c>
      <c r="W196" s="238">
        <f t="shared" si="23"/>
        <v>0</v>
      </c>
      <c r="X196" s="196" t="s">
        <v>242</v>
      </c>
      <c r="Y196" s="291"/>
    </row>
    <row r="197" spans="1:25" ht="15.75" thickBot="1" x14ac:dyDescent="0.3">
      <c r="A197" s="155"/>
      <c r="B197" s="156"/>
      <c r="C197" s="156"/>
      <c r="D197" s="156"/>
      <c r="E197" s="156"/>
      <c r="F197" s="156"/>
      <c r="G197" s="266"/>
      <c r="H197" s="267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268">
        <f t="shared" si="22"/>
        <v>0</v>
      </c>
      <c r="W197" s="236">
        <f>$V197/$D$162</f>
        <v>0</v>
      </c>
      <c r="X197" s="38" t="s">
        <v>85</v>
      </c>
      <c r="Y197" s="298"/>
    </row>
    <row r="198" spans="1:25" ht="15.75" thickBot="1" x14ac:dyDescent="0.3">
      <c r="A198" s="41"/>
      <c r="B198" s="41"/>
      <c r="C198" s="41"/>
      <c r="D198" s="41"/>
      <c r="E198" s="41"/>
      <c r="F198" s="41"/>
      <c r="G198" s="47" t="s">
        <v>4</v>
      </c>
      <c r="H198" s="57">
        <f>SUM(H164:H197)</f>
        <v>21</v>
      </c>
      <c r="I198" s="57">
        <f>SUM(I163:I197)</f>
        <v>22</v>
      </c>
      <c r="J198" s="57">
        <f t="shared" ref="J198:U198" si="24">SUM(J163:J197)</f>
        <v>6</v>
      </c>
      <c r="K198" s="57">
        <f t="shared" si="24"/>
        <v>0</v>
      </c>
      <c r="L198" s="57">
        <f t="shared" si="24"/>
        <v>0</v>
      </c>
      <c r="M198" s="57">
        <f t="shared" si="24"/>
        <v>0</v>
      </c>
      <c r="N198" s="57">
        <f t="shared" si="24"/>
        <v>0</v>
      </c>
      <c r="O198" s="57">
        <f t="shared" si="24"/>
        <v>0</v>
      </c>
      <c r="P198" s="57">
        <f t="shared" si="24"/>
        <v>0</v>
      </c>
      <c r="Q198" s="57">
        <f t="shared" si="24"/>
        <v>0</v>
      </c>
      <c r="R198" s="57">
        <f t="shared" si="24"/>
        <v>0</v>
      </c>
      <c r="S198" s="57">
        <f t="shared" si="24"/>
        <v>0</v>
      </c>
      <c r="T198" s="57">
        <f t="shared" si="24"/>
        <v>0</v>
      </c>
      <c r="U198" s="57">
        <f t="shared" si="24"/>
        <v>6</v>
      </c>
      <c r="V198" s="288">
        <f t="shared" si="22"/>
        <v>33</v>
      </c>
      <c r="W198" s="328">
        <f>$V198/$D$162</f>
        <v>5.5276381909547742E-2</v>
      </c>
    </row>
    <row r="200" spans="1:25" ht="15.75" thickBot="1" x14ac:dyDescent="0.3"/>
    <row r="201" spans="1:25" ht="60.75" thickBot="1" x14ac:dyDescent="0.3">
      <c r="A201" s="43" t="s">
        <v>22</v>
      </c>
      <c r="B201" s="43" t="s">
        <v>47</v>
      </c>
      <c r="C201" s="43" t="s">
        <v>52</v>
      </c>
      <c r="D201" s="43" t="s">
        <v>17</v>
      </c>
      <c r="E201" s="42" t="s">
        <v>16</v>
      </c>
      <c r="F201" s="44" t="s">
        <v>1</v>
      </c>
      <c r="G201" s="45" t="s">
        <v>23</v>
      </c>
      <c r="H201" s="76" t="s">
        <v>66</v>
      </c>
      <c r="I201" s="46" t="s">
        <v>67</v>
      </c>
      <c r="J201" s="46" t="s">
        <v>53</v>
      </c>
      <c r="K201" s="46" t="s">
        <v>58</v>
      </c>
      <c r="L201" s="46" t="s">
        <v>54</v>
      </c>
      <c r="M201" s="46" t="s">
        <v>59</v>
      </c>
      <c r="N201" s="46" t="s">
        <v>55</v>
      </c>
      <c r="O201" s="46" t="s">
        <v>60</v>
      </c>
      <c r="P201" s="46" t="s">
        <v>56</v>
      </c>
      <c r="Q201" s="46" t="s">
        <v>63</v>
      </c>
      <c r="R201" s="46" t="s">
        <v>57</v>
      </c>
      <c r="S201" s="46" t="s">
        <v>64</v>
      </c>
      <c r="T201" s="46" t="s">
        <v>113</v>
      </c>
      <c r="U201" s="46" t="s">
        <v>41</v>
      </c>
      <c r="V201" s="46" t="s">
        <v>4</v>
      </c>
      <c r="W201" s="42" t="s">
        <v>2</v>
      </c>
      <c r="X201" s="33" t="s">
        <v>20</v>
      </c>
      <c r="Y201" s="32" t="s">
        <v>6</v>
      </c>
    </row>
    <row r="202" spans="1:25" ht="15.75" thickBot="1" x14ac:dyDescent="0.3">
      <c r="A202" s="73">
        <v>1522803</v>
      </c>
      <c r="B202" s="73" t="s">
        <v>238</v>
      </c>
      <c r="C202" s="317">
        <v>576</v>
      </c>
      <c r="D202" s="317">
        <v>591</v>
      </c>
      <c r="E202" s="317">
        <v>565</v>
      </c>
      <c r="F202" s="318">
        <f>E202/D202</f>
        <v>0.95600676818950936</v>
      </c>
      <c r="G202" s="48">
        <v>45433</v>
      </c>
      <c r="H202" s="82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4"/>
      <c r="T202" s="296"/>
      <c r="U202" s="115"/>
      <c r="V202" s="115"/>
      <c r="W202" s="84"/>
      <c r="X202" s="86" t="s">
        <v>75</v>
      </c>
      <c r="Y202" s="353" t="s">
        <v>70</v>
      </c>
    </row>
    <row r="203" spans="1:25" x14ac:dyDescent="0.25">
      <c r="A203" s="52"/>
      <c r="B203" s="265"/>
      <c r="C203" s="265"/>
      <c r="D203" s="265"/>
      <c r="E203" s="265"/>
      <c r="F203" s="265"/>
      <c r="G203" s="266"/>
      <c r="H203" s="262"/>
      <c r="I203" s="59">
        <v>10</v>
      </c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286">
        <f>SUM(H203,J203,L203,N203,P203,R203,U203,T203)</f>
        <v>0</v>
      </c>
      <c r="W203" s="237">
        <f>$V203/$D$202</f>
        <v>0</v>
      </c>
      <c r="X203" s="35" t="s">
        <v>355</v>
      </c>
      <c r="Y203" s="260"/>
    </row>
    <row r="204" spans="1:25" x14ac:dyDescent="0.25">
      <c r="A204" s="52"/>
      <c r="B204" s="265"/>
      <c r="C204" s="265"/>
      <c r="D204" s="265"/>
      <c r="E204" s="265"/>
      <c r="F204" s="265"/>
      <c r="G204" s="266"/>
      <c r="H204" s="267">
        <v>6</v>
      </c>
      <c r="I204" s="61"/>
      <c r="J204" s="61"/>
      <c r="K204" s="61"/>
      <c r="L204" s="61"/>
      <c r="M204" s="61"/>
      <c r="N204" s="66"/>
      <c r="O204" s="61"/>
      <c r="P204" s="61"/>
      <c r="Q204" s="61"/>
      <c r="R204" s="61"/>
      <c r="S204" s="61"/>
      <c r="T204" s="61"/>
      <c r="U204" s="61"/>
      <c r="V204" s="268">
        <f>SUM(H204,J204,L204,N204,P204,R204,U204,T204)</f>
        <v>6</v>
      </c>
      <c r="W204" s="238">
        <f>$V204/$D$202</f>
        <v>1.015228426395939E-2</v>
      </c>
      <c r="X204" s="196" t="s">
        <v>48</v>
      </c>
      <c r="Y204" s="260"/>
    </row>
    <row r="205" spans="1:25" x14ac:dyDescent="0.25">
      <c r="A205" s="52"/>
      <c r="B205" s="265"/>
      <c r="C205" s="265"/>
      <c r="D205" s="265"/>
      <c r="E205" s="265"/>
      <c r="F205" s="265"/>
      <c r="G205" s="266"/>
      <c r="H205" s="267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268">
        <f t="shared" ref="V205:V222" si="25">SUM(H205,J205,L205,N205,P205,R205,U205,T205)</f>
        <v>0</v>
      </c>
      <c r="W205" s="238">
        <f t="shared" ref="W205:W222" si="26">$V205/$D$202</f>
        <v>0</v>
      </c>
      <c r="X205" s="36" t="s">
        <v>15</v>
      </c>
      <c r="Y205" s="282"/>
    </row>
    <row r="206" spans="1:25" x14ac:dyDescent="0.25">
      <c r="A206" s="52"/>
      <c r="B206" s="265"/>
      <c r="C206" s="265"/>
      <c r="D206" s="265"/>
      <c r="E206" s="265"/>
      <c r="F206" s="265"/>
      <c r="G206" s="266"/>
      <c r="H206" s="267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268">
        <f t="shared" si="25"/>
        <v>0</v>
      </c>
      <c r="W206" s="238">
        <f t="shared" si="26"/>
        <v>0</v>
      </c>
      <c r="X206" s="338" t="s">
        <v>239</v>
      </c>
      <c r="Y206" s="282"/>
    </row>
    <row r="207" spans="1:25" x14ac:dyDescent="0.25">
      <c r="A207" s="52"/>
      <c r="B207" s="265"/>
      <c r="C207" s="265"/>
      <c r="D207" s="265"/>
      <c r="E207" s="265"/>
      <c r="F207" s="265"/>
      <c r="G207" s="266"/>
      <c r="H207" s="267"/>
      <c r="I207" s="61"/>
      <c r="J207" s="290"/>
      <c r="K207" s="290"/>
      <c r="L207" s="290"/>
      <c r="M207" s="61"/>
      <c r="N207" s="61"/>
      <c r="O207" s="61"/>
      <c r="P207" s="61"/>
      <c r="Q207" s="61"/>
      <c r="R207" s="61"/>
      <c r="S207" s="61"/>
      <c r="T207" s="61"/>
      <c r="U207" s="61"/>
      <c r="V207" s="268">
        <f t="shared" si="25"/>
        <v>0</v>
      </c>
      <c r="W207" s="238">
        <f t="shared" si="26"/>
        <v>0</v>
      </c>
      <c r="X207" s="338" t="s">
        <v>84</v>
      </c>
      <c r="Y207" s="282"/>
    </row>
    <row r="208" spans="1:25" x14ac:dyDescent="0.25">
      <c r="A208" s="52"/>
      <c r="B208" s="265"/>
      <c r="C208" s="265"/>
      <c r="D208" s="265"/>
      <c r="E208" s="265"/>
      <c r="F208" s="265"/>
      <c r="G208" s="266"/>
      <c r="H208" s="267"/>
      <c r="I208" s="61">
        <v>1</v>
      </c>
      <c r="J208" s="61">
        <v>2</v>
      </c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268">
        <f t="shared" si="25"/>
        <v>2</v>
      </c>
      <c r="W208" s="238">
        <f t="shared" si="26"/>
        <v>3.3840947546531302E-3</v>
      </c>
      <c r="X208" s="36" t="s">
        <v>13</v>
      </c>
      <c r="Y208" s="146"/>
    </row>
    <row r="209" spans="1:25" x14ac:dyDescent="0.25">
      <c r="A209" s="52"/>
      <c r="B209" s="265"/>
      <c r="C209" s="265"/>
      <c r="D209" s="265"/>
      <c r="E209" s="265"/>
      <c r="F209" s="265"/>
      <c r="G209" s="266"/>
      <c r="H209" s="267"/>
      <c r="I209" s="61">
        <v>4</v>
      </c>
      <c r="J209" s="61">
        <v>5</v>
      </c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268">
        <f t="shared" si="25"/>
        <v>5</v>
      </c>
      <c r="W209" s="238">
        <f t="shared" si="26"/>
        <v>8.4602368866328256E-3</v>
      </c>
      <c r="X209" s="36" t="s">
        <v>14</v>
      </c>
      <c r="Y209" s="264"/>
    </row>
    <row r="210" spans="1:25" x14ac:dyDescent="0.25">
      <c r="A210" s="52" t="s">
        <v>153</v>
      </c>
      <c r="B210" s="265"/>
      <c r="C210" s="265"/>
      <c r="D210" s="265"/>
      <c r="E210" s="265"/>
      <c r="F210" s="265"/>
      <c r="G210" s="266"/>
      <c r="H210" s="267"/>
      <c r="I210" s="61">
        <v>1</v>
      </c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268">
        <f t="shared" si="25"/>
        <v>0</v>
      </c>
      <c r="W210" s="238">
        <f t="shared" si="26"/>
        <v>0</v>
      </c>
      <c r="X210" s="36" t="s">
        <v>7</v>
      </c>
      <c r="Y210" s="264"/>
    </row>
    <row r="211" spans="1:25" x14ac:dyDescent="0.25">
      <c r="A211" s="52"/>
      <c r="B211" s="265"/>
      <c r="C211" s="265"/>
      <c r="D211" s="265"/>
      <c r="E211" s="265"/>
      <c r="F211" s="265"/>
      <c r="G211" s="266"/>
      <c r="H211" s="267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268">
        <f t="shared" si="25"/>
        <v>0</v>
      </c>
      <c r="W211" s="238">
        <f t="shared" si="26"/>
        <v>0</v>
      </c>
      <c r="X211" s="36" t="s">
        <v>8</v>
      </c>
      <c r="Y211" s="291"/>
    </row>
    <row r="212" spans="1:25" x14ac:dyDescent="0.25">
      <c r="A212" s="52"/>
      <c r="B212" s="265"/>
      <c r="C212" s="265"/>
      <c r="D212" s="265"/>
      <c r="E212" s="265"/>
      <c r="F212" s="265"/>
      <c r="G212" s="266"/>
      <c r="H212" s="285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268">
        <f t="shared" si="25"/>
        <v>0</v>
      </c>
      <c r="W212" s="238">
        <f t="shared" si="26"/>
        <v>0</v>
      </c>
      <c r="X212" s="36" t="s">
        <v>68</v>
      </c>
      <c r="Y212" s="291"/>
    </row>
    <row r="213" spans="1:25" x14ac:dyDescent="0.25">
      <c r="A213" s="52"/>
      <c r="B213" s="265"/>
      <c r="C213" s="265"/>
      <c r="D213" s="265"/>
      <c r="E213" s="265"/>
      <c r="F213" s="265"/>
      <c r="G213" s="266"/>
      <c r="H213" s="285"/>
      <c r="I213" s="61"/>
      <c r="J213" s="61">
        <v>1</v>
      </c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268">
        <f t="shared" si="25"/>
        <v>1</v>
      </c>
      <c r="W213" s="238">
        <f t="shared" si="26"/>
        <v>1.6920473773265651E-3</v>
      </c>
      <c r="X213" s="36" t="s">
        <v>0</v>
      </c>
      <c r="Y213" s="292"/>
    </row>
    <row r="214" spans="1:25" x14ac:dyDescent="0.25">
      <c r="A214" s="52"/>
      <c r="B214" s="265"/>
      <c r="C214" s="265"/>
      <c r="D214" s="265"/>
      <c r="E214" s="265"/>
      <c r="F214" s="265"/>
      <c r="G214" s="266"/>
      <c r="H214" s="285"/>
      <c r="I214" s="61">
        <v>1</v>
      </c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268">
        <f t="shared" si="25"/>
        <v>0</v>
      </c>
      <c r="W214" s="238">
        <f t="shared" si="26"/>
        <v>0</v>
      </c>
      <c r="X214" s="36" t="s">
        <v>19</v>
      </c>
      <c r="Y214" s="292"/>
    </row>
    <row r="215" spans="1:25" x14ac:dyDescent="0.25">
      <c r="A215" s="52"/>
      <c r="B215" s="265"/>
      <c r="C215" s="265"/>
      <c r="D215" s="265"/>
      <c r="E215" s="265"/>
      <c r="F215" s="265" t="s">
        <v>99</v>
      </c>
      <c r="G215" s="266"/>
      <c r="H215" s="285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>
        <v>1</v>
      </c>
      <c r="V215" s="268">
        <f t="shared" si="25"/>
        <v>1</v>
      </c>
      <c r="W215" s="238">
        <f t="shared" si="26"/>
        <v>1.6920473773265651E-3</v>
      </c>
      <c r="X215" s="36" t="s">
        <v>3</v>
      </c>
      <c r="Y215" s="292"/>
    </row>
    <row r="216" spans="1:25" x14ac:dyDescent="0.25">
      <c r="A216" s="303"/>
      <c r="B216" s="305"/>
      <c r="C216" s="305"/>
      <c r="D216" s="305"/>
      <c r="E216" s="305"/>
      <c r="F216" s="305"/>
      <c r="G216" s="304"/>
      <c r="H216" s="293"/>
      <c r="I216" s="61"/>
      <c r="J216" s="66"/>
      <c r="K216" s="66"/>
      <c r="L216" s="66"/>
      <c r="M216" s="61"/>
      <c r="N216" s="66"/>
      <c r="O216" s="66"/>
      <c r="P216" s="66"/>
      <c r="Q216" s="66"/>
      <c r="R216" s="66"/>
      <c r="S216" s="66"/>
      <c r="T216" s="66"/>
      <c r="U216" s="66"/>
      <c r="V216" s="268">
        <f t="shared" si="25"/>
        <v>0</v>
      </c>
      <c r="W216" s="238">
        <f t="shared" si="26"/>
        <v>0</v>
      </c>
      <c r="X216" s="36" t="s">
        <v>181</v>
      </c>
      <c r="Y216" s="292"/>
    </row>
    <row r="217" spans="1:25" x14ac:dyDescent="0.25">
      <c r="A217" s="303"/>
      <c r="B217" s="305"/>
      <c r="C217" s="305"/>
      <c r="D217" s="305"/>
      <c r="E217" s="305"/>
      <c r="F217" s="305"/>
      <c r="G217" s="304"/>
      <c r="H217" s="289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268">
        <f t="shared" si="25"/>
        <v>0</v>
      </c>
      <c r="W217" s="238">
        <f t="shared" si="26"/>
        <v>0</v>
      </c>
      <c r="X217" s="196" t="s">
        <v>80</v>
      </c>
      <c r="Y217" s="292"/>
    </row>
    <row r="218" spans="1:25" x14ac:dyDescent="0.25">
      <c r="A218" s="52"/>
      <c r="B218" s="265"/>
      <c r="C218" s="265"/>
      <c r="D218" s="265"/>
      <c r="E218" s="265"/>
      <c r="F218" s="265"/>
      <c r="G218" s="56"/>
      <c r="H218" s="276"/>
      <c r="I218" s="276">
        <v>1</v>
      </c>
      <c r="J218" s="61"/>
      <c r="K218" s="61"/>
      <c r="L218" s="61"/>
      <c r="M218" s="276"/>
      <c r="N218" s="61"/>
      <c r="O218" s="61"/>
      <c r="P218" s="61"/>
      <c r="Q218" s="61"/>
      <c r="R218" s="61"/>
      <c r="S218" s="61"/>
      <c r="T218" s="61"/>
      <c r="U218" s="61"/>
      <c r="V218" s="268">
        <f t="shared" si="25"/>
        <v>0</v>
      </c>
      <c r="W218" s="238">
        <f t="shared" si="26"/>
        <v>0</v>
      </c>
      <c r="X218" s="196" t="s">
        <v>12</v>
      </c>
      <c r="Y218" s="294"/>
    </row>
    <row r="219" spans="1:25" x14ac:dyDescent="0.25">
      <c r="A219" s="52"/>
      <c r="B219" s="265"/>
      <c r="C219" s="265"/>
      <c r="D219" s="265"/>
      <c r="E219" s="265"/>
      <c r="F219" s="265"/>
      <c r="G219" s="56"/>
      <c r="H219" s="276"/>
      <c r="I219" s="61">
        <v>8</v>
      </c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>
        <v>1</v>
      </c>
      <c r="V219" s="268">
        <f t="shared" si="25"/>
        <v>1</v>
      </c>
      <c r="W219" s="238">
        <f t="shared" si="26"/>
        <v>1.6920473773265651E-3</v>
      </c>
      <c r="X219" s="36" t="s">
        <v>92</v>
      </c>
      <c r="Y219" s="147" t="s">
        <v>414</v>
      </c>
    </row>
    <row r="220" spans="1:25" x14ac:dyDescent="0.25">
      <c r="A220" s="52"/>
      <c r="B220" s="265"/>
      <c r="C220" s="265"/>
      <c r="D220" s="265"/>
      <c r="E220" s="265"/>
      <c r="F220" s="265"/>
      <c r="G220" s="266"/>
      <c r="H220" s="267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>
        <v>1</v>
      </c>
      <c r="V220" s="268">
        <f t="shared" si="25"/>
        <v>1</v>
      </c>
      <c r="W220" s="238">
        <f t="shared" si="26"/>
        <v>1.6920473773265651E-3</v>
      </c>
      <c r="X220" s="197" t="s">
        <v>27</v>
      </c>
      <c r="Y220" s="292"/>
    </row>
    <row r="221" spans="1:25" x14ac:dyDescent="0.25">
      <c r="A221" s="52"/>
      <c r="B221" s="265"/>
      <c r="C221" s="265"/>
      <c r="D221" s="265"/>
      <c r="E221" s="265"/>
      <c r="F221" s="265"/>
      <c r="G221" s="266"/>
      <c r="H221" s="267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268">
        <f t="shared" si="25"/>
        <v>0</v>
      </c>
      <c r="W221" s="238">
        <f t="shared" si="26"/>
        <v>0</v>
      </c>
      <c r="X221" s="36" t="s">
        <v>94</v>
      </c>
      <c r="Y221" s="292"/>
    </row>
    <row r="222" spans="1:25" x14ac:dyDescent="0.25">
      <c r="A222" s="52"/>
      <c r="B222" s="265"/>
      <c r="C222" s="265"/>
      <c r="D222" s="265"/>
      <c r="E222" s="265"/>
      <c r="F222" s="265" t="s">
        <v>99</v>
      </c>
      <c r="G222" s="266"/>
      <c r="H222" s="273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268">
        <f t="shared" si="25"/>
        <v>0</v>
      </c>
      <c r="W222" s="238">
        <f t="shared" si="26"/>
        <v>0</v>
      </c>
      <c r="X222" s="36" t="s">
        <v>276</v>
      </c>
      <c r="Y222" s="291"/>
    </row>
    <row r="223" spans="1:25" ht="15.75" thickBot="1" x14ac:dyDescent="0.3">
      <c r="A223" s="52"/>
      <c r="B223" s="265"/>
      <c r="C223" s="265"/>
      <c r="D223" s="265"/>
      <c r="E223" s="265"/>
      <c r="F223" s="265"/>
      <c r="G223" s="266"/>
      <c r="H223" s="273"/>
      <c r="I223" s="66">
        <v>1</v>
      </c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268">
        <f>SUM(H223,J223,L223,N223,P223,R223,U223,T223)</f>
        <v>0</v>
      </c>
      <c r="W223" s="258">
        <f>$V223/$D$202</f>
        <v>0</v>
      </c>
      <c r="X223" s="197" t="s">
        <v>9</v>
      </c>
      <c r="Y223" s="292"/>
    </row>
    <row r="224" spans="1:25" ht="15.75" thickBot="1" x14ac:dyDescent="0.3">
      <c r="A224" s="52"/>
      <c r="B224" s="265"/>
      <c r="C224" s="265"/>
      <c r="D224" s="265"/>
      <c r="E224" s="265"/>
      <c r="F224" s="265"/>
      <c r="G224" s="266"/>
      <c r="H224" s="295"/>
      <c r="I224" s="166"/>
      <c r="J224" s="166"/>
      <c r="K224" s="166"/>
      <c r="L224" s="166"/>
      <c r="M224" s="166"/>
      <c r="N224" s="166"/>
      <c r="O224" s="166"/>
      <c r="P224" s="166"/>
      <c r="Q224" s="166"/>
      <c r="R224" s="166"/>
      <c r="S224" s="166"/>
      <c r="T224" s="166"/>
      <c r="U224" s="166"/>
      <c r="V224" s="296"/>
      <c r="W224" s="166"/>
      <c r="X224" s="74" t="s">
        <v>21</v>
      </c>
      <c r="Y224" s="292"/>
    </row>
    <row r="225" spans="1:25" x14ac:dyDescent="0.25">
      <c r="A225" s="52"/>
      <c r="B225" s="265"/>
      <c r="C225" s="265"/>
      <c r="D225" s="265"/>
      <c r="E225" s="265"/>
      <c r="F225" s="265"/>
      <c r="G225" s="266"/>
      <c r="H225" s="297"/>
      <c r="I225" s="62"/>
      <c r="J225" s="62"/>
      <c r="K225" s="62"/>
      <c r="L225" s="62"/>
      <c r="M225" s="62"/>
      <c r="N225" s="62"/>
      <c r="O225" s="62"/>
      <c r="P225" s="62"/>
      <c r="Q225" s="61"/>
      <c r="R225" s="62"/>
      <c r="S225" s="62"/>
      <c r="T225" s="62"/>
      <c r="U225" s="62"/>
      <c r="V225" s="268">
        <f t="shared" ref="V225:V238" si="27">SUM(H225,J225,L225,N225,P225,R225,U225)</f>
        <v>0</v>
      </c>
      <c r="W225" s="237">
        <f>$V225/$D$202</f>
        <v>0</v>
      </c>
      <c r="X225" s="341" t="s">
        <v>71</v>
      </c>
      <c r="Y225" s="292"/>
    </row>
    <row r="226" spans="1:25" x14ac:dyDescent="0.25">
      <c r="A226" s="52"/>
      <c r="B226" s="265"/>
      <c r="C226" s="265"/>
      <c r="D226" s="265"/>
      <c r="E226" s="265"/>
      <c r="F226" s="265"/>
      <c r="G226" s="266"/>
      <c r="H226" s="267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268">
        <f t="shared" si="27"/>
        <v>0</v>
      </c>
      <c r="W226" s="238">
        <f>$V226/$D$202</f>
        <v>0</v>
      </c>
      <c r="X226" s="101" t="s">
        <v>26</v>
      </c>
      <c r="Y226" s="146"/>
    </row>
    <row r="227" spans="1:25" x14ac:dyDescent="0.25">
      <c r="A227" s="52"/>
      <c r="B227" s="265"/>
      <c r="C227" s="265"/>
      <c r="D227" s="265"/>
      <c r="E227" s="265"/>
      <c r="F227" s="265"/>
      <c r="G227" s="266"/>
      <c r="H227" s="267">
        <v>1</v>
      </c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268">
        <f t="shared" si="27"/>
        <v>1</v>
      </c>
      <c r="W227" s="238">
        <f t="shared" ref="W227:W236" si="28">$V227/$D$202</f>
        <v>1.6920473773265651E-3</v>
      </c>
      <c r="X227" s="337" t="s">
        <v>167</v>
      </c>
      <c r="Y227" s="291"/>
    </row>
    <row r="228" spans="1:25" x14ac:dyDescent="0.25">
      <c r="A228" s="52"/>
      <c r="B228" s="265"/>
      <c r="C228" s="265"/>
      <c r="D228" s="265"/>
      <c r="E228" s="265"/>
      <c r="F228" s="265"/>
      <c r="G228" s="266"/>
      <c r="H228" s="267">
        <v>1</v>
      </c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268">
        <f t="shared" si="27"/>
        <v>1</v>
      </c>
      <c r="W228" s="238">
        <f t="shared" si="28"/>
        <v>1.6920473773265651E-3</v>
      </c>
      <c r="X228" s="338" t="s">
        <v>25</v>
      </c>
      <c r="Y228" s="291"/>
    </row>
    <row r="229" spans="1:25" x14ac:dyDescent="0.25">
      <c r="A229" s="52"/>
      <c r="B229" s="265"/>
      <c r="C229" s="265"/>
      <c r="D229" s="265"/>
      <c r="E229" s="265"/>
      <c r="F229" s="265" t="s">
        <v>99</v>
      </c>
      <c r="G229" s="266"/>
      <c r="H229" s="267">
        <v>2</v>
      </c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268">
        <f t="shared" si="27"/>
        <v>2</v>
      </c>
      <c r="W229" s="238">
        <f t="shared" si="28"/>
        <v>3.3840947546531302E-3</v>
      </c>
      <c r="X229" s="337" t="s">
        <v>51</v>
      </c>
      <c r="Y229" s="291" t="s">
        <v>415</v>
      </c>
    </row>
    <row r="230" spans="1:25" x14ac:dyDescent="0.25">
      <c r="A230" s="52"/>
      <c r="B230" s="265"/>
      <c r="C230" s="265"/>
      <c r="D230" s="265"/>
      <c r="E230" s="265"/>
      <c r="F230" s="265"/>
      <c r="G230" s="266"/>
      <c r="H230" s="267">
        <v>2</v>
      </c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268">
        <f t="shared" si="27"/>
        <v>2</v>
      </c>
      <c r="W230" s="238">
        <f t="shared" si="28"/>
        <v>3.3840947546531302E-3</v>
      </c>
      <c r="X230" s="196" t="s">
        <v>12</v>
      </c>
      <c r="Y230" s="291"/>
    </row>
    <row r="231" spans="1:25" x14ac:dyDescent="0.25">
      <c r="A231" s="52"/>
      <c r="B231" s="265"/>
      <c r="C231" s="265"/>
      <c r="D231" s="265"/>
      <c r="E231" s="265"/>
      <c r="F231" s="265"/>
      <c r="G231" s="266"/>
      <c r="H231" s="267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268">
        <f t="shared" si="27"/>
        <v>0</v>
      </c>
      <c r="W231" s="238">
        <f t="shared" si="28"/>
        <v>0</v>
      </c>
      <c r="X231" s="336" t="s">
        <v>156</v>
      </c>
      <c r="Y231" s="291"/>
    </row>
    <row r="232" spans="1:25" x14ac:dyDescent="0.25">
      <c r="A232" s="52"/>
      <c r="B232" s="265"/>
      <c r="C232" s="265"/>
      <c r="D232" s="265"/>
      <c r="E232" s="265"/>
      <c r="F232" s="265"/>
      <c r="G232" s="266"/>
      <c r="H232" s="267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268">
        <f t="shared" si="27"/>
        <v>0</v>
      </c>
      <c r="W232" s="238">
        <f t="shared" si="28"/>
        <v>0</v>
      </c>
      <c r="X232" s="338" t="s">
        <v>279</v>
      </c>
      <c r="Y232" s="291"/>
    </row>
    <row r="233" spans="1:25" x14ac:dyDescent="0.25">
      <c r="A233" s="52"/>
      <c r="B233" s="265"/>
      <c r="C233" s="265"/>
      <c r="D233" s="265"/>
      <c r="E233" s="265"/>
      <c r="F233" s="265"/>
      <c r="G233" s="266"/>
      <c r="H233" s="267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268">
        <f t="shared" si="27"/>
        <v>0</v>
      </c>
      <c r="W233" s="238">
        <f t="shared" si="28"/>
        <v>0</v>
      </c>
      <c r="X233" s="338" t="s">
        <v>179</v>
      </c>
      <c r="Y233" s="291"/>
    </row>
    <row r="234" spans="1:25" x14ac:dyDescent="0.25">
      <c r="A234" s="52"/>
      <c r="B234" s="265"/>
      <c r="C234" s="265"/>
      <c r="D234" s="265"/>
      <c r="E234" s="265"/>
      <c r="F234" s="265"/>
      <c r="G234" s="266"/>
      <c r="H234" s="267">
        <v>2</v>
      </c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268">
        <f t="shared" si="27"/>
        <v>2</v>
      </c>
      <c r="W234" s="238">
        <f t="shared" si="28"/>
        <v>3.3840947546531302E-3</v>
      </c>
      <c r="X234" s="338" t="s">
        <v>100</v>
      </c>
      <c r="Y234" s="291"/>
    </row>
    <row r="235" spans="1:25" x14ac:dyDescent="0.25">
      <c r="A235" s="52"/>
      <c r="B235" s="265"/>
      <c r="C235" s="265"/>
      <c r="D235" s="265"/>
      <c r="E235" s="265"/>
      <c r="F235" s="265"/>
      <c r="G235" s="266"/>
      <c r="H235" s="267">
        <v>1</v>
      </c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268">
        <f t="shared" si="27"/>
        <v>1</v>
      </c>
      <c r="W235" s="238">
        <f t="shared" si="28"/>
        <v>1.6920473773265651E-3</v>
      </c>
      <c r="X235" s="196" t="s">
        <v>413</v>
      </c>
      <c r="Y235" s="291"/>
    </row>
    <row r="236" spans="1:25" x14ac:dyDescent="0.25">
      <c r="A236" s="52"/>
      <c r="B236" s="265"/>
      <c r="C236" s="265"/>
      <c r="D236" s="265"/>
      <c r="E236" s="265"/>
      <c r="F236" s="265"/>
      <c r="G236" s="266"/>
      <c r="H236" s="267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268">
        <f t="shared" si="27"/>
        <v>0</v>
      </c>
      <c r="W236" s="238">
        <f t="shared" si="28"/>
        <v>0</v>
      </c>
      <c r="X236" s="196" t="s">
        <v>242</v>
      </c>
      <c r="Y236" s="291"/>
    </row>
    <row r="237" spans="1:25" ht="15.75" thickBot="1" x14ac:dyDescent="0.3">
      <c r="A237" s="155"/>
      <c r="B237" s="156"/>
      <c r="C237" s="156"/>
      <c r="D237" s="156"/>
      <c r="E237" s="156"/>
      <c r="F237" s="156"/>
      <c r="G237" s="266"/>
      <c r="H237" s="267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268">
        <f t="shared" si="27"/>
        <v>0</v>
      </c>
      <c r="W237" s="236">
        <f>$V237/$D$202</f>
        <v>0</v>
      </c>
      <c r="X237" s="38" t="s">
        <v>85</v>
      </c>
      <c r="Y237" s="298"/>
    </row>
    <row r="238" spans="1:25" ht="15.75" thickBot="1" x14ac:dyDescent="0.3">
      <c r="A238" s="41"/>
      <c r="B238" s="41"/>
      <c r="C238" s="41"/>
      <c r="D238" s="41"/>
      <c r="E238" s="41"/>
      <c r="F238" s="41"/>
      <c r="G238" s="47" t="s">
        <v>4</v>
      </c>
      <c r="H238" s="57">
        <f>SUM(H204:H237)</f>
        <v>15</v>
      </c>
      <c r="I238" s="57">
        <f>SUM(I203:I237)</f>
        <v>27</v>
      </c>
      <c r="J238" s="57">
        <f t="shared" ref="J238:U238" si="29">SUM(J203:J237)</f>
        <v>8</v>
      </c>
      <c r="K238" s="57">
        <f t="shared" si="29"/>
        <v>0</v>
      </c>
      <c r="L238" s="57">
        <f t="shared" si="29"/>
        <v>0</v>
      </c>
      <c r="M238" s="57">
        <f t="shared" si="29"/>
        <v>0</v>
      </c>
      <c r="N238" s="57">
        <f t="shared" si="29"/>
        <v>0</v>
      </c>
      <c r="O238" s="57">
        <f t="shared" si="29"/>
        <v>0</v>
      </c>
      <c r="P238" s="57">
        <f t="shared" si="29"/>
        <v>0</v>
      </c>
      <c r="Q238" s="57">
        <f t="shared" si="29"/>
        <v>0</v>
      </c>
      <c r="R238" s="57">
        <f t="shared" si="29"/>
        <v>0</v>
      </c>
      <c r="S238" s="57">
        <f t="shared" si="29"/>
        <v>0</v>
      </c>
      <c r="T238" s="57">
        <f t="shared" si="29"/>
        <v>0</v>
      </c>
      <c r="U238" s="57">
        <f t="shared" si="29"/>
        <v>3</v>
      </c>
      <c r="V238" s="288">
        <f t="shared" si="27"/>
        <v>26</v>
      </c>
      <c r="W238" s="328">
        <f>$V238/$D$202</f>
        <v>4.3993231810490696E-2</v>
      </c>
    </row>
    <row r="240" spans="1:25" ht="15.75" thickBot="1" x14ac:dyDescent="0.3"/>
    <row r="241" spans="1:25" ht="60.75" thickBot="1" x14ac:dyDescent="0.3">
      <c r="A241" s="43" t="s">
        <v>22</v>
      </c>
      <c r="B241" s="43" t="s">
        <v>47</v>
      </c>
      <c r="C241" s="43" t="s">
        <v>52</v>
      </c>
      <c r="D241" s="43" t="s">
        <v>17</v>
      </c>
      <c r="E241" s="42" t="s">
        <v>16</v>
      </c>
      <c r="F241" s="44" t="s">
        <v>1</v>
      </c>
      <c r="G241" s="45" t="s">
        <v>23</v>
      </c>
      <c r="H241" s="76" t="s">
        <v>66</v>
      </c>
      <c r="I241" s="46" t="s">
        <v>67</v>
      </c>
      <c r="J241" s="46" t="s">
        <v>53</v>
      </c>
      <c r="K241" s="46" t="s">
        <v>58</v>
      </c>
      <c r="L241" s="46" t="s">
        <v>54</v>
      </c>
      <c r="M241" s="46" t="s">
        <v>59</v>
      </c>
      <c r="N241" s="46" t="s">
        <v>55</v>
      </c>
      <c r="O241" s="46" t="s">
        <v>60</v>
      </c>
      <c r="P241" s="46" t="s">
        <v>56</v>
      </c>
      <c r="Q241" s="46" t="s">
        <v>63</v>
      </c>
      <c r="R241" s="46" t="s">
        <v>57</v>
      </c>
      <c r="S241" s="46" t="s">
        <v>64</v>
      </c>
      <c r="T241" s="46" t="s">
        <v>113</v>
      </c>
      <c r="U241" s="46" t="s">
        <v>41</v>
      </c>
      <c r="V241" s="46" t="s">
        <v>4</v>
      </c>
      <c r="W241" s="42" t="s">
        <v>2</v>
      </c>
      <c r="X241" s="33" t="s">
        <v>20</v>
      </c>
      <c r="Y241" s="32" t="s">
        <v>6</v>
      </c>
    </row>
    <row r="242" spans="1:25" ht="15.75" thickBot="1" x14ac:dyDescent="0.3">
      <c r="A242" s="73">
        <v>1523564</v>
      </c>
      <c r="B242" s="73" t="s">
        <v>238</v>
      </c>
      <c r="C242" s="317">
        <v>576</v>
      </c>
      <c r="D242" s="317">
        <v>608</v>
      </c>
      <c r="E242" s="317">
        <v>569</v>
      </c>
      <c r="F242" s="318">
        <f>E242/D242</f>
        <v>0.93585526315789469</v>
      </c>
      <c r="G242" s="48">
        <v>45441</v>
      </c>
      <c r="H242" s="82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4"/>
      <c r="T242" s="296"/>
      <c r="U242" s="115"/>
      <c r="V242" s="115"/>
      <c r="W242" s="84"/>
      <c r="X242" s="86" t="s">
        <v>75</v>
      </c>
      <c r="Y242" s="353" t="s">
        <v>70</v>
      </c>
    </row>
    <row r="243" spans="1:25" x14ac:dyDescent="0.25">
      <c r="A243" s="52"/>
      <c r="B243" s="265"/>
      <c r="C243" s="265"/>
      <c r="D243" s="265"/>
      <c r="E243" s="265"/>
      <c r="F243" s="265"/>
      <c r="G243" s="266"/>
      <c r="H243" s="262"/>
      <c r="I243" s="59">
        <v>7</v>
      </c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286">
        <f>SUM(H243,J243,L243,N243,P243,R243,U243,T243)</f>
        <v>0</v>
      </c>
      <c r="W243" s="237">
        <f>$V243/$D$242</f>
        <v>0</v>
      </c>
      <c r="X243" s="35" t="s">
        <v>355</v>
      </c>
      <c r="Y243" s="260"/>
    </row>
    <row r="244" spans="1:25" x14ac:dyDescent="0.25">
      <c r="A244" s="52"/>
      <c r="B244" s="265"/>
      <c r="C244" s="265"/>
      <c r="D244" s="265"/>
      <c r="E244" s="265"/>
      <c r="F244" s="265"/>
      <c r="G244" s="266"/>
      <c r="H244" s="267">
        <v>7</v>
      </c>
      <c r="I244" s="61"/>
      <c r="J244" s="61">
        <v>1</v>
      </c>
      <c r="K244" s="61"/>
      <c r="L244" s="61"/>
      <c r="M244" s="61"/>
      <c r="N244" s="66"/>
      <c r="O244" s="61"/>
      <c r="P244" s="61"/>
      <c r="Q244" s="61"/>
      <c r="R244" s="61"/>
      <c r="S244" s="61"/>
      <c r="T244" s="61"/>
      <c r="U244" s="61"/>
      <c r="V244" s="268">
        <f>SUM(H244,J244,L244,N244,P244,R244,U244,T244)</f>
        <v>8</v>
      </c>
      <c r="W244" s="238">
        <f>$V244/$D$242</f>
        <v>1.3157894736842105E-2</v>
      </c>
      <c r="X244" s="196" t="s">
        <v>48</v>
      </c>
      <c r="Y244" s="260"/>
    </row>
    <row r="245" spans="1:25" x14ac:dyDescent="0.25">
      <c r="A245" s="52"/>
      <c r="B245" s="265"/>
      <c r="C245" s="265"/>
      <c r="D245" s="265"/>
      <c r="E245" s="265"/>
      <c r="F245" s="265"/>
      <c r="G245" s="266"/>
      <c r="H245" s="267">
        <v>3</v>
      </c>
      <c r="I245" s="61"/>
      <c r="J245" s="61">
        <v>1</v>
      </c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268">
        <f t="shared" ref="V245:V262" si="30">SUM(H245,J245,L245,N245,P245,R245,U245,T245)</f>
        <v>4</v>
      </c>
      <c r="W245" s="238">
        <f t="shared" ref="W245:W262" si="31">$V245/$D$242</f>
        <v>6.5789473684210523E-3</v>
      </c>
      <c r="X245" s="36" t="s">
        <v>15</v>
      </c>
      <c r="Y245" s="282"/>
    </row>
    <row r="246" spans="1:25" x14ac:dyDescent="0.25">
      <c r="A246" s="52"/>
      <c r="B246" s="265"/>
      <c r="C246" s="265"/>
      <c r="D246" s="265"/>
      <c r="E246" s="265"/>
      <c r="F246" s="265"/>
      <c r="G246" s="266"/>
      <c r="H246" s="267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268">
        <f t="shared" si="30"/>
        <v>0</v>
      </c>
      <c r="W246" s="238">
        <f t="shared" si="31"/>
        <v>0</v>
      </c>
      <c r="X246" s="338" t="s">
        <v>239</v>
      </c>
      <c r="Y246" s="282"/>
    </row>
    <row r="247" spans="1:25" x14ac:dyDescent="0.25">
      <c r="A247" s="52"/>
      <c r="B247" s="265"/>
      <c r="C247" s="265"/>
      <c r="D247" s="265"/>
      <c r="E247" s="265"/>
      <c r="F247" s="265"/>
      <c r="G247" s="266"/>
      <c r="H247" s="267"/>
      <c r="I247" s="61"/>
      <c r="J247" s="290"/>
      <c r="K247" s="290"/>
      <c r="L247" s="290"/>
      <c r="M247" s="61"/>
      <c r="N247" s="61"/>
      <c r="O247" s="61"/>
      <c r="P247" s="61"/>
      <c r="Q247" s="61"/>
      <c r="R247" s="61"/>
      <c r="S247" s="61"/>
      <c r="T247" s="61"/>
      <c r="U247" s="61"/>
      <c r="V247" s="268">
        <f t="shared" si="30"/>
        <v>0</v>
      </c>
      <c r="W247" s="238">
        <f t="shared" si="31"/>
        <v>0</v>
      </c>
      <c r="X247" s="338" t="s">
        <v>84</v>
      </c>
      <c r="Y247" s="282"/>
    </row>
    <row r="248" spans="1:25" x14ac:dyDescent="0.25">
      <c r="A248" s="52"/>
      <c r="B248" s="265"/>
      <c r="C248" s="265"/>
      <c r="D248" s="265"/>
      <c r="E248" s="265"/>
      <c r="F248" s="265"/>
      <c r="G248" s="266"/>
      <c r="H248" s="267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268">
        <f t="shared" si="30"/>
        <v>0</v>
      </c>
      <c r="W248" s="238">
        <f t="shared" si="31"/>
        <v>0</v>
      </c>
      <c r="X248" s="36" t="s">
        <v>13</v>
      </c>
      <c r="Y248" s="146"/>
    </row>
    <row r="249" spans="1:25" x14ac:dyDescent="0.25">
      <c r="A249" s="52"/>
      <c r="B249" s="265"/>
      <c r="C249" s="265"/>
      <c r="D249" s="265"/>
      <c r="E249" s="265"/>
      <c r="F249" s="265"/>
      <c r="G249" s="266"/>
      <c r="H249" s="267"/>
      <c r="I249" s="61">
        <v>2</v>
      </c>
      <c r="J249" s="61">
        <v>1</v>
      </c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268">
        <f t="shared" si="30"/>
        <v>1</v>
      </c>
      <c r="W249" s="238">
        <f t="shared" si="31"/>
        <v>1.6447368421052631E-3</v>
      </c>
      <c r="X249" s="36" t="s">
        <v>14</v>
      </c>
      <c r="Y249" s="264"/>
    </row>
    <row r="250" spans="1:25" x14ac:dyDescent="0.25">
      <c r="A250" s="52" t="s">
        <v>153</v>
      </c>
      <c r="B250" s="265"/>
      <c r="C250" s="265"/>
      <c r="D250" s="265"/>
      <c r="E250" s="265"/>
      <c r="F250" s="265"/>
      <c r="G250" s="266"/>
      <c r="H250" s="267"/>
      <c r="I250" s="61">
        <v>3</v>
      </c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268">
        <f t="shared" si="30"/>
        <v>0</v>
      </c>
      <c r="W250" s="238">
        <f t="shared" si="31"/>
        <v>0</v>
      </c>
      <c r="X250" s="36" t="s">
        <v>7</v>
      </c>
      <c r="Y250" s="264"/>
    </row>
    <row r="251" spans="1:25" x14ac:dyDescent="0.25">
      <c r="A251" s="52"/>
      <c r="B251" s="265"/>
      <c r="C251" s="265"/>
      <c r="D251" s="265"/>
      <c r="E251" s="265"/>
      <c r="F251" s="265"/>
      <c r="G251" s="266"/>
      <c r="H251" s="267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268">
        <f t="shared" si="30"/>
        <v>0</v>
      </c>
      <c r="W251" s="238">
        <f t="shared" si="31"/>
        <v>0</v>
      </c>
      <c r="X251" s="36" t="s">
        <v>8</v>
      </c>
      <c r="Y251" s="291"/>
    </row>
    <row r="252" spans="1:25" x14ac:dyDescent="0.25">
      <c r="A252" s="52"/>
      <c r="B252" s="265"/>
      <c r="C252" s="265"/>
      <c r="D252" s="265"/>
      <c r="E252" s="265"/>
      <c r="F252" s="265"/>
      <c r="G252" s="266"/>
      <c r="H252" s="285"/>
      <c r="I252" s="61">
        <v>1</v>
      </c>
      <c r="J252" s="61">
        <v>1</v>
      </c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268">
        <f t="shared" si="30"/>
        <v>1</v>
      </c>
      <c r="W252" s="238">
        <f t="shared" si="31"/>
        <v>1.6447368421052631E-3</v>
      </c>
      <c r="X252" s="36" t="s">
        <v>68</v>
      </c>
      <c r="Y252" s="291"/>
    </row>
    <row r="253" spans="1:25" x14ac:dyDescent="0.25">
      <c r="A253" s="52"/>
      <c r="B253" s="265"/>
      <c r="C253" s="265"/>
      <c r="D253" s="265"/>
      <c r="E253" s="265"/>
      <c r="F253" s="265"/>
      <c r="G253" s="266"/>
      <c r="H253" s="285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268">
        <f t="shared" si="30"/>
        <v>0</v>
      </c>
      <c r="W253" s="238">
        <f t="shared" si="31"/>
        <v>0</v>
      </c>
      <c r="X253" s="36" t="s">
        <v>0</v>
      </c>
      <c r="Y253" s="292"/>
    </row>
    <row r="254" spans="1:25" x14ac:dyDescent="0.25">
      <c r="A254" s="52"/>
      <c r="B254" s="265"/>
      <c r="C254" s="265"/>
      <c r="D254" s="265"/>
      <c r="E254" s="265"/>
      <c r="F254" s="265"/>
      <c r="G254" s="266"/>
      <c r="H254" s="285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268">
        <f t="shared" si="30"/>
        <v>0</v>
      </c>
      <c r="W254" s="238">
        <f t="shared" si="31"/>
        <v>0</v>
      </c>
      <c r="X254" s="36" t="s">
        <v>19</v>
      </c>
      <c r="Y254" s="292"/>
    </row>
    <row r="255" spans="1:25" x14ac:dyDescent="0.25">
      <c r="A255" s="52"/>
      <c r="B255" s="265"/>
      <c r="C255" s="265"/>
      <c r="D255" s="265"/>
      <c r="E255" s="265"/>
      <c r="F255" s="265" t="s">
        <v>99</v>
      </c>
      <c r="G255" s="266"/>
      <c r="H255" s="285"/>
      <c r="I255" s="61">
        <v>3</v>
      </c>
      <c r="J255" s="61">
        <v>1</v>
      </c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268">
        <f t="shared" si="30"/>
        <v>1</v>
      </c>
      <c r="W255" s="238">
        <f t="shared" si="31"/>
        <v>1.6447368421052631E-3</v>
      </c>
      <c r="X255" s="36" t="s">
        <v>3</v>
      </c>
      <c r="Y255" s="292"/>
    </row>
    <row r="256" spans="1:25" x14ac:dyDescent="0.25">
      <c r="A256" s="303"/>
      <c r="B256" s="305"/>
      <c r="C256" s="305"/>
      <c r="D256" s="305"/>
      <c r="E256" s="305"/>
      <c r="F256" s="305"/>
      <c r="G256" s="304"/>
      <c r="H256" s="293"/>
      <c r="I256" s="61">
        <v>5</v>
      </c>
      <c r="J256" s="66"/>
      <c r="K256" s="66"/>
      <c r="L256" s="66"/>
      <c r="M256" s="61"/>
      <c r="N256" s="66"/>
      <c r="O256" s="66"/>
      <c r="P256" s="66"/>
      <c r="Q256" s="66"/>
      <c r="R256" s="66"/>
      <c r="S256" s="66"/>
      <c r="T256" s="66"/>
      <c r="U256" s="66"/>
      <c r="V256" s="268">
        <f t="shared" si="30"/>
        <v>0</v>
      </c>
      <c r="W256" s="238">
        <f t="shared" si="31"/>
        <v>0</v>
      </c>
      <c r="X256" s="36" t="s">
        <v>181</v>
      </c>
      <c r="Y256" s="292"/>
    </row>
    <row r="257" spans="1:25" x14ac:dyDescent="0.25">
      <c r="A257" s="303"/>
      <c r="B257" s="305"/>
      <c r="C257" s="305"/>
      <c r="D257" s="305"/>
      <c r="E257" s="305"/>
      <c r="F257" s="305"/>
      <c r="G257" s="304"/>
      <c r="H257" s="289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268">
        <f t="shared" si="30"/>
        <v>0</v>
      </c>
      <c r="W257" s="238">
        <f t="shared" si="31"/>
        <v>0</v>
      </c>
      <c r="X257" s="196" t="s">
        <v>80</v>
      </c>
      <c r="Y257" s="292"/>
    </row>
    <row r="258" spans="1:25" x14ac:dyDescent="0.25">
      <c r="A258" s="52"/>
      <c r="B258" s="265"/>
      <c r="C258" s="265"/>
      <c r="D258" s="265"/>
      <c r="E258" s="265"/>
      <c r="F258" s="265"/>
      <c r="G258" s="56"/>
      <c r="H258" s="276"/>
      <c r="I258" s="276">
        <v>1</v>
      </c>
      <c r="J258" s="61"/>
      <c r="K258" s="61"/>
      <c r="L258" s="61"/>
      <c r="M258" s="276"/>
      <c r="N258" s="61"/>
      <c r="O258" s="61"/>
      <c r="P258" s="61"/>
      <c r="Q258" s="61"/>
      <c r="R258" s="61"/>
      <c r="S258" s="61"/>
      <c r="T258" s="61"/>
      <c r="U258" s="61">
        <v>1</v>
      </c>
      <c r="V258" s="268">
        <f t="shared" si="30"/>
        <v>1</v>
      </c>
      <c r="W258" s="238">
        <f t="shared" si="31"/>
        <v>1.6447368421052631E-3</v>
      </c>
      <c r="X258" s="196" t="s">
        <v>12</v>
      </c>
      <c r="Y258" s="294"/>
    </row>
    <row r="259" spans="1:25" x14ac:dyDescent="0.25">
      <c r="A259" s="52"/>
      <c r="B259" s="265"/>
      <c r="C259" s="265"/>
      <c r="D259" s="265"/>
      <c r="E259" s="265"/>
      <c r="F259" s="265"/>
      <c r="G259" s="56"/>
      <c r="H259" s="276"/>
      <c r="I259" s="61">
        <v>5</v>
      </c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268">
        <f t="shared" si="30"/>
        <v>0</v>
      </c>
      <c r="W259" s="238">
        <f t="shared" si="31"/>
        <v>0</v>
      </c>
      <c r="X259" s="36" t="s">
        <v>92</v>
      </c>
      <c r="Y259" s="147" t="s">
        <v>435</v>
      </c>
    </row>
    <row r="260" spans="1:25" x14ac:dyDescent="0.25">
      <c r="A260" s="52"/>
      <c r="B260" s="265"/>
      <c r="C260" s="265"/>
      <c r="D260" s="265"/>
      <c r="E260" s="265"/>
      <c r="F260" s="265"/>
      <c r="G260" s="266"/>
      <c r="H260" s="267"/>
      <c r="I260" s="61"/>
      <c r="J260" s="61">
        <v>1</v>
      </c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268">
        <f t="shared" si="30"/>
        <v>1</v>
      </c>
      <c r="W260" s="238">
        <f t="shared" si="31"/>
        <v>1.6447368421052631E-3</v>
      </c>
      <c r="X260" s="197" t="s">
        <v>27</v>
      </c>
      <c r="Y260" s="292"/>
    </row>
    <row r="261" spans="1:25" x14ac:dyDescent="0.25">
      <c r="A261" s="52"/>
      <c r="B261" s="265"/>
      <c r="C261" s="265"/>
      <c r="D261" s="265"/>
      <c r="E261" s="265"/>
      <c r="F261" s="265"/>
      <c r="G261" s="266"/>
      <c r="H261" s="267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268">
        <f t="shared" si="30"/>
        <v>0</v>
      </c>
      <c r="W261" s="238">
        <f t="shared" si="31"/>
        <v>0</v>
      </c>
      <c r="X261" s="36" t="s">
        <v>94</v>
      </c>
      <c r="Y261" s="292"/>
    </row>
    <row r="262" spans="1:25" x14ac:dyDescent="0.25">
      <c r="A262" s="52"/>
      <c r="B262" s="265"/>
      <c r="C262" s="265"/>
      <c r="D262" s="265"/>
      <c r="E262" s="265"/>
      <c r="F262" s="265" t="s">
        <v>99</v>
      </c>
      <c r="G262" s="266"/>
      <c r="H262" s="273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268">
        <f t="shared" si="30"/>
        <v>0</v>
      </c>
      <c r="W262" s="238">
        <f t="shared" si="31"/>
        <v>0</v>
      </c>
      <c r="X262" s="36" t="s">
        <v>276</v>
      </c>
      <c r="Y262" s="291"/>
    </row>
    <row r="263" spans="1:25" ht="15.75" thickBot="1" x14ac:dyDescent="0.3">
      <c r="A263" s="52"/>
      <c r="B263" s="265"/>
      <c r="C263" s="265"/>
      <c r="D263" s="265"/>
      <c r="E263" s="265"/>
      <c r="F263" s="265"/>
      <c r="G263" s="266"/>
      <c r="H263" s="273"/>
      <c r="I263" s="66">
        <v>1</v>
      </c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268">
        <f>SUM(H263,J263,L263,N263,P263,R263,U263,T263)</f>
        <v>0</v>
      </c>
      <c r="W263" s="258">
        <f>$V263/$D$242</f>
        <v>0</v>
      </c>
      <c r="X263" s="197" t="s">
        <v>9</v>
      </c>
      <c r="Y263" s="292"/>
    </row>
    <row r="264" spans="1:25" ht="15.75" thickBot="1" x14ac:dyDescent="0.3">
      <c r="A264" s="52"/>
      <c r="B264" s="265"/>
      <c r="C264" s="265"/>
      <c r="D264" s="265"/>
      <c r="E264" s="265"/>
      <c r="F264" s="265"/>
      <c r="G264" s="266"/>
      <c r="H264" s="295"/>
      <c r="I264" s="166"/>
      <c r="J264" s="166"/>
      <c r="K264" s="166"/>
      <c r="L264" s="166"/>
      <c r="M264" s="166"/>
      <c r="N264" s="166"/>
      <c r="O264" s="166"/>
      <c r="P264" s="166"/>
      <c r="Q264" s="166"/>
      <c r="R264" s="166"/>
      <c r="S264" s="166"/>
      <c r="T264" s="166"/>
      <c r="U264" s="166"/>
      <c r="V264" s="296"/>
      <c r="W264" s="166"/>
      <c r="X264" s="74" t="s">
        <v>21</v>
      </c>
      <c r="Y264" s="292"/>
    </row>
    <row r="265" spans="1:25" x14ac:dyDescent="0.25">
      <c r="A265" s="52"/>
      <c r="B265" s="265"/>
      <c r="C265" s="265"/>
      <c r="D265" s="265"/>
      <c r="E265" s="265"/>
      <c r="F265" s="265"/>
      <c r="G265" s="266"/>
      <c r="H265" s="297">
        <v>3</v>
      </c>
      <c r="I265" s="62"/>
      <c r="J265" s="62"/>
      <c r="K265" s="62"/>
      <c r="L265" s="62"/>
      <c r="M265" s="62"/>
      <c r="N265" s="62"/>
      <c r="O265" s="62"/>
      <c r="P265" s="62"/>
      <c r="Q265" s="61"/>
      <c r="R265" s="62"/>
      <c r="S265" s="62"/>
      <c r="T265" s="62"/>
      <c r="U265" s="62"/>
      <c r="V265" s="268">
        <f t="shared" ref="V265:V278" si="32">SUM(H265,J265,L265,N265,P265,R265,U265)</f>
        <v>3</v>
      </c>
      <c r="W265" s="237">
        <f>$V265/$D$242</f>
        <v>4.9342105263157892E-3</v>
      </c>
      <c r="X265" s="341" t="s">
        <v>71</v>
      </c>
      <c r="Y265" s="292"/>
    </row>
    <row r="266" spans="1:25" x14ac:dyDescent="0.25">
      <c r="A266" s="52"/>
      <c r="B266" s="265"/>
      <c r="C266" s="265"/>
      <c r="D266" s="265"/>
      <c r="E266" s="265"/>
      <c r="F266" s="265"/>
      <c r="G266" s="266"/>
      <c r="H266" s="267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268">
        <f t="shared" si="32"/>
        <v>0</v>
      </c>
      <c r="W266" s="238">
        <f>$V266/$D$242</f>
        <v>0</v>
      </c>
      <c r="X266" s="101" t="s">
        <v>26</v>
      </c>
      <c r="Y266" s="146"/>
    </row>
    <row r="267" spans="1:25" x14ac:dyDescent="0.25">
      <c r="A267" s="52"/>
      <c r="B267" s="265"/>
      <c r="C267" s="265"/>
      <c r="D267" s="265"/>
      <c r="E267" s="265"/>
      <c r="F267" s="265"/>
      <c r="G267" s="266"/>
      <c r="H267" s="267">
        <v>14</v>
      </c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268">
        <f t="shared" si="32"/>
        <v>14</v>
      </c>
      <c r="W267" s="238">
        <f t="shared" ref="W267:W276" si="33">$V267/$D$242</f>
        <v>2.3026315789473683E-2</v>
      </c>
      <c r="X267" s="337" t="s">
        <v>167</v>
      </c>
      <c r="Y267" s="291"/>
    </row>
    <row r="268" spans="1:25" x14ac:dyDescent="0.25">
      <c r="A268" s="52"/>
      <c r="B268" s="265"/>
      <c r="C268" s="265"/>
      <c r="D268" s="265"/>
      <c r="E268" s="265"/>
      <c r="F268" s="265"/>
      <c r="G268" s="266"/>
      <c r="H268" s="267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268">
        <f t="shared" si="32"/>
        <v>0</v>
      </c>
      <c r="W268" s="238">
        <f t="shared" si="33"/>
        <v>0</v>
      </c>
      <c r="X268" s="338" t="s">
        <v>25</v>
      </c>
      <c r="Y268" s="291"/>
    </row>
    <row r="269" spans="1:25" x14ac:dyDescent="0.25">
      <c r="A269" s="52"/>
      <c r="B269" s="265"/>
      <c r="C269" s="265"/>
      <c r="D269" s="265"/>
      <c r="E269" s="265"/>
      <c r="F269" s="265" t="s">
        <v>99</v>
      </c>
      <c r="G269" s="266"/>
      <c r="H269" s="267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268">
        <f t="shared" si="32"/>
        <v>0</v>
      </c>
      <c r="W269" s="238">
        <f t="shared" si="33"/>
        <v>0</v>
      </c>
      <c r="X269" s="337" t="s">
        <v>51</v>
      </c>
      <c r="Y269" s="291"/>
    </row>
    <row r="270" spans="1:25" x14ac:dyDescent="0.25">
      <c r="A270" s="52"/>
      <c r="B270" s="265"/>
      <c r="C270" s="265"/>
      <c r="D270" s="265"/>
      <c r="E270" s="265"/>
      <c r="F270" s="265"/>
      <c r="G270" s="266"/>
      <c r="H270" s="267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268">
        <f t="shared" si="32"/>
        <v>0</v>
      </c>
      <c r="W270" s="238">
        <f t="shared" si="33"/>
        <v>0</v>
      </c>
      <c r="X270" s="196" t="s">
        <v>12</v>
      </c>
      <c r="Y270" s="291"/>
    </row>
    <row r="271" spans="1:25" x14ac:dyDescent="0.25">
      <c r="A271" s="52"/>
      <c r="B271" s="265"/>
      <c r="C271" s="265"/>
      <c r="D271" s="265"/>
      <c r="E271" s="265"/>
      <c r="F271" s="265"/>
      <c r="G271" s="266"/>
      <c r="H271" s="267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268">
        <f t="shared" si="32"/>
        <v>0</v>
      </c>
      <c r="W271" s="238">
        <f t="shared" si="33"/>
        <v>0</v>
      </c>
      <c r="X271" s="336" t="s">
        <v>156</v>
      </c>
      <c r="Y271" s="291"/>
    </row>
    <row r="272" spans="1:25" x14ac:dyDescent="0.25">
      <c r="A272" s="52"/>
      <c r="B272" s="265"/>
      <c r="C272" s="265"/>
      <c r="D272" s="265"/>
      <c r="E272" s="265"/>
      <c r="F272" s="265"/>
      <c r="G272" s="266"/>
      <c r="H272" s="267">
        <v>3</v>
      </c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268">
        <f t="shared" si="32"/>
        <v>3</v>
      </c>
      <c r="W272" s="238">
        <f t="shared" si="33"/>
        <v>4.9342105263157892E-3</v>
      </c>
      <c r="X272" s="338" t="s">
        <v>279</v>
      </c>
      <c r="Y272" s="291" t="s">
        <v>438</v>
      </c>
    </row>
    <row r="273" spans="1:25" x14ac:dyDescent="0.25">
      <c r="A273" s="52"/>
      <c r="B273" s="265"/>
      <c r="C273" s="265"/>
      <c r="D273" s="265"/>
      <c r="E273" s="265"/>
      <c r="F273" s="265"/>
      <c r="G273" s="266"/>
      <c r="H273" s="267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268">
        <f t="shared" si="32"/>
        <v>0</v>
      </c>
      <c r="W273" s="238">
        <f t="shared" si="33"/>
        <v>0</v>
      </c>
      <c r="X273" s="338" t="s">
        <v>179</v>
      </c>
      <c r="Y273" s="291" t="s">
        <v>439</v>
      </c>
    </row>
    <row r="274" spans="1:25" x14ac:dyDescent="0.25">
      <c r="A274" s="52"/>
      <c r="B274" s="265"/>
      <c r="C274" s="265"/>
      <c r="D274" s="265"/>
      <c r="E274" s="265"/>
      <c r="F274" s="265"/>
      <c r="G274" s="266"/>
      <c r="H274" s="267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268">
        <f t="shared" si="32"/>
        <v>0</v>
      </c>
      <c r="W274" s="238">
        <f t="shared" si="33"/>
        <v>0</v>
      </c>
      <c r="X274" s="338" t="s">
        <v>100</v>
      </c>
      <c r="Y274" s="291" t="s">
        <v>436</v>
      </c>
    </row>
    <row r="275" spans="1:25" x14ac:dyDescent="0.25">
      <c r="A275" s="52"/>
      <c r="B275" s="265"/>
      <c r="C275" s="265"/>
      <c r="D275" s="265"/>
      <c r="E275" s="265"/>
      <c r="F275" s="265"/>
      <c r="G275" s="266"/>
      <c r="H275" s="267">
        <v>2</v>
      </c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268">
        <f t="shared" si="32"/>
        <v>2</v>
      </c>
      <c r="W275" s="238">
        <f t="shared" si="33"/>
        <v>3.2894736842105261E-3</v>
      </c>
      <c r="X275" s="196" t="s">
        <v>437</v>
      </c>
      <c r="Y275" s="291"/>
    </row>
    <row r="276" spans="1:25" x14ac:dyDescent="0.25">
      <c r="A276" s="52"/>
      <c r="B276" s="265"/>
      <c r="C276" s="265"/>
      <c r="D276" s="265"/>
      <c r="E276" s="265"/>
      <c r="F276" s="265"/>
      <c r="G276" s="266"/>
      <c r="H276" s="267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268">
        <f t="shared" si="32"/>
        <v>0</v>
      </c>
      <c r="W276" s="238">
        <f t="shared" si="33"/>
        <v>0</v>
      </c>
      <c r="X276" s="196" t="s">
        <v>242</v>
      </c>
      <c r="Y276" s="291"/>
    </row>
    <row r="277" spans="1:25" ht="15.75" thickBot="1" x14ac:dyDescent="0.3">
      <c r="A277" s="155"/>
      <c r="B277" s="156"/>
      <c r="C277" s="156"/>
      <c r="D277" s="156"/>
      <c r="E277" s="156"/>
      <c r="F277" s="156"/>
      <c r="G277" s="266"/>
      <c r="H277" s="267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268">
        <f t="shared" si="32"/>
        <v>0</v>
      </c>
      <c r="W277" s="236">
        <f>$V277/$D$242</f>
        <v>0</v>
      </c>
      <c r="X277" s="38" t="s">
        <v>85</v>
      </c>
      <c r="Y277" s="298"/>
    </row>
    <row r="278" spans="1:25" ht="15.75" thickBot="1" x14ac:dyDescent="0.3">
      <c r="A278" s="41"/>
      <c r="B278" s="41"/>
      <c r="C278" s="41"/>
      <c r="D278" s="41"/>
      <c r="E278" s="41"/>
      <c r="F278" s="41"/>
      <c r="G278" s="47" t="s">
        <v>4</v>
      </c>
      <c r="H278" s="57">
        <f>SUM(H244:H277)</f>
        <v>32</v>
      </c>
      <c r="I278" s="57">
        <f>SUM(I243:I277)</f>
        <v>28</v>
      </c>
      <c r="J278" s="57">
        <f t="shared" ref="J278:U278" si="34">SUM(J243:J277)</f>
        <v>6</v>
      </c>
      <c r="K278" s="57">
        <f t="shared" si="34"/>
        <v>0</v>
      </c>
      <c r="L278" s="57">
        <f t="shared" si="34"/>
        <v>0</v>
      </c>
      <c r="M278" s="57">
        <f t="shared" si="34"/>
        <v>0</v>
      </c>
      <c r="N278" s="57">
        <f t="shared" si="34"/>
        <v>0</v>
      </c>
      <c r="O278" s="57">
        <f t="shared" si="34"/>
        <v>0</v>
      </c>
      <c r="P278" s="57">
        <f t="shared" si="34"/>
        <v>0</v>
      </c>
      <c r="Q278" s="57">
        <f t="shared" si="34"/>
        <v>0</v>
      </c>
      <c r="R278" s="57">
        <f t="shared" si="34"/>
        <v>0</v>
      </c>
      <c r="S278" s="57">
        <f t="shared" si="34"/>
        <v>0</v>
      </c>
      <c r="T278" s="57">
        <f t="shared" si="34"/>
        <v>0</v>
      </c>
      <c r="U278" s="57">
        <f t="shared" si="34"/>
        <v>1</v>
      </c>
      <c r="V278" s="288">
        <f t="shared" si="32"/>
        <v>39</v>
      </c>
      <c r="W278" s="328">
        <f>$V278/$D$242</f>
        <v>6.4144736842105268E-2</v>
      </c>
    </row>
    <row r="280" spans="1:25" ht="15.75" thickBot="1" x14ac:dyDescent="0.3"/>
    <row r="281" spans="1:25" ht="60.75" thickBot="1" x14ac:dyDescent="0.3">
      <c r="A281" s="43" t="s">
        <v>22</v>
      </c>
      <c r="B281" s="43" t="s">
        <v>47</v>
      </c>
      <c r="C281" s="43" t="s">
        <v>52</v>
      </c>
      <c r="D281" s="43" t="s">
        <v>17</v>
      </c>
      <c r="E281" s="42" t="s">
        <v>16</v>
      </c>
      <c r="F281" s="44" t="s">
        <v>1</v>
      </c>
      <c r="G281" s="45" t="s">
        <v>23</v>
      </c>
      <c r="H281" s="76" t="s">
        <v>66</v>
      </c>
      <c r="I281" s="46" t="s">
        <v>67</v>
      </c>
      <c r="J281" s="46" t="s">
        <v>53</v>
      </c>
      <c r="K281" s="46" t="s">
        <v>58</v>
      </c>
      <c r="L281" s="46" t="s">
        <v>54</v>
      </c>
      <c r="M281" s="46" t="s">
        <v>59</v>
      </c>
      <c r="N281" s="46" t="s">
        <v>55</v>
      </c>
      <c r="O281" s="46" t="s">
        <v>60</v>
      </c>
      <c r="P281" s="46" t="s">
        <v>56</v>
      </c>
      <c r="Q281" s="46" t="s">
        <v>63</v>
      </c>
      <c r="R281" s="46" t="s">
        <v>57</v>
      </c>
      <c r="S281" s="46" t="s">
        <v>64</v>
      </c>
      <c r="T281" s="46" t="s">
        <v>113</v>
      </c>
      <c r="U281" s="46" t="s">
        <v>41</v>
      </c>
      <c r="V281" s="46" t="s">
        <v>4</v>
      </c>
      <c r="W281" s="42" t="s">
        <v>2</v>
      </c>
      <c r="X281" s="33" t="s">
        <v>20</v>
      </c>
      <c r="Y281" s="32" t="s">
        <v>6</v>
      </c>
    </row>
    <row r="282" spans="1:25" ht="15.75" thickBot="1" x14ac:dyDescent="0.3">
      <c r="A282" s="73">
        <v>1524264</v>
      </c>
      <c r="B282" s="73" t="s">
        <v>238</v>
      </c>
      <c r="C282" s="317">
        <v>60</v>
      </c>
      <c r="D282" s="317">
        <v>62</v>
      </c>
      <c r="E282" s="317">
        <v>60</v>
      </c>
      <c r="F282" s="318">
        <f>E282/D282</f>
        <v>0.967741935483871</v>
      </c>
      <c r="G282" s="48">
        <v>45448</v>
      </c>
      <c r="H282" s="82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4"/>
      <c r="T282" s="296"/>
      <c r="U282" s="115"/>
      <c r="V282" s="115"/>
      <c r="W282" s="84"/>
      <c r="X282" s="86" t="s">
        <v>75</v>
      </c>
      <c r="Y282" s="353" t="s">
        <v>70</v>
      </c>
    </row>
    <row r="283" spans="1:25" x14ac:dyDescent="0.25">
      <c r="A283" s="52"/>
      <c r="B283" s="265"/>
      <c r="C283" s="265"/>
      <c r="D283" s="265"/>
      <c r="E283" s="265"/>
      <c r="F283" s="265"/>
      <c r="G283" s="266"/>
      <c r="H283" s="262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286">
        <f>SUM(H283,J283,L283,N283,P283,R283,U283,T283)</f>
        <v>0</v>
      </c>
      <c r="W283" s="237">
        <f>$V283/$D$282</f>
        <v>0</v>
      </c>
      <c r="X283" s="35" t="s">
        <v>355</v>
      </c>
      <c r="Y283" s="260"/>
    </row>
    <row r="284" spans="1:25" x14ac:dyDescent="0.25">
      <c r="A284" s="52"/>
      <c r="B284" s="265"/>
      <c r="C284" s="265"/>
      <c r="D284" s="265"/>
      <c r="E284" s="265"/>
      <c r="F284" s="265"/>
      <c r="G284" s="266"/>
      <c r="H284" s="267">
        <v>2</v>
      </c>
      <c r="I284" s="61"/>
      <c r="J284" s="61"/>
      <c r="K284" s="61"/>
      <c r="L284" s="61"/>
      <c r="M284" s="61"/>
      <c r="N284" s="66"/>
      <c r="O284" s="61"/>
      <c r="P284" s="61"/>
      <c r="Q284" s="61"/>
      <c r="R284" s="61"/>
      <c r="S284" s="61"/>
      <c r="T284" s="61"/>
      <c r="U284" s="61"/>
      <c r="V284" s="268">
        <f>SUM(H284,J284,L284,N284,P284,R284,U284,T284)</f>
        <v>2</v>
      </c>
      <c r="W284" s="238">
        <f>$V284/$D$282</f>
        <v>3.2258064516129031E-2</v>
      </c>
      <c r="X284" s="196" t="s">
        <v>48</v>
      </c>
      <c r="Y284" s="260"/>
    </row>
    <row r="285" spans="1:25" x14ac:dyDescent="0.25">
      <c r="A285" s="52"/>
      <c r="B285" s="265"/>
      <c r="C285" s="265"/>
      <c r="D285" s="265"/>
      <c r="E285" s="265"/>
      <c r="F285" s="265"/>
      <c r="G285" s="266"/>
      <c r="H285" s="267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268">
        <f t="shared" ref="V285:V302" si="35">SUM(H285,J285,L285,N285,P285,R285,U285,T285)</f>
        <v>0</v>
      </c>
      <c r="W285" s="238">
        <f t="shared" ref="W285:W302" si="36">$V285/$D$282</f>
        <v>0</v>
      </c>
      <c r="X285" s="36" t="s">
        <v>15</v>
      </c>
      <c r="Y285" s="282"/>
    </row>
    <row r="286" spans="1:25" x14ac:dyDescent="0.25">
      <c r="A286" s="52"/>
      <c r="B286" s="265"/>
      <c r="C286" s="265"/>
      <c r="D286" s="265"/>
      <c r="E286" s="265"/>
      <c r="F286" s="265"/>
      <c r="G286" s="266"/>
      <c r="H286" s="267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268">
        <f t="shared" si="35"/>
        <v>0</v>
      </c>
      <c r="W286" s="238">
        <f t="shared" si="36"/>
        <v>0</v>
      </c>
      <c r="X286" s="338" t="s">
        <v>239</v>
      </c>
      <c r="Y286" s="282"/>
    </row>
    <row r="287" spans="1:25" x14ac:dyDescent="0.25">
      <c r="A287" s="52"/>
      <c r="B287" s="265"/>
      <c r="C287" s="265"/>
      <c r="D287" s="265"/>
      <c r="E287" s="265"/>
      <c r="F287" s="265"/>
      <c r="G287" s="266"/>
      <c r="H287" s="267"/>
      <c r="I287" s="61"/>
      <c r="J287" s="290"/>
      <c r="K287" s="290"/>
      <c r="L287" s="290"/>
      <c r="M287" s="61"/>
      <c r="N287" s="61"/>
      <c r="O287" s="61"/>
      <c r="P287" s="61"/>
      <c r="Q287" s="61"/>
      <c r="R287" s="61"/>
      <c r="S287" s="61"/>
      <c r="T287" s="61"/>
      <c r="U287" s="61"/>
      <c r="V287" s="268">
        <f t="shared" si="35"/>
        <v>0</v>
      </c>
      <c r="W287" s="238">
        <f t="shared" si="36"/>
        <v>0</v>
      </c>
      <c r="X287" s="338" t="s">
        <v>84</v>
      </c>
      <c r="Y287" s="282"/>
    </row>
    <row r="288" spans="1:25" x14ac:dyDescent="0.25">
      <c r="A288" s="52"/>
      <c r="B288" s="265"/>
      <c r="C288" s="265"/>
      <c r="D288" s="265"/>
      <c r="E288" s="265"/>
      <c r="F288" s="265"/>
      <c r="G288" s="266"/>
      <c r="H288" s="267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268">
        <f t="shared" si="35"/>
        <v>0</v>
      </c>
      <c r="W288" s="238">
        <f t="shared" si="36"/>
        <v>0</v>
      </c>
      <c r="X288" s="36" t="s">
        <v>13</v>
      </c>
      <c r="Y288" s="146"/>
    </row>
    <row r="289" spans="1:25" x14ac:dyDescent="0.25">
      <c r="A289" s="52"/>
      <c r="B289" s="265"/>
      <c r="C289" s="265"/>
      <c r="D289" s="265"/>
      <c r="E289" s="265"/>
      <c r="F289" s="265"/>
      <c r="G289" s="266"/>
      <c r="H289" s="267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268">
        <f t="shared" si="35"/>
        <v>0</v>
      </c>
      <c r="W289" s="238">
        <f t="shared" si="36"/>
        <v>0</v>
      </c>
      <c r="X289" s="36" t="s">
        <v>14</v>
      </c>
      <c r="Y289" s="264"/>
    </row>
    <row r="290" spans="1:25" x14ac:dyDescent="0.25">
      <c r="A290" s="52" t="s">
        <v>153</v>
      </c>
      <c r="B290" s="265"/>
      <c r="C290" s="265"/>
      <c r="D290" s="265"/>
      <c r="E290" s="265"/>
      <c r="F290" s="265"/>
      <c r="G290" s="266"/>
      <c r="H290" s="267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268">
        <f t="shared" si="35"/>
        <v>0</v>
      </c>
      <c r="W290" s="238">
        <f t="shared" si="36"/>
        <v>0</v>
      </c>
      <c r="X290" s="36" t="s">
        <v>7</v>
      </c>
      <c r="Y290" s="264"/>
    </row>
    <row r="291" spans="1:25" x14ac:dyDescent="0.25">
      <c r="A291" s="52"/>
      <c r="B291" s="265"/>
      <c r="C291" s="265" t="s">
        <v>99</v>
      </c>
      <c r="D291" s="265"/>
      <c r="E291" s="265"/>
      <c r="F291" s="265"/>
      <c r="G291" s="266"/>
      <c r="H291" s="267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268">
        <f t="shared" si="35"/>
        <v>0</v>
      </c>
      <c r="W291" s="238">
        <f t="shared" si="36"/>
        <v>0</v>
      </c>
      <c r="X291" s="36" t="s">
        <v>8</v>
      </c>
      <c r="Y291" s="291"/>
    </row>
    <row r="292" spans="1:25" x14ac:dyDescent="0.25">
      <c r="A292" s="52"/>
      <c r="B292" s="265"/>
      <c r="C292" s="265"/>
      <c r="D292" s="265"/>
      <c r="E292" s="265"/>
      <c r="F292" s="265"/>
      <c r="G292" s="266"/>
      <c r="H292" s="285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268">
        <f t="shared" si="35"/>
        <v>0</v>
      </c>
      <c r="W292" s="238">
        <f t="shared" si="36"/>
        <v>0</v>
      </c>
      <c r="X292" s="36" t="s">
        <v>68</v>
      </c>
      <c r="Y292" s="291"/>
    </row>
    <row r="293" spans="1:25" x14ac:dyDescent="0.25">
      <c r="A293" s="52"/>
      <c r="B293" s="265"/>
      <c r="C293" s="265"/>
      <c r="D293" s="265"/>
      <c r="E293" s="265"/>
      <c r="F293" s="265"/>
      <c r="G293" s="266"/>
      <c r="H293" s="285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268">
        <f t="shared" si="35"/>
        <v>0</v>
      </c>
      <c r="W293" s="238">
        <f t="shared" si="36"/>
        <v>0</v>
      </c>
      <c r="X293" s="36" t="s">
        <v>0</v>
      </c>
      <c r="Y293" s="292"/>
    </row>
    <row r="294" spans="1:25" x14ac:dyDescent="0.25">
      <c r="A294" s="52"/>
      <c r="B294" s="265"/>
      <c r="C294" s="265"/>
      <c r="D294" s="265"/>
      <c r="E294" s="265"/>
      <c r="F294" s="265"/>
      <c r="G294" s="266"/>
      <c r="H294" s="285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268">
        <f t="shared" si="35"/>
        <v>0</v>
      </c>
      <c r="W294" s="238">
        <f t="shared" si="36"/>
        <v>0</v>
      </c>
      <c r="X294" s="36" t="s">
        <v>19</v>
      </c>
      <c r="Y294" s="292"/>
    </row>
    <row r="295" spans="1:25" x14ac:dyDescent="0.25">
      <c r="A295" s="52"/>
      <c r="B295" s="265"/>
      <c r="C295" s="265"/>
      <c r="D295" s="265"/>
      <c r="E295" s="265"/>
      <c r="F295" s="265" t="s">
        <v>99</v>
      </c>
      <c r="G295" s="266"/>
      <c r="H295" s="285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268">
        <f t="shared" si="35"/>
        <v>0</v>
      </c>
      <c r="W295" s="238">
        <f t="shared" si="36"/>
        <v>0</v>
      </c>
      <c r="X295" s="36" t="s">
        <v>3</v>
      </c>
      <c r="Y295" s="292"/>
    </row>
    <row r="296" spans="1:25" x14ac:dyDescent="0.25">
      <c r="A296" s="303"/>
      <c r="B296" s="305"/>
      <c r="C296" s="305"/>
      <c r="D296" s="305"/>
      <c r="E296" s="305"/>
      <c r="F296" s="305"/>
      <c r="G296" s="304"/>
      <c r="H296" s="293"/>
      <c r="I296" s="61"/>
      <c r="J296" s="66"/>
      <c r="K296" s="66"/>
      <c r="L296" s="66"/>
      <c r="M296" s="61"/>
      <c r="N296" s="66"/>
      <c r="O296" s="66"/>
      <c r="P296" s="66"/>
      <c r="Q296" s="66"/>
      <c r="R296" s="66"/>
      <c r="S296" s="66"/>
      <c r="T296" s="66"/>
      <c r="U296" s="66"/>
      <c r="V296" s="268">
        <f t="shared" si="35"/>
        <v>0</v>
      </c>
      <c r="W296" s="238">
        <f t="shared" si="36"/>
        <v>0</v>
      </c>
      <c r="X296" s="36" t="s">
        <v>181</v>
      </c>
      <c r="Y296" s="292"/>
    </row>
    <row r="297" spans="1:25" x14ac:dyDescent="0.25">
      <c r="A297" s="303"/>
      <c r="B297" s="305"/>
      <c r="C297" s="305"/>
      <c r="D297" s="305"/>
      <c r="E297" s="305"/>
      <c r="F297" s="305"/>
      <c r="G297" s="304"/>
      <c r="H297" s="289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268">
        <f t="shared" si="35"/>
        <v>0</v>
      </c>
      <c r="W297" s="238">
        <f t="shared" si="36"/>
        <v>0</v>
      </c>
      <c r="X297" s="196" t="s">
        <v>80</v>
      </c>
      <c r="Y297" s="292"/>
    </row>
    <row r="298" spans="1:25" x14ac:dyDescent="0.25">
      <c r="A298" s="52"/>
      <c r="B298" s="265"/>
      <c r="C298" s="265"/>
      <c r="D298" s="265"/>
      <c r="E298" s="265"/>
      <c r="F298" s="265"/>
      <c r="G298" s="56"/>
      <c r="H298" s="276"/>
      <c r="I298" s="276"/>
      <c r="J298" s="61"/>
      <c r="K298" s="61"/>
      <c r="L298" s="61"/>
      <c r="M298" s="276"/>
      <c r="N298" s="61"/>
      <c r="O298" s="61"/>
      <c r="P298" s="61"/>
      <c r="Q298" s="61"/>
      <c r="R298" s="61"/>
      <c r="S298" s="61"/>
      <c r="T298" s="61"/>
      <c r="U298" s="61"/>
      <c r="V298" s="268">
        <f t="shared" si="35"/>
        <v>0</v>
      </c>
      <c r="W298" s="238">
        <f t="shared" si="36"/>
        <v>0</v>
      </c>
      <c r="X298" s="196" t="s">
        <v>12</v>
      </c>
      <c r="Y298" s="294"/>
    </row>
    <row r="299" spans="1:25" x14ac:dyDescent="0.25">
      <c r="A299" s="52"/>
      <c r="B299" s="265"/>
      <c r="C299" s="265"/>
      <c r="D299" s="265"/>
      <c r="E299" s="265"/>
      <c r="F299" s="265"/>
      <c r="G299" s="56"/>
      <c r="H299" s="276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268">
        <f t="shared" si="35"/>
        <v>0</v>
      </c>
      <c r="W299" s="238">
        <f t="shared" si="36"/>
        <v>0</v>
      </c>
      <c r="X299" s="36" t="s">
        <v>92</v>
      </c>
      <c r="Y299" s="147"/>
    </row>
    <row r="300" spans="1:25" x14ac:dyDescent="0.25">
      <c r="A300" s="52"/>
      <c r="B300" s="265"/>
      <c r="C300" s="265"/>
      <c r="D300" s="265"/>
      <c r="E300" s="265"/>
      <c r="F300" s="265"/>
      <c r="G300" s="266"/>
      <c r="H300" s="267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268">
        <f t="shared" si="35"/>
        <v>0</v>
      </c>
      <c r="W300" s="238">
        <f t="shared" si="36"/>
        <v>0</v>
      </c>
      <c r="X300" s="197" t="s">
        <v>27</v>
      </c>
      <c r="Y300" s="292"/>
    </row>
    <row r="301" spans="1:25" x14ac:dyDescent="0.25">
      <c r="A301" s="52"/>
      <c r="B301" s="265"/>
      <c r="C301" s="265"/>
      <c r="D301" s="265"/>
      <c r="E301" s="265"/>
      <c r="F301" s="265"/>
      <c r="G301" s="266"/>
      <c r="H301" s="267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268">
        <f t="shared" si="35"/>
        <v>0</v>
      </c>
      <c r="W301" s="238">
        <f t="shared" si="36"/>
        <v>0</v>
      </c>
      <c r="X301" s="36" t="s">
        <v>94</v>
      </c>
      <c r="Y301" s="292"/>
    </row>
    <row r="302" spans="1:25" x14ac:dyDescent="0.25">
      <c r="A302" s="52"/>
      <c r="B302" s="265"/>
      <c r="C302" s="265"/>
      <c r="D302" s="265"/>
      <c r="E302" s="265"/>
      <c r="F302" s="265" t="s">
        <v>99</v>
      </c>
      <c r="G302" s="266"/>
      <c r="H302" s="273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268">
        <f t="shared" si="35"/>
        <v>0</v>
      </c>
      <c r="W302" s="238">
        <f t="shared" si="36"/>
        <v>0</v>
      </c>
      <c r="X302" s="36" t="s">
        <v>276</v>
      </c>
      <c r="Y302" s="291"/>
    </row>
    <row r="303" spans="1:25" ht="15.75" thickBot="1" x14ac:dyDescent="0.3">
      <c r="A303" s="52"/>
      <c r="B303" s="265"/>
      <c r="C303" s="265"/>
      <c r="D303" s="265"/>
      <c r="E303" s="265"/>
      <c r="F303" s="265"/>
      <c r="G303" s="266"/>
      <c r="H303" s="273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268">
        <f>SUM(H303,J303,L303,N303,P303,R303,U303,T303)</f>
        <v>0</v>
      </c>
      <c r="W303" s="258">
        <f>$V303/$D$282</f>
        <v>0</v>
      </c>
      <c r="X303" s="197" t="s">
        <v>9</v>
      </c>
      <c r="Y303" s="292"/>
    </row>
    <row r="304" spans="1:25" ht="15.75" thickBot="1" x14ac:dyDescent="0.3">
      <c r="A304" s="52"/>
      <c r="B304" s="265"/>
      <c r="C304" s="265"/>
      <c r="D304" s="265"/>
      <c r="E304" s="265"/>
      <c r="F304" s="265"/>
      <c r="G304" s="266"/>
      <c r="H304" s="295"/>
      <c r="I304" s="166"/>
      <c r="J304" s="166"/>
      <c r="K304" s="166"/>
      <c r="L304" s="166"/>
      <c r="M304" s="166"/>
      <c r="N304" s="166"/>
      <c r="O304" s="166"/>
      <c r="P304" s="166"/>
      <c r="Q304" s="166"/>
      <c r="R304" s="166"/>
      <c r="S304" s="166"/>
      <c r="T304" s="166"/>
      <c r="U304" s="166"/>
      <c r="V304" s="296"/>
      <c r="W304" s="166"/>
      <c r="X304" s="74" t="s">
        <v>21</v>
      </c>
      <c r="Y304" s="292"/>
    </row>
    <row r="305" spans="1:25" x14ac:dyDescent="0.25">
      <c r="A305" s="52"/>
      <c r="B305" s="265"/>
      <c r="C305" s="265"/>
      <c r="D305" s="265"/>
      <c r="E305" s="265"/>
      <c r="F305" s="265"/>
      <c r="G305" s="266"/>
      <c r="H305" s="297"/>
      <c r="I305" s="62"/>
      <c r="J305" s="62"/>
      <c r="K305" s="62"/>
      <c r="L305" s="62"/>
      <c r="M305" s="62"/>
      <c r="N305" s="62"/>
      <c r="O305" s="62"/>
      <c r="P305" s="62"/>
      <c r="Q305" s="61"/>
      <c r="R305" s="62"/>
      <c r="S305" s="62"/>
      <c r="T305" s="62"/>
      <c r="U305" s="62"/>
      <c r="V305" s="268">
        <f t="shared" ref="V305:V318" si="37">SUM(H305,J305,L305,N305,P305,R305,U305)</f>
        <v>0</v>
      </c>
      <c r="W305" s="237">
        <f>$V305/$D$282</f>
        <v>0</v>
      </c>
      <c r="X305" s="341" t="s">
        <v>71</v>
      </c>
      <c r="Y305" s="292"/>
    </row>
    <row r="306" spans="1:25" x14ac:dyDescent="0.25">
      <c r="A306" s="52"/>
      <c r="B306" s="265"/>
      <c r="C306" s="265"/>
      <c r="D306" s="265"/>
      <c r="E306" s="265"/>
      <c r="F306" s="265"/>
      <c r="G306" s="266"/>
      <c r="H306" s="267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268">
        <f t="shared" si="37"/>
        <v>0</v>
      </c>
      <c r="W306" s="238">
        <f>$V306/$D$282</f>
        <v>0</v>
      </c>
      <c r="X306" s="101" t="s">
        <v>26</v>
      </c>
      <c r="Y306" s="146"/>
    </row>
    <row r="307" spans="1:25" x14ac:dyDescent="0.25">
      <c r="A307" s="52"/>
      <c r="B307" s="265"/>
      <c r="C307" s="265"/>
      <c r="D307" s="265"/>
      <c r="E307" s="265"/>
      <c r="F307" s="265"/>
      <c r="G307" s="266"/>
      <c r="H307" s="267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268">
        <f t="shared" si="37"/>
        <v>0</v>
      </c>
      <c r="W307" s="238">
        <f t="shared" ref="W307:W316" si="38">$V307/$D$282</f>
        <v>0</v>
      </c>
      <c r="X307" s="337" t="s">
        <v>167</v>
      </c>
      <c r="Y307" s="291"/>
    </row>
    <row r="308" spans="1:25" x14ac:dyDescent="0.25">
      <c r="A308" s="52"/>
      <c r="B308" s="265"/>
      <c r="C308" s="265"/>
      <c r="D308" s="265"/>
      <c r="E308" s="265"/>
      <c r="F308" s="265"/>
      <c r="G308" s="266"/>
      <c r="H308" s="267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268">
        <f t="shared" si="37"/>
        <v>0</v>
      </c>
      <c r="W308" s="238">
        <f t="shared" si="38"/>
        <v>0</v>
      </c>
      <c r="X308" s="338" t="s">
        <v>25</v>
      </c>
      <c r="Y308" s="291"/>
    </row>
    <row r="309" spans="1:25" x14ac:dyDescent="0.25">
      <c r="A309" s="52"/>
      <c r="B309" s="265"/>
      <c r="C309" s="265"/>
      <c r="D309" s="265"/>
      <c r="E309" s="265"/>
      <c r="F309" s="265" t="s">
        <v>99</v>
      </c>
      <c r="G309" s="266"/>
      <c r="H309" s="267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268">
        <f t="shared" si="37"/>
        <v>0</v>
      </c>
      <c r="W309" s="238">
        <f t="shared" si="38"/>
        <v>0</v>
      </c>
      <c r="X309" s="337" t="s">
        <v>51</v>
      </c>
      <c r="Y309" s="291"/>
    </row>
    <row r="310" spans="1:25" x14ac:dyDescent="0.25">
      <c r="A310" s="52"/>
      <c r="B310" s="265"/>
      <c r="C310" s="265"/>
      <c r="D310" s="265"/>
      <c r="E310" s="265"/>
      <c r="F310" s="265"/>
      <c r="G310" s="266"/>
      <c r="H310" s="267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268">
        <f t="shared" si="37"/>
        <v>0</v>
      </c>
      <c r="W310" s="238">
        <f t="shared" si="38"/>
        <v>0</v>
      </c>
      <c r="X310" s="196" t="s">
        <v>12</v>
      </c>
      <c r="Y310" s="291"/>
    </row>
    <row r="311" spans="1:25" x14ac:dyDescent="0.25">
      <c r="A311" s="52"/>
      <c r="B311" s="265"/>
      <c r="C311" s="265"/>
      <c r="D311" s="265"/>
      <c r="E311" s="265"/>
      <c r="F311" s="265"/>
      <c r="G311" s="266"/>
      <c r="H311" s="267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268">
        <f t="shared" si="37"/>
        <v>0</v>
      </c>
      <c r="W311" s="238">
        <f t="shared" si="38"/>
        <v>0</v>
      </c>
      <c r="X311" s="336" t="s">
        <v>156</v>
      </c>
      <c r="Y311" s="291"/>
    </row>
    <row r="312" spans="1:25" x14ac:dyDescent="0.25">
      <c r="A312" s="52"/>
      <c r="B312" s="265"/>
      <c r="C312" s="265"/>
      <c r="D312" s="265"/>
      <c r="E312" s="265"/>
      <c r="F312" s="265"/>
      <c r="G312" s="266"/>
      <c r="H312" s="267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268">
        <f t="shared" si="37"/>
        <v>0</v>
      </c>
      <c r="W312" s="238">
        <f t="shared" si="38"/>
        <v>0</v>
      </c>
      <c r="X312" s="338" t="s">
        <v>279</v>
      </c>
      <c r="Y312" s="291"/>
    </row>
    <row r="313" spans="1:25" x14ac:dyDescent="0.25">
      <c r="A313" s="52"/>
      <c r="B313" s="265"/>
      <c r="C313" s="265"/>
      <c r="D313" s="265"/>
      <c r="E313" s="265"/>
      <c r="F313" s="265"/>
      <c r="G313" s="266"/>
      <c r="H313" s="267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268">
        <f t="shared" si="37"/>
        <v>0</v>
      </c>
      <c r="W313" s="238">
        <f t="shared" si="38"/>
        <v>0</v>
      </c>
      <c r="X313" s="338" t="s">
        <v>179</v>
      </c>
      <c r="Y313" s="291"/>
    </row>
    <row r="314" spans="1:25" x14ac:dyDescent="0.25">
      <c r="A314" s="52"/>
      <c r="B314" s="265"/>
      <c r="C314" s="265"/>
      <c r="D314" s="265"/>
      <c r="E314" s="265"/>
      <c r="F314" s="265"/>
      <c r="G314" s="266"/>
      <c r="H314" s="267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268">
        <f t="shared" si="37"/>
        <v>0</v>
      </c>
      <c r="W314" s="238">
        <f t="shared" si="38"/>
        <v>0</v>
      </c>
      <c r="X314" s="338" t="s">
        <v>100</v>
      </c>
      <c r="Y314" s="291"/>
    </row>
    <row r="315" spans="1:25" x14ac:dyDescent="0.25">
      <c r="A315" s="52"/>
      <c r="B315" s="265"/>
      <c r="C315" s="265"/>
      <c r="D315" s="265"/>
      <c r="E315" s="265"/>
      <c r="F315" s="265"/>
      <c r="G315" s="266"/>
      <c r="H315" s="267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268">
        <f t="shared" si="37"/>
        <v>0</v>
      </c>
      <c r="W315" s="238">
        <f t="shared" si="38"/>
        <v>0</v>
      </c>
      <c r="X315" s="196" t="s">
        <v>437</v>
      </c>
      <c r="Y315" s="291"/>
    </row>
    <row r="316" spans="1:25" x14ac:dyDescent="0.25">
      <c r="A316" s="52"/>
      <c r="B316" s="265"/>
      <c r="C316" s="265"/>
      <c r="D316" s="265"/>
      <c r="E316" s="265"/>
      <c r="F316" s="265"/>
      <c r="G316" s="266"/>
      <c r="H316" s="267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268">
        <f t="shared" si="37"/>
        <v>0</v>
      </c>
      <c r="W316" s="238">
        <f t="shared" si="38"/>
        <v>0</v>
      </c>
      <c r="X316" s="196" t="s">
        <v>242</v>
      </c>
      <c r="Y316" s="291"/>
    </row>
    <row r="317" spans="1:25" ht="15.75" thickBot="1" x14ac:dyDescent="0.3">
      <c r="A317" s="155"/>
      <c r="B317" s="156"/>
      <c r="C317" s="156"/>
      <c r="D317" s="156"/>
      <c r="E317" s="156"/>
      <c r="F317" s="156"/>
      <c r="G317" s="266"/>
      <c r="H317" s="267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268">
        <f t="shared" si="37"/>
        <v>0</v>
      </c>
      <c r="W317" s="236">
        <f>$V317/$D$282</f>
        <v>0</v>
      </c>
      <c r="X317" s="38" t="s">
        <v>85</v>
      </c>
      <c r="Y317" s="298"/>
    </row>
    <row r="318" spans="1:25" ht="15.75" thickBot="1" x14ac:dyDescent="0.3">
      <c r="A318" s="41"/>
      <c r="B318" s="41"/>
      <c r="C318" s="41"/>
      <c r="D318" s="41"/>
      <c r="E318" s="41"/>
      <c r="F318" s="41"/>
      <c r="G318" s="47" t="s">
        <v>4</v>
      </c>
      <c r="H318" s="57">
        <f>SUM(H284:H317)</f>
        <v>2</v>
      </c>
      <c r="I318" s="57">
        <f>SUM(I283:I317)</f>
        <v>0</v>
      </c>
      <c r="J318" s="57">
        <f t="shared" ref="J318:U318" si="39">SUM(J283:J317)</f>
        <v>0</v>
      </c>
      <c r="K318" s="57">
        <f t="shared" si="39"/>
        <v>0</v>
      </c>
      <c r="L318" s="57">
        <f t="shared" si="39"/>
        <v>0</v>
      </c>
      <c r="M318" s="57">
        <f t="shared" si="39"/>
        <v>0</v>
      </c>
      <c r="N318" s="57">
        <f t="shared" si="39"/>
        <v>0</v>
      </c>
      <c r="O318" s="57">
        <f t="shared" si="39"/>
        <v>0</v>
      </c>
      <c r="P318" s="57">
        <f t="shared" si="39"/>
        <v>0</v>
      </c>
      <c r="Q318" s="57">
        <f t="shared" si="39"/>
        <v>0</v>
      </c>
      <c r="R318" s="57">
        <f t="shared" si="39"/>
        <v>0</v>
      </c>
      <c r="S318" s="57">
        <f t="shared" si="39"/>
        <v>0</v>
      </c>
      <c r="T318" s="57">
        <f t="shared" si="39"/>
        <v>0</v>
      </c>
      <c r="U318" s="57">
        <f t="shared" si="39"/>
        <v>0</v>
      </c>
      <c r="V318" s="288">
        <f t="shared" si="37"/>
        <v>2</v>
      </c>
      <c r="W318" s="328">
        <f>$V318/$D$282</f>
        <v>3.2258064516129031E-2</v>
      </c>
    </row>
    <row r="320" spans="1:25" ht="15.75" thickBot="1" x14ac:dyDescent="0.3"/>
    <row r="321" spans="1:25" ht="60.75" thickBot="1" x14ac:dyDescent="0.3">
      <c r="A321" s="43" t="s">
        <v>22</v>
      </c>
      <c r="B321" s="43" t="s">
        <v>47</v>
      </c>
      <c r="C321" s="43" t="s">
        <v>52</v>
      </c>
      <c r="D321" s="43" t="s">
        <v>17</v>
      </c>
      <c r="E321" s="42" t="s">
        <v>16</v>
      </c>
      <c r="F321" s="44" t="s">
        <v>1</v>
      </c>
      <c r="G321" s="45" t="s">
        <v>23</v>
      </c>
      <c r="H321" s="76" t="s">
        <v>66</v>
      </c>
      <c r="I321" s="46" t="s">
        <v>67</v>
      </c>
      <c r="J321" s="46" t="s">
        <v>53</v>
      </c>
      <c r="K321" s="46" t="s">
        <v>58</v>
      </c>
      <c r="L321" s="46" t="s">
        <v>54</v>
      </c>
      <c r="M321" s="46" t="s">
        <v>59</v>
      </c>
      <c r="N321" s="46" t="s">
        <v>55</v>
      </c>
      <c r="O321" s="46" t="s">
        <v>60</v>
      </c>
      <c r="P321" s="46" t="s">
        <v>56</v>
      </c>
      <c r="Q321" s="46" t="s">
        <v>63</v>
      </c>
      <c r="R321" s="46" t="s">
        <v>57</v>
      </c>
      <c r="S321" s="46" t="s">
        <v>64</v>
      </c>
      <c r="T321" s="46" t="s">
        <v>113</v>
      </c>
      <c r="U321" s="46" t="s">
        <v>41</v>
      </c>
      <c r="V321" s="46" t="s">
        <v>4</v>
      </c>
      <c r="W321" s="42" t="s">
        <v>2</v>
      </c>
      <c r="X321" s="33" t="s">
        <v>20</v>
      </c>
      <c r="Y321" s="32" t="s">
        <v>6</v>
      </c>
    </row>
    <row r="322" spans="1:25" ht="15.75" thickBot="1" x14ac:dyDescent="0.3">
      <c r="A322" s="73">
        <v>1525013</v>
      </c>
      <c r="B322" s="73" t="s">
        <v>238</v>
      </c>
      <c r="C322" s="317">
        <v>576</v>
      </c>
      <c r="D322" s="317">
        <v>585</v>
      </c>
      <c r="E322" s="317">
        <v>570</v>
      </c>
      <c r="F322" s="318">
        <f>E322/D322</f>
        <v>0.97435897435897434</v>
      </c>
      <c r="G322" s="48">
        <v>45453</v>
      </c>
      <c r="H322" s="82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4"/>
      <c r="T322" s="296"/>
      <c r="U322" s="115"/>
      <c r="V322" s="115"/>
      <c r="W322" s="84"/>
      <c r="X322" s="86" t="s">
        <v>75</v>
      </c>
      <c r="Y322" s="353" t="s">
        <v>70</v>
      </c>
    </row>
    <row r="323" spans="1:25" x14ac:dyDescent="0.25">
      <c r="A323" s="52"/>
      <c r="B323" s="265"/>
      <c r="C323" s="265"/>
      <c r="D323" s="265"/>
      <c r="E323" s="265"/>
      <c r="F323" s="265"/>
      <c r="G323" s="266"/>
      <c r="H323" s="262"/>
      <c r="I323" s="59">
        <v>4</v>
      </c>
      <c r="J323" s="59">
        <v>1</v>
      </c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286">
        <f>SUM(H323,J323,L323,N323,P323,R323,U323,T323)</f>
        <v>1</v>
      </c>
      <c r="W323" s="237">
        <f>$V323/$D$322</f>
        <v>1.7094017094017094E-3</v>
      </c>
      <c r="X323" s="35" t="s">
        <v>355</v>
      </c>
      <c r="Y323" s="260"/>
    </row>
    <row r="324" spans="1:25" x14ac:dyDescent="0.25">
      <c r="A324" s="52"/>
      <c r="B324" s="265"/>
      <c r="C324" s="265"/>
      <c r="D324" s="265"/>
      <c r="E324" s="265"/>
      <c r="F324" s="265"/>
      <c r="G324" s="266"/>
      <c r="H324" s="267">
        <v>2</v>
      </c>
      <c r="I324" s="61"/>
      <c r="J324" s="61"/>
      <c r="K324" s="61"/>
      <c r="L324" s="61"/>
      <c r="M324" s="61"/>
      <c r="N324" s="66"/>
      <c r="O324" s="61"/>
      <c r="P324" s="61"/>
      <c r="Q324" s="61"/>
      <c r="R324" s="61"/>
      <c r="S324" s="61"/>
      <c r="T324" s="61"/>
      <c r="U324" s="61"/>
      <c r="V324" s="268">
        <f>SUM(H324,J324,L324,N324,P324,R324,U324,T324)</f>
        <v>2</v>
      </c>
      <c r="W324" s="238">
        <f>$V324/$D$322</f>
        <v>3.4188034188034188E-3</v>
      </c>
      <c r="X324" s="196" t="s">
        <v>48</v>
      </c>
      <c r="Y324" s="260"/>
    </row>
    <row r="325" spans="1:25" x14ac:dyDescent="0.25">
      <c r="A325" s="52"/>
      <c r="B325" s="265"/>
      <c r="C325" s="265"/>
      <c r="D325" s="265"/>
      <c r="E325" s="265"/>
      <c r="F325" s="265"/>
      <c r="G325" s="266"/>
      <c r="H325" s="267">
        <v>1</v>
      </c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268">
        <f t="shared" ref="V325:V342" si="40">SUM(H325,J325,L325,N325,P325,R325,U325,T325)</f>
        <v>1</v>
      </c>
      <c r="W325" s="238">
        <f t="shared" ref="W325:W342" si="41">$V325/$D$322</f>
        <v>1.7094017094017094E-3</v>
      </c>
      <c r="X325" s="36" t="s">
        <v>15</v>
      </c>
      <c r="Y325" s="282"/>
    </row>
    <row r="326" spans="1:25" x14ac:dyDescent="0.25">
      <c r="A326" s="52"/>
      <c r="B326" s="265"/>
      <c r="C326" s="265"/>
      <c r="D326" s="265"/>
      <c r="E326" s="265"/>
      <c r="F326" s="265"/>
      <c r="G326" s="266"/>
      <c r="H326" s="267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268">
        <f t="shared" si="40"/>
        <v>0</v>
      </c>
      <c r="W326" s="238">
        <f t="shared" si="41"/>
        <v>0</v>
      </c>
      <c r="X326" s="338" t="s">
        <v>239</v>
      </c>
      <c r="Y326" s="282"/>
    </row>
    <row r="327" spans="1:25" x14ac:dyDescent="0.25">
      <c r="A327" s="52"/>
      <c r="B327" s="265"/>
      <c r="C327" s="265"/>
      <c r="D327" s="265"/>
      <c r="E327" s="265"/>
      <c r="F327" s="265"/>
      <c r="G327" s="266"/>
      <c r="H327" s="267"/>
      <c r="I327" s="61"/>
      <c r="J327" s="290"/>
      <c r="K327" s="290"/>
      <c r="L327" s="290"/>
      <c r="M327" s="61"/>
      <c r="N327" s="61"/>
      <c r="O327" s="61"/>
      <c r="P327" s="61"/>
      <c r="Q327" s="61"/>
      <c r="R327" s="61"/>
      <c r="S327" s="61"/>
      <c r="T327" s="61"/>
      <c r="U327" s="61"/>
      <c r="V327" s="268">
        <f t="shared" si="40"/>
        <v>0</v>
      </c>
      <c r="W327" s="238">
        <f t="shared" si="41"/>
        <v>0</v>
      </c>
      <c r="X327" s="338" t="s">
        <v>84</v>
      </c>
      <c r="Y327" s="282"/>
    </row>
    <row r="328" spans="1:25" x14ac:dyDescent="0.25">
      <c r="A328" s="52"/>
      <c r="B328" s="265"/>
      <c r="C328" s="265"/>
      <c r="D328" s="265"/>
      <c r="E328" s="265"/>
      <c r="F328" s="265"/>
      <c r="G328" s="266"/>
      <c r="H328" s="267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268">
        <f t="shared" si="40"/>
        <v>0</v>
      </c>
      <c r="W328" s="238">
        <f t="shared" si="41"/>
        <v>0</v>
      </c>
      <c r="X328" s="36" t="s">
        <v>13</v>
      </c>
      <c r="Y328" s="146"/>
    </row>
    <row r="329" spans="1:25" x14ac:dyDescent="0.25">
      <c r="A329" s="52"/>
      <c r="B329" s="265"/>
      <c r="C329" s="265"/>
      <c r="D329" s="265"/>
      <c r="E329" s="265"/>
      <c r="F329" s="265"/>
      <c r="G329" s="266"/>
      <c r="H329" s="267"/>
      <c r="I329" s="61">
        <v>4</v>
      </c>
      <c r="J329" s="61">
        <v>2</v>
      </c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268">
        <f t="shared" si="40"/>
        <v>2</v>
      </c>
      <c r="W329" s="238">
        <f t="shared" si="41"/>
        <v>3.4188034188034188E-3</v>
      </c>
      <c r="X329" s="36" t="s">
        <v>14</v>
      </c>
      <c r="Y329" s="264"/>
    </row>
    <row r="330" spans="1:25" x14ac:dyDescent="0.25">
      <c r="A330" s="52" t="s">
        <v>153</v>
      </c>
      <c r="B330" s="265"/>
      <c r="C330" s="265"/>
      <c r="D330" s="265"/>
      <c r="E330" s="265"/>
      <c r="F330" s="265"/>
      <c r="G330" s="266"/>
      <c r="H330" s="267"/>
      <c r="I330" s="61">
        <v>3</v>
      </c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268">
        <f t="shared" si="40"/>
        <v>0</v>
      </c>
      <c r="W330" s="238">
        <f t="shared" si="41"/>
        <v>0</v>
      </c>
      <c r="X330" s="36" t="s">
        <v>7</v>
      </c>
      <c r="Y330" s="264"/>
    </row>
    <row r="331" spans="1:25" x14ac:dyDescent="0.25">
      <c r="A331" s="52"/>
      <c r="B331" s="265"/>
      <c r="C331" s="265" t="s">
        <v>99</v>
      </c>
      <c r="D331" s="265"/>
      <c r="E331" s="265"/>
      <c r="F331" s="265"/>
      <c r="G331" s="266"/>
      <c r="H331" s="267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268">
        <f t="shared" si="40"/>
        <v>0</v>
      </c>
      <c r="W331" s="238">
        <f t="shared" si="41"/>
        <v>0</v>
      </c>
      <c r="X331" s="36" t="s">
        <v>8</v>
      </c>
      <c r="Y331" s="291"/>
    </row>
    <row r="332" spans="1:25" x14ac:dyDescent="0.25">
      <c r="A332" s="52"/>
      <c r="B332" s="265"/>
      <c r="C332" s="265"/>
      <c r="D332" s="265"/>
      <c r="E332" s="265"/>
      <c r="F332" s="265"/>
      <c r="G332" s="266"/>
      <c r="H332" s="285"/>
      <c r="I332" s="61">
        <v>1</v>
      </c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268">
        <f t="shared" si="40"/>
        <v>0</v>
      </c>
      <c r="W332" s="238">
        <f t="shared" si="41"/>
        <v>0</v>
      </c>
      <c r="X332" s="36" t="s">
        <v>68</v>
      </c>
      <c r="Y332" s="291"/>
    </row>
    <row r="333" spans="1:25" x14ac:dyDescent="0.25">
      <c r="A333" s="52"/>
      <c r="B333" s="265"/>
      <c r="C333" s="265"/>
      <c r="D333" s="265"/>
      <c r="E333" s="265"/>
      <c r="F333" s="265"/>
      <c r="G333" s="266"/>
      <c r="H333" s="285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268">
        <f t="shared" si="40"/>
        <v>0</v>
      </c>
      <c r="W333" s="238">
        <f t="shared" si="41"/>
        <v>0</v>
      </c>
      <c r="X333" s="36" t="s">
        <v>0</v>
      </c>
      <c r="Y333" s="292"/>
    </row>
    <row r="334" spans="1:25" x14ac:dyDescent="0.25">
      <c r="A334" s="52"/>
      <c r="B334" s="265"/>
      <c r="C334" s="265"/>
      <c r="D334" s="265"/>
      <c r="E334" s="265"/>
      <c r="F334" s="265"/>
      <c r="G334" s="266"/>
      <c r="H334" s="285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268">
        <f t="shared" si="40"/>
        <v>0</v>
      </c>
      <c r="W334" s="238">
        <f t="shared" si="41"/>
        <v>0</v>
      </c>
      <c r="X334" s="36" t="s">
        <v>19</v>
      </c>
      <c r="Y334" s="292"/>
    </row>
    <row r="335" spans="1:25" x14ac:dyDescent="0.25">
      <c r="A335" s="52"/>
      <c r="B335" s="265"/>
      <c r="C335" s="265"/>
      <c r="D335" s="265"/>
      <c r="E335" s="265"/>
      <c r="F335" s="265" t="s">
        <v>99</v>
      </c>
      <c r="G335" s="266"/>
      <c r="H335" s="285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268">
        <f t="shared" si="40"/>
        <v>0</v>
      </c>
      <c r="W335" s="238">
        <f t="shared" si="41"/>
        <v>0</v>
      </c>
      <c r="X335" s="36" t="s">
        <v>3</v>
      </c>
      <c r="Y335" s="292"/>
    </row>
    <row r="336" spans="1:25" x14ac:dyDescent="0.25">
      <c r="A336" s="303"/>
      <c r="B336" s="305"/>
      <c r="C336" s="305"/>
      <c r="D336" s="305"/>
      <c r="E336" s="305"/>
      <c r="F336" s="305"/>
      <c r="G336" s="304"/>
      <c r="H336" s="293"/>
      <c r="I336" s="61">
        <v>1</v>
      </c>
      <c r="J336" s="66"/>
      <c r="K336" s="66"/>
      <c r="L336" s="66"/>
      <c r="M336" s="61"/>
      <c r="N336" s="66"/>
      <c r="O336" s="66"/>
      <c r="P336" s="66"/>
      <c r="Q336" s="66"/>
      <c r="R336" s="66"/>
      <c r="S336" s="66"/>
      <c r="T336" s="66"/>
      <c r="U336" s="66"/>
      <c r="V336" s="268">
        <f t="shared" si="40"/>
        <v>0</v>
      </c>
      <c r="W336" s="238">
        <f t="shared" si="41"/>
        <v>0</v>
      </c>
      <c r="X336" s="36" t="s">
        <v>181</v>
      </c>
      <c r="Y336" s="292"/>
    </row>
    <row r="337" spans="1:25" x14ac:dyDescent="0.25">
      <c r="A337" s="303"/>
      <c r="B337" s="305"/>
      <c r="C337" s="305"/>
      <c r="D337" s="305"/>
      <c r="E337" s="305"/>
      <c r="F337" s="305"/>
      <c r="G337" s="304"/>
      <c r="H337" s="289"/>
      <c r="I337" s="61">
        <v>2</v>
      </c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268">
        <f t="shared" si="40"/>
        <v>0</v>
      </c>
      <c r="W337" s="238">
        <f t="shared" si="41"/>
        <v>0</v>
      </c>
      <c r="X337" s="196" t="s">
        <v>80</v>
      </c>
      <c r="Y337" s="292"/>
    </row>
    <row r="338" spans="1:25" x14ac:dyDescent="0.25">
      <c r="A338" s="52"/>
      <c r="B338" s="265"/>
      <c r="C338" s="265"/>
      <c r="D338" s="265"/>
      <c r="E338" s="265"/>
      <c r="F338" s="265"/>
      <c r="G338" s="56"/>
      <c r="H338" s="276"/>
      <c r="I338" s="276"/>
      <c r="J338" s="61"/>
      <c r="K338" s="61"/>
      <c r="L338" s="61"/>
      <c r="M338" s="276"/>
      <c r="N338" s="61"/>
      <c r="O338" s="61"/>
      <c r="P338" s="61"/>
      <c r="Q338" s="61"/>
      <c r="R338" s="61"/>
      <c r="S338" s="61"/>
      <c r="T338" s="61"/>
      <c r="U338" s="61"/>
      <c r="V338" s="268">
        <f t="shared" si="40"/>
        <v>0</v>
      </c>
      <c r="W338" s="238">
        <f t="shared" si="41"/>
        <v>0</v>
      </c>
      <c r="X338" s="196" t="s">
        <v>12</v>
      </c>
      <c r="Y338" s="294"/>
    </row>
    <row r="339" spans="1:25" x14ac:dyDescent="0.25">
      <c r="A339" s="52"/>
      <c r="B339" s="265"/>
      <c r="C339" s="265"/>
      <c r="D339" s="265"/>
      <c r="E339" s="265"/>
      <c r="F339" s="265"/>
      <c r="G339" s="56"/>
      <c r="H339" s="276"/>
      <c r="I339" s="61">
        <v>9</v>
      </c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268">
        <f t="shared" si="40"/>
        <v>0</v>
      </c>
      <c r="W339" s="238">
        <f t="shared" si="41"/>
        <v>0</v>
      </c>
      <c r="X339" s="36" t="s">
        <v>92</v>
      </c>
      <c r="Y339" s="147" t="s">
        <v>472</v>
      </c>
    </row>
    <row r="340" spans="1:25" x14ac:dyDescent="0.25">
      <c r="A340" s="52"/>
      <c r="B340" s="265"/>
      <c r="C340" s="265"/>
      <c r="D340" s="265"/>
      <c r="E340" s="265"/>
      <c r="F340" s="265"/>
      <c r="G340" s="266"/>
      <c r="H340" s="267"/>
      <c r="I340" s="61"/>
      <c r="J340" s="61">
        <v>3</v>
      </c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268">
        <f t="shared" si="40"/>
        <v>3</v>
      </c>
      <c r="W340" s="238">
        <f t="shared" si="41"/>
        <v>5.1282051282051282E-3</v>
      </c>
      <c r="X340" s="197" t="s">
        <v>27</v>
      </c>
      <c r="Y340" s="292"/>
    </row>
    <row r="341" spans="1:25" x14ac:dyDescent="0.25">
      <c r="A341" s="52"/>
      <c r="B341" s="265"/>
      <c r="C341" s="265"/>
      <c r="D341" s="265"/>
      <c r="E341" s="265"/>
      <c r="F341" s="265"/>
      <c r="G341" s="266"/>
      <c r="H341" s="267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268">
        <f t="shared" si="40"/>
        <v>0</v>
      </c>
      <c r="W341" s="238">
        <f t="shared" si="41"/>
        <v>0</v>
      </c>
      <c r="X341" s="36" t="s">
        <v>94</v>
      </c>
      <c r="Y341" s="292"/>
    </row>
    <row r="342" spans="1:25" x14ac:dyDescent="0.25">
      <c r="A342" s="52"/>
      <c r="B342" s="265"/>
      <c r="C342" s="265"/>
      <c r="D342" s="265"/>
      <c r="E342" s="265"/>
      <c r="F342" s="265" t="s">
        <v>99</v>
      </c>
      <c r="G342" s="266"/>
      <c r="H342" s="273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268">
        <f t="shared" si="40"/>
        <v>0</v>
      </c>
      <c r="W342" s="238">
        <f t="shared" si="41"/>
        <v>0</v>
      </c>
      <c r="X342" s="36" t="s">
        <v>276</v>
      </c>
      <c r="Y342" s="291"/>
    </row>
    <row r="343" spans="1:25" ht="15.75" thickBot="1" x14ac:dyDescent="0.3">
      <c r="A343" s="52"/>
      <c r="B343" s="265"/>
      <c r="C343" s="265"/>
      <c r="D343" s="265"/>
      <c r="E343" s="265"/>
      <c r="F343" s="265"/>
      <c r="G343" s="266"/>
      <c r="H343" s="273"/>
      <c r="I343" s="66">
        <v>3</v>
      </c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268">
        <f>SUM(H343,J343,L343,N343,P343,R343,U343,T343)</f>
        <v>0</v>
      </c>
      <c r="W343" s="258">
        <f>$V343/$D$322</f>
        <v>0</v>
      </c>
      <c r="X343" s="197" t="s">
        <v>9</v>
      </c>
      <c r="Y343" s="292"/>
    </row>
    <row r="344" spans="1:25" ht="15.75" thickBot="1" x14ac:dyDescent="0.3">
      <c r="A344" s="52"/>
      <c r="B344" s="265"/>
      <c r="C344" s="265"/>
      <c r="D344" s="265"/>
      <c r="E344" s="265"/>
      <c r="F344" s="265"/>
      <c r="G344" s="266"/>
      <c r="H344" s="295"/>
      <c r="I344" s="166"/>
      <c r="J344" s="166"/>
      <c r="K344" s="166"/>
      <c r="L344" s="166"/>
      <c r="M344" s="166"/>
      <c r="N344" s="166"/>
      <c r="O344" s="166"/>
      <c r="P344" s="166"/>
      <c r="Q344" s="166"/>
      <c r="R344" s="166"/>
      <c r="S344" s="166"/>
      <c r="T344" s="166"/>
      <c r="U344" s="166"/>
      <c r="V344" s="296"/>
      <c r="W344" s="166"/>
      <c r="X344" s="74" t="s">
        <v>21</v>
      </c>
      <c r="Y344" s="292"/>
    </row>
    <row r="345" spans="1:25" x14ac:dyDescent="0.25">
      <c r="A345" s="52"/>
      <c r="B345" s="265"/>
      <c r="C345" s="265"/>
      <c r="D345" s="265"/>
      <c r="E345" s="265"/>
      <c r="F345" s="265"/>
      <c r="G345" s="266"/>
      <c r="H345" s="297"/>
      <c r="I345" s="62"/>
      <c r="J345" s="62"/>
      <c r="K345" s="62"/>
      <c r="L345" s="62"/>
      <c r="M345" s="62"/>
      <c r="N345" s="62"/>
      <c r="O345" s="62"/>
      <c r="P345" s="62"/>
      <c r="Q345" s="61"/>
      <c r="R345" s="62"/>
      <c r="S345" s="62"/>
      <c r="T345" s="62"/>
      <c r="U345" s="62"/>
      <c r="V345" s="268">
        <f t="shared" ref="V345:V358" si="42">SUM(H345,J345,L345,N345,P345,R345,U345)</f>
        <v>0</v>
      </c>
      <c r="W345" s="237">
        <f>$V345/$D$322</f>
        <v>0</v>
      </c>
      <c r="X345" s="341" t="s">
        <v>71</v>
      </c>
      <c r="Y345" s="292"/>
    </row>
    <row r="346" spans="1:25" x14ac:dyDescent="0.25">
      <c r="A346" s="52"/>
      <c r="B346" s="265"/>
      <c r="C346" s="265"/>
      <c r="D346" s="265"/>
      <c r="E346" s="265"/>
      <c r="F346" s="265"/>
      <c r="G346" s="266"/>
      <c r="H346" s="267">
        <v>1</v>
      </c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268">
        <f t="shared" si="42"/>
        <v>1</v>
      </c>
      <c r="W346" s="238">
        <f>$V346/$D$322</f>
        <v>1.7094017094017094E-3</v>
      </c>
      <c r="X346" s="101" t="s">
        <v>26</v>
      </c>
      <c r="Y346" s="146"/>
    </row>
    <row r="347" spans="1:25" x14ac:dyDescent="0.25">
      <c r="A347" s="52"/>
      <c r="B347" s="265"/>
      <c r="C347" s="265"/>
      <c r="D347" s="265"/>
      <c r="E347" s="265"/>
      <c r="F347" s="265"/>
      <c r="G347" s="266"/>
      <c r="H347" s="267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268">
        <f t="shared" si="42"/>
        <v>0</v>
      </c>
      <c r="W347" s="238">
        <f t="shared" ref="W347:W356" si="43">$V347/$D$322</f>
        <v>0</v>
      </c>
      <c r="X347" s="337" t="s">
        <v>167</v>
      </c>
      <c r="Y347" s="291"/>
    </row>
    <row r="348" spans="1:25" x14ac:dyDescent="0.25">
      <c r="A348" s="52"/>
      <c r="B348" s="265"/>
      <c r="C348" s="265"/>
      <c r="D348" s="265"/>
      <c r="E348" s="265"/>
      <c r="F348" s="265"/>
      <c r="G348" s="266"/>
      <c r="H348" s="267">
        <v>1</v>
      </c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268">
        <f t="shared" si="42"/>
        <v>1</v>
      </c>
      <c r="W348" s="238">
        <f t="shared" si="43"/>
        <v>1.7094017094017094E-3</v>
      </c>
      <c r="X348" s="338" t="s">
        <v>15</v>
      </c>
      <c r="Y348" s="291"/>
    </row>
    <row r="349" spans="1:25" x14ac:dyDescent="0.25">
      <c r="A349" s="52"/>
      <c r="B349" s="265"/>
      <c r="C349" s="265"/>
      <c r="D349" s="265"/>
      <c r="E349" s="265"/>
      <c r="F349" s="265" t="s">
        <v>99</v>
      </c>
      <c r="G349" s="266"/>
      <c r="H349" s="267">
        <v>1</v>
      </c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268">
        <f t="shared" si="42"/>
        <v>1</v>
      </c>
      <c r="W349" s="238">
        <f t="shared" si="43"/>
        <v>1.7094017094017094E-3</v>
      </c>
      <c r="X349" s="337" t="s">
        <v>51</v>
      </c>
      <c r="Y349" s="291"/>
    </row>
    <row r="350" spans="1:25" x14ac:dyDescent="0.25">
      <c r="A350" s="52"/>
      <c r="B350" s="265"/>
      <c r="C350" s="265"/>
      <c r="D350" s="265"/>
      <c r="E350" s="265"/>
      <c r="F350" s="265"/>
      <c r="G350" s="266"/>
      <c r="H350" s="267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268">
        <f t="shared" si="42"/>
        <v>0</v>
      </c>
      <c r="W350" s="238">
        <f t="shared" si="43"/>
        <v>0</v>
      </c>
      <c r="X350" s="196" t="s">
        <v>12</v>
      </c>
      <c r="Y350" s="291"/>
    </row>
    <row r="351" spans="1:25" x14ac:dyDescent="0.25">
      <c r="A351" s="52"/>
      <c r="B351" s="265"/>
      <c r="C351" s="265"/>
      <c r="D351" s="265"/>
      <c r="E351" s="265"/>
      <c r="F351" s="265"/>
      <c r="G351" s="266"/>
      <c r="H351" s="267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268">
        <f t="shared" si="42"/>
        <v>0</v>
      </c>
      <c r="W351" s="238">
        <f t="shared" si="43"/>
        <v>0</v>
      </c>
      <c r="X351" s="336" t="s">
        <v>156</v>
      </c>
      <c r="Y351" s="291"/>
    </row>
    <row r="352" spans="1:25" x14ac:dyDescent="0.25">
      <c r="A352" s="52"/>
      <c r="B352" s="265"/>
      <c r="C352" s="265"/>
      <c r="D352" s="265"/>
      <c r="E352" s="265"/>
      <c r="F352" s="265"/>
      <c r="G352" s="266"/>
      <c r="H352" s="267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268">
        <f t="shared" si="42"/>
        <v>0</v>
      </c>
      <c r="W352" s="238">
        <f t="shared" si="43"/>
        <v>0</v>
      </c>
      <c r="X352" s="338" t="s">
        <v>279</v>
      </c>
      <c r="Y352" s="291"/>
    </row>
    <row r="353" spans="1:25" x14ac:dyDescent="0.25">
      <c r="A353" s="52"/>
      <c r="B353" s="265"/>
      <c r="C353" s="265"/>
      <c r="D353" s="265"/>
      <c r="E353" s="265"/>
      <c r="F353" s="265"/>
      <c r="G353" s="266"/>
      <c r="H353" s="267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268">
        <f t="shared" si="42"/>
        <v>0</v>
      </c>
      <c r="W353" s="238">
        <f t="shared" si="43"/>
        <v>0</v>
      </c>
      <c r="X353" s="338" t="s">
        <v>179</v>
      </c>
      <c r="Y353" s="291"/>
    </row>
    <row r="354" spans="1:25" x14ac:dyDescent="0.25">
      <c r="A354" s="52"/>
      <c r="B354" s="265"/>
      <c r="C354" s="265"/>
      <c r="D354" s="265"/>
      <c r="E354" s="265"/>
      <c r="F354" s="265"/>
      <c r="G354" s="266"/>
      <c r="H354" s="267">
        <v>3</v>
      </c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268">
        <f t="shared" si="42"/>
        <v>3</v>
      </c>
      <c r="W354" s="238">
        <f t="shared" si="43"/>
        <v>5.1282051282051282E-3</v>
      </c>
      <c r="X354" s="338" t="s">
        <v>100</v>
      </c>
      <c r="Y354" s="291"/>
    </row>
    <row r="355" spans="1:25" x14ac:dyDescent="0.25">
      <c r="A355" s="52"/>
      <c r="B355" s="265"/>
      <c r="C355" s="265"/>
      <c r="D355" s="265"/>
      <c r="E355" s="265"/>
      <c r="F355" s="265"/>
      <c r="G355" s="266"/>
      <c r="H355" s="267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268">
        <f t="shared" si="42"/>
        <v>0</v>
      </c>
      <c r="W355" s="238">
        <f t="shared" si="43"/>
        <v>0</v>
      </c>
      <c r="X355" s="196" t="s">
        <v>437</v>
      </c>
      <c r="Y355" s="291"/>
    </row>
    <row r="356" spans="1:25" x14ac:dyDescent="0.25">
      <c r="A356" s="52"/>
      <c r="B356" s="265"/>
      <c r="C356" s="265"/>
      <c r="D356" s="265"/>
      <c r="E356" s="265"/>
      <c r="F356" s="265"/>
      <c r="G356" s="266"/>
      <c r="H356" s="267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268">
        <f t="shared" si="42"/>
        <v>0</v>
      </c>
      <c r="W356" s="238">
        <f t="shared" si="43"/>
        <v>0</v>
      </c>
      <c r="X356" s="196" t="s">
        <v>242</v>
      </c>
      <c r="Y356" s="291"/>
    </row>
    <row r="357" spans="1:25" ht="15.75" thickBot="1" x14ac:dyDescent="0.3">
      <c r="A357" s="155"/>
      <c r="B357" s="156"/>
      <c r="C357" s="156"/>
      <c r="D357" s="156"/>
      <c r="E357" s="156"/>
      <c r="F357" s="156"/>
      <c r="G357" s="266"/>
      <c r="H357" s="267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268">
        <f t="shared" si="42"/>
        <v>0</v>
      </c>
      <c r="W357" s="236">
        <f>$V357/$D$322</f>
        <v>0</v>
      </c>
      <c r="X357" s="38" t="s">
        <v>85</v>
      </c>
      <c r="Y357" s="298"/>
    </row>
    <row r="358" spans="1:25" ht="15.75" thickBot="1" x14ac:dyDescent="0.3">
      <c r="A358" s="41"/>
      <c r="B358" s="41"/>
      <c r="C358" s="41"/>
      <c r="D358" s="41"/>
      <c r="E358" s="41"/>
      <c r="F358" s="41"/>
      <c r="G358" s="47" t="s">
        <v>4</v>
      </c>
      <c r="H358" s="57">
        <f>SUM(H324:H357)</f>
        <v>9</v>
      </c>
      <c r="I358" s="57">
        <f>SUM(I323:I357)</f>
        <v>27</v>
      </c>
      <c r="J358" s="57">
        <f t="shared" ref="J358:U358" si="44">SUM(J323:J357)</f>
        <v>6</v>
      </c>
      <c r="K358" s="57">
        <f t="shared" si="44"/>
        <v>0</v>
      </c>
      <c r="L358" s="57">
        <f t="shared" si="44"/>
        <v>0</v>
      </c>
      <c r="M358" s="57">
        <f t="shared" si="44"/>
        <v>0</v>
      </c>
      <c r="N358" s="57">
        <f t="shared" si="44"/>
        <v>0</v>
      </c>
      <c r="O358" s="57">
        <f t="shared" si="44"/>
        <v>0</v>
      </c>
      <c r="P358" s="57">
        <f t="shared" si="44"/>
        <v>0</v>
      </c>
      <c r="Q358" s="57">
        <f t="shared" si="44"/>
        <v>0</v>
      </c>
      <c r="R358" s="57">
        <f t="shared" si="44"/>
        <v>0</v>
      </c>
      <c r="S358" s="57">
        <f t="shared" si="44"/>
        <v>0</v>
      </c>
      <c r="T358" s="57">
        <f t="shared" si="44"/>
        <v>0</v>
      </c>
      <c r="U358" s="57">
        <f t="shared" si="44"/>
        <v>0</v>
      </c>
      <c r="V358" s="288">
        <f t="shared" si="42"/>
        <v>15</v>
      </c>
      <c r="W358" s="328">
        <f>$V358/$D$322</f>
        <v>2.564102564102564E-2</v>
      </c>
    </row>
    <row r="360" spans="1:25" ht="15.75" thickBot="1" x14ac:dyDescent="0.3"/>
    <row r="361" spans="1:25" ht="60.75" thickBot="1" x14ac:dyDescent="0.3">
      <c r="A361" s="43" t="s">
        <v>22</v>
      </c>
      <c r="B361" s="43" t="s">
        <v>47</v>
      </c>
      <c r="C361" s="43" t="s">
        <v>52</v>
      </c>
      <c r="D361" s="43" t="s">
        <v>17</v>
      </c>
      <c r="E361" s="42" t="s">
        <v>16</v>
      </c>
      <c r="F361" s="44" t="s">
        <v>1</v>
      </c>
      <c r="G361" s="45" t="s">
        <v>23</v>
      </c>
      <c r="H361" s="76" t="s">
        <v>66</v>
      </c>
      <c r="I361" s="46" t="s">
        <v>67</v>
      </c>
      <c r="J361" s="46" t="s">
        <v>53</v>
      </c>
      <c r="K361" s="46" t="s">
        <v>58</v>
      </c>
      <c r="L361" s="46" t="s">
        <v>54</v>
      </c>
      <c r="M361" s="46" t="s">
        <v>59</v>
      </c>
      <c r="N361" s="46" t="s">
        <v>55</v>
      </c>
      <c r="O361" s="46" t="s">
        <v>60</v>
      </c>
      <c r="P361" s="46" t="s">
        <v>56</v>
      </c>
      <c r="Q361" s="46" t="s">
        <v>63</v>
      </c>
      <c r="R361" s="46" t="s">
        <v>57</v>
      </c>
      <c r="S361" s="46" t="s">
        <v>64</v>
      </c>
      <c r="T361" s="46" t="s">
        <v>113</v>
      </c>
      <c r="U361" s="46" t="s">
        <v>41</v>
      </c>
      <c r="V361" s="46" t="s">
        <v>4</v>
      </c>
      <c r="W361" s="42" t="s">
        <v>2</v>
      </c>
      <c r="X361" s="33" t="s">
        <v>20</v>
      </c>
      <c r="Y361" s="32" t="s">
        <v>6</v>
      </c>
    </row>
    <row r="362" spans="1:25" ht="15.75" thickBot="1" x14ac:dyDescent="0.3">
      <c r="A362" s="73">
        <v>1523563</v>
      </c>
      <c r="B362" s="73" t="s">
        <v>238</v>
      </c>
      <c r="C362" s="317">
        <v>576</v>
      </c>
      <c r="D362" s="317">
        <v>582</v>
      </c>
      <c r="E362" s="317">
        <v>569</v>
      </c>
      <c r="F362" s="318">
        <f>E362/D362</f>
        <v>0.9776632302405498</v>
      </c>
      <c r="G362" s="48">
        <v>45461</v>
      </c>
      <c r="H362" s="82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4"/>
      <c r="T362" s="296"/>
      <c r="U362" s="115"/>
      <c r="V362" s="115"/>
      <c r="W362" s="84"/>
      <c r="X362" s="86" t="s">
        <v>75</v>
      </c>
      <c r="Y362" s="353" t="s">
        <v>70</v>
      </c>
    </row>
    <row r="363" spans="1:25" x14ac:dyDescent="0.25">
      <c r="A363" s="52"/>
      <c r="B363" s="265"/>
      <c r="C363" s="265"/>
      <c r="D363" s="265"/>
      <c r="E363" s="265"/>
      <c r="F363" s="265"/>
      <c r="G363" s="266"/>
      <c r="H363" s="262"/>
      <c r="I363" s="59">
        <v>1</v>
      </c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286">
        <f>SUM(H363,J363,L363,N363,P363,R363,U363,T363)</f>
        <v>0</v>
      </c>
      <c r="W363" s="237">
        <f>$V363/$D$362</f>
        <v>0</v>
      </c>
      <c r="X363" s="35" t="s">
        <v>355</v>
      </c>
      <c r="Y363" s="260"/>
    </row>
    <row r="364" spans="1:25" x14ac:dyDescent="0.25">
      <c r="A364" s="52"/>
      <c r="B364" s="265"/>
      <c r="C364" s="265"/>
      <c r="D364" s="265"/>
      <c r="E364" s="265"/>
      <c r="F364" s="265"/>
      <c r="G364" s="266"/>
      <c r="H364" s="267">
        <v>3</v>
      </c>
      <c r="I364" s="61"/>
      <c r="J364" s="61"/>
      <c r="K364" s="61"/>
      <c r="L364" s="61"/>
      <c r="M364" s="61"/>
      <c r="N364" s="66"/>
      <c r="O364" s="61"/>
      <c r="P364" s="61"/>
      <c r="Q364" s="61"/>
      <c r="R364" s="61"/>
      <c r="S364" s="61"/>
      <c r="T364" s="61"/>
      <c r="U364" s="61"/>
      <c r="V364" s="268">
        <f>SUM(H364,J364,L364,N364,P364,R364,U364,T364)</f>
        <v>3</v>
      </c>
      <c r="W364" s="238">
        <f>$V364/$D$362</f>
        <v>5.1546391752577319E-3</v>
      </c>
      <c r="X364" s="196" t="s">
        <v>48</v>
      </c>
      <c r="Y364" s="260"/>
    </row>
    <row r="365" spans="1:25" x14ac:dyDescent="0.25">
      <c r="A365" s="52"/>
      <c r="B365" s="265"/>
      <c r="C365" s="265"/>
      <c r="D365" s="265"/>
      <c r="E365" s="265"/>
      <c r="F365" s="265"/>
      <c r="G365" s="266"/>
      <c r="H365" s="267">
        <v>2</v>
      </c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268">
        <f t="shared" ref="V365:V382" si="45">SUM(H365,J365,L365,N365,P365,R365,U365,T365)</f>
        <v>2</v>
      </c>
      <c r="W365" s="238">
        <f t="shared" ref="W365:W382" si="46">$V365/$D$362</f>
        <v>3.4364261168384879E-3</v>
      </c>
      <c r="X365" s="36" t="s">
        <v>15</v>
      </c>
      <c r="Y365" s="282"/>
    </row>
    <row r="366" spans="1:25" x14ac:dyDescent="0.25">
      <c r="A366" s="52"/>
      <c r="B366" s="265"/>
      <c r="C366" s="265"/>
      <c r="D366" s="265"/>
      <c r="E366" s="265"/>
      <c r="F366" s="265"/>
      <c r="G366" s="266"/>
      <c r="H366" s="267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268">
        <f t="shared" si="45"/>
        <v>0</v>
      </c>
      <c r="W366" s="238">
        <f t="shared" si="46"/>
        <v>0</v>
      </c>
      <c r="X366" s="338" t="s">
        <v>239</v>
      </c>
      <c r="Y366" s="282"/>
    </row>
    <row r="367" spans="1:25" x14ac:dyDescent="0.25">
      <c r="A367" s="52"/>
      <c r="B367" s="265"/>
      <c r="C367" s="265"/>
      <c r="D367" s="265"/>
      <c r="E367" s="265"/>
      <c r="F367" s="265"/>
      <c r="G367" s="266"/>
      <c r="H367" s="267"/>
      <c r="I367" s="61"/>
      <c r="J367" s="290"/>
      <c r="K367" s="290"/>
      <c r="L367" s="290"/>
      <c r="M367" s="61"/>
      <c r="N367" s="61"/>
      <c r="O367" s="61"/>
      <c r="P367" s="61"/>
      <c r="Q367" s="61"/>
      <c r="R367" s="61"/>
      <c r="S367" s="61"/>
      <c r="T367" s="61"/>
      <c r="U367" s="61"/>
      <c r="V367" s="268">
        <f t="shared" si="45"/>
        <v>0</v>
      </c>
      <c r="W367" s="238">
        <f t="shared" si="46"/>
        <v>0</v>
      </c>
      <c r="X367" s="338" t="s">
        <v>84</v>
      </c>
      <c r="Y367" s="282"/>
    </row>
    <row r="368" spans="1:25" x14ac:dyDescent="0.25">
      <c r="A368" s="52"/>
      <c r="B368" s="265"/>
      <c r="C368" s="265"/>
      <c r="D368" s="265"/>
      <c r="E368" s="265"/>
      <c r="F368" s="265"/>
      <c r="G368" s="266"/>
      <c r="H368" s="267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268">
        <f t="shared" si="45"/>
        <v>0</v>
      </c>
      <c r="W368" s="238">
        <f t="shared" si="46"/>
        <v>0</v>
      </c>
      <c r="X368" s="36" t="s">
        <v>13</v>
      </c>
      <c r="Y368" s="146"/>
    </row>
    <row r="369" spans="1:25" x14ac:dyDescent="0.25">
      <c r="A369" s="52"/>
      <c r="B369" s="265"/>
      <c r="C369" s="265"/>
      <c r="D369" s="265"/>
      <c r="E369" s="265"/>
      <c r="F369" s="265"/>
      <c r="G369" s="266"/>
      <c r="H369" s="267"/>
      <c r="I369" s="61">
        <v>8</v>
      </c>
      <c r="J369" s="61">
        <v>6</v>
      </c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>
        <v>2</v>
      </c>
      <c r="V369" s="268">
        <f t="shared" si="45"/>
        <v>8</v>
      </c>
      <c r="W369" s="238">
        <f t="shared" si="46"/>
        <v>1.3745704467353952E-2</v>
      </c>
      <c r="X369" s="36" t="s">
        <v>14</v>
      </c>
      <c r="Y369" s="264"/>
    </row>
    <row r="370" spans="1:25" x14ac:dyDescent="0.25">
      <c r="A370" s="52" t="s">
        <v>153</v>
      </c>
      <c r="B370" s="265"/>
      <c r="C370" s="265"/>
      <c r="D370" s="265"/>
      <c r="E370" s="265"/>
      <c r="F370" s="265"/>
      <c r="G370" s="266"/>
      <c r="H370" s="267"/>
      <c r="I370" s="61">
        <v>1</v>
      </c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268">
        <f t="shared" si="45"/>
        <v>0</v>
      </c>
      <c r="W370" s="238">
        <f t="shared" si="46"/>
        <v>0</v>
      </c>
      <c r="X370" s="36" t="s">
        <v>7</v>
      </c>
      <c r="Y370" s="264"/>
    </row>
    <row r="371" spans="1:25" x14ac:dyDescent="0.25">
      <c r="A371" s="52"/>
      <c r="B371" s="265"/>
      <c r="C371" s="265" t="s">
        <v>99</v>
      </c>
      <c r="D371" s="265"/>
      <c r="E371" s="265"/>
      <c r="F371" s="265"/>
      <c r="G371" s="266"/>
      <c r="H371" s="267"/>
      <c r="I371" s="61">
        <v>4</v>
      </c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268">
        <f t="shared" si="45"/>
        <v>0</v>
      </c>
      <c r="W371" s="238">
        <f t="shared" si="46"/>
        <v>0</v>
      </c>
      <c r="X371" s="36" t="s">
        <v>8</v>
      </c>
      <c r="Y371" s="291"/>
    </row>
    <row r="372" spans="1:25" x14ac:dyDescent="0.25">
      <c r="A372" s="52"/>
      <c r="B372" s="265"/>
      <c r="C372" s="265"/>
      <c r="D372" s="265"/>
      <c r="E372" s="265"/>
      <c r="F372" s="265"/>
      <c r="G372" s="266"/>
      <c r="H372" s="285"/>
      <c r="I372" s="61">
        <v>1</v>
      </c>
      <c r="J372" s="61">
        <v>1</v>
      </c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268">
        <f t="shared" si="45"/>
        <v>1</v>
      </c>
      <c r="W372" s="238">
        <f t="shared" si="46"/>
        <v>1.718213058419244E-3</v>
      </c>
      <c r="X372" s="36" t="s">
        <v>68</v>
      </c>
      <c r="Y372" s="291"/>
    </row>
    <row r="373" spans="1:25" x14ac:dyDescent="0.25">
      <c r="A373" s="52"/>
      <c r="B373" s="265"/>
      <c r="C373" s="265"/>
      <c r="D373" s="265"/>
      <c r="E373" s="265"/>
      <c r="F373" s="265"/>
      <c r="G373" s="266"/>
      <c r="H373" s="285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268">
        <f t="shared" si="45"/>
        <v>0</v>
      </c>
      <c r="W373" s="238">
        <f t="shared" si="46"/>
        <v>0</v>
      </c>
      <c r="X373" s="36" t="s">
        <v>0</v>
      </c>
      <c r="Y373" s="292"/>
    </row>
    <row r="374" spans="1:25" x14ac:dyDescent="0.25">
      <c r="A374" s="52"/>
      <c r="B374" s="265"/>
      <c r="C374" s="265"/>
      <c r="D374" s="265"/>
      <c r="E374" s="265"/>
      <c r="F374" s="265"/>
      <c r="G374" s="266"/>
      <c r="H374" s="285"/>
      <c r="I374" s="61">
        <v>1</v>
      </c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>
        <v>1</v>
      </c>
      <c r="V374" s="268">
        <f t="shared" si="45"/>
        <v>1</v>
      </c>
      <c r="W374" s="238">
        <f t="shared" si="46"/>
        <v>1.718213058419244E-3</v>
      </c>
      <c r="X374" s="36" t="s">
        <v>19</v>
      </c>
      <c r="Y374" s="292"/>
    </row>
    <row r="375" spans="1:25" x14ac:dyDescent="0.25">
      <c r="A375" s="52"/>
      <c r="B375" s="265"/>
      <c r="C375" s="265"/>
      <c r="D375" s="265"/>
      <c r="E375" s="265"/>
      <c r="F375" s="265" t="s">
        <v>99</v>
      </c>
      <c r="G375" s="266"/>
      <c r="H375" s="285"/>
      <c r="I375" s="61">
        <v>2</v>
      </c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268">
        <f t="shared" si="45"/>
        <v>0</v>
      </c>
      <c r="W375" s="238">
        <f t="shared" si="46"/>
        <v>0</v>
      </c>
      <c r="X375" s="36" t="s">
        <v>3</v>
      </c>
      <c r="Y375" s="292"/>
    </row>
    <row r="376" spans="1:25" x14ac:dyDescent="0.25">
      <c r="A376" s="303"/>
      <c r="B376" s="305"/>
      <c r="C376" s="305"/>
      <c r="D376" s="305"/>
      <c r="E376" s="305"/>
      <c r="F376" s="305"/>
      <c r="G376" s="304"/>
      <c r="H376" s="293"/>
      <c r="I376" s="61"/>
      <c r="J376" s="66"/>
      <c r="K376" s="66"/>
      <c r="L376" s="66"/>
      <c r="M376" s="61"/>
      <c r="N376" s="66"/>
      <c r="O376" s="66"/>
      <c r="P376" s="66"/>
      <c r="Q376" s="66"/>
      <c r="R376" s="66"/>
      <c r="S376" s="66"/>
      <c r="T376" s="66"/>
      <c r="U376" s="66"/>
      <c r="V376" s="268">
        <f t="shared" si="45"/>
        <v>0</v>
      </c>
      <c r="W376" s="238">
        <f t="shared" si="46"/>
        <v>0</v>
      </c>
      <c r="X376" s="36" t="s">
        <v>181</v>
      </c>
      <c r="Y376" s="292"/>
    </row>
    <row r="377" spans="1:25" x14ac:dyDescent="0.25">
      <c r="A377" s="303"/>
      <c r="B377" s="305"/>
      <c r="C377" s="305"/>
      <c r="D377" s="305"/>
      <c r="E377" s="305"/>
      <c r="F377" s="305"/>
      <c r="G377" s="304"/>
      <c r="H377" s="289">
        <v>1</v>
      </c>
      <c r="I377" s="61">
        <v>1</v>
      </c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268">
        <f t="shared" si="45"/>
        <v>1</v>
      </c>
      <c r="W377" s="238">
        <f t="shared" si="46"/>
        <v>1.718213058419244E-3</v>
      </c>
      <c r="X377" s="196" t="s">
        <v>491</v>
      </c>
      <c r="Y377" s="292"/>
    </row>
    <row r="378" spans="1:25" x14ac:dyDescent="0.25">
      <c r="A378" s="52"/>
      <c r="B378" s="265"/>
      <c r="C378" s="265"/>
      <c r="D378" s="265"/>
      <c r="E378" s="265"/>
      <c r="F378" s="265"/>
      <c r="G378" s="56"/>
      <c r="H378" s="276"/>
      <c r="I378" s="276">
        <v>1</v>
      </c>
      <c r="J378" s="61"/>
      <c r="K378" s="61"/>
      <c r="L378" s="61"/>
      <c r="M378" s="276"/>
      <c r="N378" s="61"/>
      <c r="O378" s="61"/>
      <c r="P378" s="61"/>
      <c r="Q378" s="61"/>
      <c r="R378" s="61"/>
      <c r="S378" s="61"/>
      <c r="T378" s="61"/>
      <c r="U378" s="61"/>
      <c r="V378" s="268">
        <f t="shared" si="45"/>
        <v>0</v>
      </c>
      <c r="W378" s="238">
        <f t="shared" si="46"/>
        <v>0</v>
      </c>
      <c r="X378" s="196" t="s">
        <v>12</v>
      </c>
      <c r="Y378" s="294"/>
    </row>
    <row r="379" spans="1:25" x14ac:dyDescent="0.25">
      <c r="A379" s="52"/>
      <c r="B379" s="265"/>
      <c r="C379" s="265"/>
      <c r="D379" s="265"/>
      <c r="E379" s="265"/>
      <c r="F379" s="265"/>
      <c r="G379" s="56"/>
      <c r="H379" s="276"/>
      <c r="I379" s="61">
        <v>9</v>
      </c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268">
        <f t="shared" si="45"/>
        <v>0</v>
      </c>
      <c r="W379" s="238">
        <f t="shared" si="46"/>
        <v>0</v>
      </c>
      <c r="X379" s="36" t="s">
        <v>92</v>
      </c>
      <c r="Y379" s="147" t="s">
        <v>490</v>
      </c>
    </row>
    <row r="380" spans="1:25" x14ac:dyDescent="0.25">
      <c r="A380" s="52"/>
      <c r="B380" s="265"/>
      <c r="C380" s="265"/>
      <c r="D380" s="265"/>
      <c r="E380" s="265"/>
      <c r="F380" s="265"/>
      <c r="G380" s="266"/>
      <c r="H380" s="267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268">
        <f t="shared" si="45"/>
        <v>0</v>
      </c>
      <c r="W380" s="238">
        <f t="shared" si="46"/>
        <v>0</v>
      </c>
      <c r="X380" s="197" t="s">
        <v>27</v>
      </c>
      <c r="Y380" s="292"/>
    </row>
    <row r="381" spans="1:25" x14ac:dyDescent="0.25">
      <c r="A381" s="52"/>
      <c r="B381" s="265"/>
      <c r="C381" s="265"/>
      <c r="D381" s="265"/>
      <c r="E381" s="265"/>
      <c r="F381" s="265"/>
      <c r="G381" s="266"/>
      <c r="H381" s="267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268">
        <f t="shared" si="45"/>
        <v>0</v>
      </c>
      <c r="W381" s="238">
        <f t="shared" si="46"/>
        <v>0</v>
      </c>
      <c r="X381" s="36" t="s">
        <v>94</v>
      </c>
      <c r="Y381" s="292"/>
    </row>
    <row r="382" spans="1:25" x14ac:dyDescent="0.25">
      <c r="A382" s="52"/>
      <c r="B382" s="265"/>
      <c r="C382" s="265"/>
      <c r="D382" s="265"/>
      <c r="E382" s="265"/>
      <c r="F382" s="265" t="s">
        <v>99</v>
      </c>
      <c r="G382" s="266"/>
      <c r="H382" s="273"/>
      <c r="I382" s="66">
        <v>4</v>
      </c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268">
        <f t="shared" si="45"/>
        <v>0</v>
      </c>
      <c r="W382" s="238">
        <f t="shared" si="46"/>
        <v>0</v>
      </c>
      <c r="X382" s="36" t="s">
        <v>276</v>
      </c>
      <c r="Y382" s="291"/>
    </row>
    <row r="383" spans="1:25" ht="15.75" thickBot="1" x14ac:dyDescent="0.3">
      <c r="A383" s="52"/>
      <c r="B383" s="265"/>
      <c r="C383" s="265"/>
      <c r="D383" s="265"/>
      <c r="E383" s="265"/>
      <c r="F383" s="265"/>
      <c r="G383" s="266"/>
      <c r="H383" s="273"/>
      <c r="I383" s="66">
        <v>1</v>
      </c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268">
        <f>SUM(H383,J383,L383,N383,P383,R383,U383,T383)</f>
        <v>0</v>
      </c>
      <c r="W383" s="258">
        <f>$V383/$D$362</f>
        <v>0</v>
      </c>
      <c r="X383" s="197" t="s">
        <v>9</v>
      </c>
      <c r="Y383" s="292"/>
    </row>
    <row r="384" spans="1:25" ht="15.75" thickBot="1" x14ac:dyDescent="0.3">
      <c r="A384" s="52"/>
      <c r="B384" s="265"/>
      <c r="C384" s="265"/>
      <c r="D384" s="265"/>
      <c r="E384" s="265"/>
      <c r="F384" s="265"/>
      <c r="G384" s="266"/>
      <c r="H384" s="295"/>
      <c r="I384" s="166"/>
      <c r="J384" s="166"/>
      <c r="K384" s="166"/>
      <c r="L384" s="166"/>
      <c r="M384" s="166"/>
      <c r="N384" s="166"/>
      <c r="O384" s="166"/>
      <c r="P384" s="166"/>
      <c r="Q384" s="166"/>
      <c r="R384" s="166"/>
      <c r="S384" s="166"/>
      <c r="T384" s="166"/>
      <c r="U384" s="166"/>
      <c r="V384" s="296"/>
      <c r="W384" s="166"/>
      <c r="X384" s="74" t="s">
        <v>21</v>
      </c>
      <c r="Y384" s="292"/>
    </row>
    <row r="385" spans="1:25" x14ac:dyDescent="0.25">
      <c r="A385" s="52"/>
      <c r="B385" s="265"/>
      <c r="C385" s="265"/>
      <c r="D385" s="265"/>
      <c r="E385" s="265"/>
      <c r="F385" s="265"/>
      <c r="G385" s="266"/>
      <c r="H385" s="297"/>
      <c r="I385" s="62"/>
      <c r="J385" s="62"/>
      <c r="K385" s="62"/>
      <c r="L385" s="62"/>
      <c r="M385" s="62"/>
      <c r="N385" s="62"/>
      <c r="O385" s="62"/>
      <c r="P385" s="62"/>
      <c r="Q385" s="61"/>
      <c r="R385" s="62"/>
      <c r="S385" s="62"/>
      <c r="T385" s="62"/>
      <c r="U385" s="62"/>
      <c r="V385" s="268">
        <f t="shared" ref="V385:V398" si="47">SUM(H385,J385,L385,N385,P385,R385,U385)</f>
        <v>0</v>
      </c>
      <c r="W385" s="237">
        <f>$V385/$D$362</f>
        <v>0</v>
      </c>
      <c r="X385" s="341" t="s">
        <v>71</v>
      </c>
      <c r="Y385" s="292"/>
    </row>
    <row r="386" spans="1:25" x14ac:dyDescent="0.25">
      <c r="A386" s="52"/>
      <c r="B386" s="265"/>
      <c r="C386" s="265"/>
      <c r="D386" s="265"/>
      <c r="E386" s="265"/>
      <c r="F386" s="265"/>
      <c r="G386" s="266"/>
      <c r="H386" s="267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268">
        <f t="shared" si="47"/>
        <v>0</v>
      </c>
      <c r="W386" s="238">
        <f>$V386/$D$362</f>
        <v>0</v>
      </c>
      <c r="X386" s="101" t="s">
        <v>26</v>
      </c>
      <c r="Y386" s="146"/>
    </row>
    <row r="387" spans="1:25" x14ac:dyDescent="0.25">
      <c r="A387" s="52"/>
      <c r="B387" s="265"/>
      <c r="C387" s="265"/>
      <c r="D387" s="265"/>
      <c r="E387" s="265"/>
      <c r="F387" s="265"/>
      <c r="G387" s="266"/>
      <c r="H387" s="267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268">
        <f t="shared" si="47"/>
        <v>0</v>
      </c>
      <c r="W387" s="238">
        <f t="shared" ref="W387:W396" si="48">$V387/$D$362</f>
        <v>0</v>
      </c>
      <c r="X387" s="337" t="s">
        <v>167</v>
      </c>
      <c r="Y387" s="291"/>
    </row>
    <row r="388" spans="1:25" x14ac:dyDescent="0.25">
      <c r="A388" s="52"/>
      <c r="B388" s="265"/>
      <c r="C388" s="265"/>
      <c r="D388" s="265"/>
      <c r="E388" s="265"/>
      <c r="F388" s="265"/>
      <c r="G388" s="266"/>
      <c r="H388" s="267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268">
        <f t="shared" si="47"/>
        <v>0</v>
      </c>
      <c r="W388" s="238">
        <f t="shared" si="48"/>
        <v>0</v>
      </c>
      <c r="X388" s="338" t="s">
        <v>15</v>
      </c>
      <c r="Y388" s="291"/>
    </row>
    <row r="389" spans="1:25" x14ac:dyDescent="0.25">
      <c r="A389" s="52"/>
      <c r="B389" s="265"/>
      <c r="C389" s="265"/>
      <c r="D389" s="265"/>
      <c r="E389" s="265"/>
      <c r="F389" s="265" t="s">
        <v>99</v>
      </c>
      <c r="G389" s="266"/>
      <c r="H389" s="267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268">
        <f t="shared" si="47"/>
        <v>0</v>
      </c>
      <c r="W389" s="238">
        <f t="shared" si="48"/>
        <v>0</v>
      </c>
      <c r="X389" s="337" t="s">
        <v>51</v>
      </c>
      <c r="Y389" s="291"/>
    </row>
    <row r="390" spans="1:25" x14ac:dyDescent="0.25">
      <c r="A390" s="52"/>
      <c r="B390" s="265"/>
      <c r="C390" s="265"/>
      <c r="D390" s="265"/>
      <c r="E390" s="265"/>
      <c r="F390" s="265"/>
      <c r="G390" s="266"/>
      <c r="H390" s="267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268">
        <f t="shared" si="47"/>
        <v>0</v>
      </c>
      <c r="W390" s="238">
        <f t="shared" si="48"/>
        <v>0</v>
      </c>
      <c r="X390" s="196" t="s">
        <v>12</v>
      </c>
      <c r="Y390" s="291"/>
    </row>
    <row r="391" spans="1:25" x14ac:dyDescent="0.25">
      <c r="A391" s="52"/>
      <c r="B391" s="265"/>
      <c r="C391" s="265"/>
      <c r="D391" s="265"/>
      <c r="E391" s="265"/>
      <c r="F391" s="265"/>
      <c r="G391" s="266"/>
      <c r="H391" s="267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268">
        <f t="shared" si="47"/>
        <v>0</v>
      </c>
      <c r="W391" s="238">
        <f t="shared" si="48"/>
        <v>0</v>
      </c>
      <c r="X391" s="336" t="s">
        <v>156</v>
      </c>
      <c r="Y391" s="291"/>
    </row>
    <row r="392" spans="1:25" x14ac:dyDescent="0.25">
      <c r="A392" s="52"/>
      <c r="B392" s="265"/>
      <c r="C392" s="265"/>
      <c r="D392" s="265"/>
      <c r="E392" s="265"/>
      <c r="F392" s="265"/>
      <c r="G392" s="266"/>
      <c r="H392" s="267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268">
        <f t="shared" si="47"/>
        <v>0</v>
      </c>
      <c r="W392" s="238">
        <f t="shared" si="48"/>
        <v>0</v>
      </c>
      <c r="X392" s="338" t="s">
        <v>279</v>
      </c>
      <c r="Y392" s="291"/>
    </row>
    <row r="393" spans="1:25" x14ac:dyDescent="0.25">
      <c r="A393" s="52"/>
      <c r="B393" s="265"/>
      <c r="C393" s="265"/>
      <c r="D393" s="265"/>
      <c r="E393" s="265"/>
      <c r="F393" s="265"/>
      <c r="G393" s="266"/>
      <c r="H393" s="267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268">
        <f t="shared" si="47"/>
        <v>0</v>
      </c>
      <c r="W393" s="238">
        <f t="shared" si="48"/>
        <v>0</v>
      </c>
      <c r="X393" s="338" t="s">
        <v>179</v>
      </c>
      <c r="Y393" s="291"/>
    </row>
    <row r="394" spans="1:25" x14ac:dyDescent="0.25">
      <c r="A394" s="52"/>
      <c r="B394" s="265"/>
      <c r="C394" s="265"/>
      <c r="D394" s="265"/>
      <c r="E394" s="265"/>
      <c r="F394" s="265"/>
      <c r="G394" s="266"/>
      <c r="H394" s="267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268">
        <f t="shared" si="47"/>
        <v>0</v>
      </c>
      <c r="W394" s="238">
        <f t="shared" si="48"/>
        <v>0</v>
      </c>
      <c r="X394" s="338" t="s">
        <v>100</v>
      </c>
      <c r="Y394" s="291"/>
    </row>
    <row r="395" spans="1:25" x14ac:dyDescent="0.25">
      <c r="A395" s="52"/>
      <c r="B395" s="265"/>
      <c r="C395" s="265"/>
      <c r="D395" s="265"/>
      <c r="E395" s="265"/>
      <c r="F395" s="265"/>
      <c r="G395" s="266"/>
      <c r="H395" s="267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268">
        <f t="shared" si="47"/>
        <v>0</v>
      </c>
      <c r="W395" s="238">
        <f t="shared" si="48"/>
        <v>0</v>
      </c>
      <c r="X395" s="196" t="s">
        <v>437</v>
      </c>
      <c r="Y395" s="291"/>
    </row>
    <row r="396" spans="1:25" x14ac:dyDescent="0.25">
      <c r="A396" s="52"/>
      <c r="B396" s="265"/>
      <c r="C396" s="265"/>
      <c r="D396" s="265"/>
      <c r="E396" s="265"/>
      <c r="F396" s="265"/>
      <c r="G396" s="266"/>
      <c r="H396" s="267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268">
        <f t="shared" si="47"/>
        <v>0</v>
      </c>
      <c r="W396" s="238">
        <f t="shared" si="48"/>
        <v>0</v>
      </c>
      <c r="X396" s="196" t="s">
        <v>242</v>
      </c>
      <c r="Y396" s="291"/>
    </row>
    <row r="397" spans="1:25" ht="15.75" thickBot="1" x14ac:dyDescent="0.3">
      <c r="A397" s="155"/>
      <c r="B397" s="156"/>
      <c r="C397" s="156"/>
      <c r="D397" s="156"/>
      <c r="E397" s="156"/>
      <c r="F397" s="156"/>
      <c r="G397" s="266"/>
      <c r="H397" s="267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268">
        <f t="shared" si="47"/>
        <v>0</v>
      </c>
      <c r="W397" s="236">
        <f>$V397/$D$362</f>
        <v>0</v>
      </c>
      <c r="X397" s="38" t="s">
        <v>85</v>
      </c>
      <c r="Y397" s="298"/>
    </row>
    <row r="398" spans="1:25" ht="15.75" thickBot="1" x14ac:dyDescent="0.3">
      <c r="A398" s="41"/>
      <c r="B398" s="41"/>
      <c r="C398" s="41"/>
      <c r="D398" s="41"/>
      <c r="E398" s="41"/>
      <c r="F398" s="41"/>
      <c r="G398" s="47" t="s">
        <v>4</v>
      </c>
      <c r="H398" s="57">
        <f>SUM(H364:H397)</f>
        <v>6</v>
      </c>
      <c r="I398" s="57">
        <f>SUM(I363:I397)</f>
        <v>34</v>
      </c>
      <c r="J398" s="57">
        <f t="shared" ref="J398:U398" si="49">SUM(J363:J397)</f>
        <v>7</v>
      </c>
      <c r="K398" s="57">
        <f t="shared" si="49"/>
        <v>0</v>
      </c>
      <c r="L398" s="57">
        <f t="shared" si="49"/>
        <v>0</v>
      </c>
      <c r="M398" s="57">
        <f t="shared" si="49"/>
        <v>0</v>
      </c>
      <c r="N398" s="57">
        <f t="shared" si="49"/>
        <v>0</v>
      </c>
      <c r="O398" s="57">
        <f t="shared" si="49"/>
        <v>0</v>
      </c>
      <c r="P398" s="57">
        <f t="shared" si="49"/>
        <v>0</v>
      </c>
      <c r="Q398" s="57">
        <f t="shared" si="49"/>
        <v>0</v>
      </c>
      <c r="R398" s="57">
        <f t="shared" si="49"/>
        <v>0</v>
      </c>
      <c r="S398" s="57">
        <f t="shared" si="49"/>
        <v>0</v>
      </c>
      <c r="T398" s="57">
        <f t="shared" si="49"/>
        <v>0</v>
      </c>
      <c r="U398" s="57">
        <f t="shared" si="49"/>
        <v>3</v>
      </c>
      <c r="V398" s="288">
        <f t="shared" si="47"/>
        <v>16</v>
      </c>
      <c r="W398" s="328">
        <f>$V398/$D$362</f>
        <v>2.7491408934707903E-2</v>
      </c>
    </row>
    <row r="400" spans="1:25" ht="15.75" thickBot="1" x14ac:dyDescent="0.3"/>
    <row r="401" spans="1:25" ht="60.75" thickBot="1" x14ac:dyDescent="0.3">
      <c r="A401" s="43" t="s">
        <v>22</v>
      </c>
      <c r="B401" s="43" t="s">
        <v>47</v>
      </c>
      <c r="C401" s="43" t="s">
        <v>52</v>
      </c>
      <c r="D401" s="43" t="s">
        <v>17</v>
      </c>
      <c r="E401" s="42" t="s">
        <v>16</v>
      </c>
      <c r="F401" s="44" t="s">
        <v>1</v>
      </c>
      <c r="G401" s="45" t="s">
        <v>23</v>
      </c>
      <c r="H401" s="76" t="s">
        <v>66</v>
      </c>
      <c r="I401" s="46" t="s">
        <v>67</v>
      </c>
      <c r="J401" s="46" t="s">
        <v>53</v>
      </c>
      <c r="K401" s="46" t="s">
        <v>58</v>
      </c>
      <c r="L401" s="46" t="s">
        <v>54</v>
      </c>
      <c r="M401" s="46" t="s">
        <v>59</v>
      </c>
      <c r="N401" s="46" t="s">
        <v>55</v>
      </c>
      <c r="O401" s="46" t="s">
        <v>60</v>
      </c>
      <c r="P401" s="46" t="s">
        <v>56</v>
      </c>
      <c r="Q401" s="46" t="s">
        <v>63</v>
      </c>
      <c r="R401" s="46" t="s">
        <v>57</v>
      </c>
      <c r="S401" s="46" t="s">
        <v>64</v>
      </c>
      <c r="T401" s="46" t="s">
        <v>113</v>
      </c>
      <c r="U401" s="46" t="s">
        <v>41</v>
      </c>
      <c r="V401" s="46" t="s">
        <v>4</v>
      </c>
      <c r="W401" s="42" t="s">
        <v>2</v>
      </c>
      <c r="X401" s="33" t="s">
        <v>20</v>
      </c>
      <c r="Y401" s="32" t="s">
        <v>6</v>
      </c>
    </row>
    <row r="402" spans="1:25" ht="15.75" thickBot="1" x14ac:dyDescent="0.3">
      <c r="A402" s="73">
        <v>1527167</v>
      </c>
      <c r="B402" s="73" t="s">
        <v>238</v>
      </c>
      <c r="C402" s="317">
        <v>576</v>
      </c>
      <c r="D402" s="317">
        <v>609</v>
      </c>
      <c r="E402" s="317">
        <v>567</v>
      </c>
      <c r="F402" s="318">
        <f>E402/D402</f>
        <v>0.93103448275862066</v>
      </c>
      <c r="G402" s="48">
        <v>45470</v>
      </c>
      <c r="H402" s="82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4"/>
      <c r="T402" s="296"/>
      <c r="U402" s="115"/>
      <c r="V402" s="115"/>
      <c r="W402" s="84"/>
      <c r="X402" s="86" t="s">
        <v>75</v>
      </c>
      <c r="Y402" s="353" t="s">
        <v>70</v>
      </c>
    </row>
    <row r="403" spans="1:25" x14ac:dyDescent="0.25">
      <c r="A403" s="52"/>
      <c r="B403" s="265"/>
      <c r="C403" s="265"/>
      <c r="D403" s="265"/>
      <c r="E403" s="265"/>
      <c r="F403" s="265"/>
      <c r="G403" s="266"/>
      <c r="H403" s="262"/>
      <c r="I403" s="59">
        <v>6</v>
      </c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286">
        <f>SUM(H403,J403,L403,N403,P403,R403,U403,T403)</f>
        <v>0</v>
      </c>
      <c r="W403" s="237">
        <f>$V403/$D$402</f>
        <v>0</v>
      </c>
      <c r="X403" s="35" t="s">
        <v>355</v>
      </c>
      <c r="Y403" s="260"/>
    </row>
    <row r="404" spans="1:25" x14ac:dyDescent="0.25">
      <c r="A404" s="52"/>
      <c r="B404" s="265"/>
      <c r="C404" s="265"/>
      <c r="D404" s="265"/>
      <c r="E404" s="265"/>
      <c r="F404" s="265"/>
      <c r="G404" s="266"/>
      <c r="H404" s="267">
        <v>5</v>
      </c>
      <c r="I404" s="61"/>
      <c r="J404" s="61"/>
      <c r="K404" s="61"/>
      <c r="L404" s="61"/>
      <c r="M404" s="61"/>
      <c r="N404" s="66"/>
      <c r="O404" s="61"/>
      <c r="P404" s="61"/>
      <c r="Q404" s="61"/>
      <c r="R404" s="61"/>
      <c r="S404" s="61"/>
      <c r="T404" s="61"/>
      <c r="U404" s="61"/>
      <c r="V404" s="268">
        <f>SUM(H404,J404,L404,N404,P404,R404,U404,T404)</f>
        <v>5</v>
      </c>
      <c r="W404" s="238">
        <f>$V404/$D$402</f>
        <v>8.2101806239737278E-3</v>
      </c>
      <c r="X404" s="196" t="s">
        <v>48</v>
      </c>
      <c r="Y404" s="260"/>
    </row>
    <row r="405" spans="1:25" x14ac:dyDescent="0.25">
      <c r="A405" s="52"/>
      <c r="B405" s="265"/>
      <c r="C405" s="265"/>
      <c r="D405" s="265"/>
      <c r="E405" s="265"/>
      <c r="F405" s="265"/>
      <c r="G405" s="266"/>
      <c r="H405" s="267">
        <v>2</v>
      </c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268">
        <f t="shared" ref="V405:V422" si="50">SUM(H405,J405,L405,N405,P405,R405,U405,T405)</f>
        <v>2</v>
      </c>
      <c r="W405" s="238">
        <f t="shared" ref="W405:W422" si="51">$V405/$D$402</f>
        <v>3.2840722495894909E-3</v>
      </c>
      <c r="X405" s="36" t="s">
        <v>15</v>
      </c>
      <c r="Y405" s="282"/>
    </row>
    <row r="406" spans="1:25" x14ac:dyDescent="0.25">
      <c r="A406" s="52"/>
      <c r="B406" s="265"/>
      <c r="C406" s="265"/>
      <c r="D406" s="265"/>
      <c r="E406" s="265"/>
      <c r="F406" s="265"/>
      <c r="G406" s="266"/>
      <c r="H406" s="267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268">
        <f t="shared" si="50"/>
        <v>0</v>
      </c>
      <c r="W406" s="238">
        <f t="shared" si="51"/>
        <v>0</v>
      </c>
      <c r="X406" s="338" t="s">
        <v>239</v>
      </c>
      <c r="Y406" s="282"/>
    </row>
    <row r="407" spans="1:25" x14ac:dyDescent="0.25">
      <c r="A407" s="52"/>
      <c r="B407" s="265"/>
      <c r="C407" s="265"/>
      <c r="D407" s="265"/>
      <c r="E407" s="265"/>
      <c r="F407" s="265"/>
      <c r="G407" s="266"/>
      <c r="H407" s="267"/>
      <c r="I407" s="61"/>
      <c r="J407" s="290"/>
      <c r="K407" s="290"/>
      <c r="L407" s="290"/>
      <c r="M407" s="61"/>
      <c r="N407" s="61"/>
      <c r="O407" s="61"/>
      <c r="P407" s="61"/>
      <c r="Q407" s="61"/>
      <c r="R407" s="61"/>
      <c r="S407" s="61"/>
      <c r="T407" s="61"/>
      <c r="U407" s="61"/>
      <c r="V407" s="268">
        <f t="shared" si="50"/>
        <v>0</v>
      </c>
      <c r="W407" s="238">
        <f t="shared" si="51"/>
        <v>0</v>
      </c>
      <c r="X407" s="338" t="s">
        <v>84</v>
      </c>
      <c r="Y407" s="282"/>
    </row>
    <row r="408" spans="1:25" x14ac:dyDescent="0.25">
      <c r="A408" s="52"/>
      <c r="B408" s="265"/>
      <c r="C408" s="265"/>
      <c r="D408" s="265"/>
      <c r="E408" s="265"/>
      <c r="F408" s="265"/>
      <c r="G408" s="266"/>
      <c r="H408" s="267"/>
      <c r="I408" s="61">
        <v>1</v>
      </c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>
        <v>1</v>
      </c>
      <c r="V408" s="268">
        <f t="shared" si="50"/>
        <v>1</v>
      </c>
      <c r="W408" s="238">
        <f t="shared" si="51"/>
        <v>1.6420361247947454E-3</v>
      </c>
      <c r="X408" s="36" t="s">
        <v>13</v>
      </c>
      <c r="Y408" s="146"/>
    </row>
    <row r="409" spans="1:25" x14ac:dyDescent="0.25">
      <c r="A409" s="52"/>
      <c r="B409" s="265"/>
      <c r="C409" s="265"/>
      <c r="D409" s="265"/>
      <c r="E409" s="265"/>
      <c r="F409" s="265"/>
      <c r="G409" s="266"/>
      <c r="H409" s="267"/>
      <c r="I409" s="61">
        <v>2</v>
      </c>
      <c r="J409" s="61">
        <v>2</v>
      </c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>
        <v>1</v>
      </c>
      <c r="V409" s="268">
        <f t="shared" si="50"/>
        <v>3</v>
      </c>
      <c r="W409" s="238">
        <f t="shared" si="51"/>
        <v>4.9261083743842365E-3</v>
      </c>
      <c r="X409" s="36" t="s">
        <v>14</v>
      </c>
      <c r="Y409" s="264"/>
    </row>
    <row r="410" spans="1:25" x14ac:dyDescent="0.25">
      <c r="A410" s="52" t="s">
        <v>153</v>
      </c>
      <c r="B410" s="265"/>
      <c r="C410" s="265"/>
      <c r="D410" s="265"/>
      <c r="E410" s="265"/>
      <c r="F410" s="265"/>
      <c r="G410" s="266"/>
      <c r="H410" s="267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268">
        <f t="shared" si="50"/>
        <v>0</v>
      </c>
      <c r="W410" s="238">
        <f t="shared" si="51"/>
        <v>0</v>
      </c>
      <c r="X410" s="36" t="s">
        <v>7</v>
      </c>
      <c r="Y410" s="264"/>
    </row>
    <row r="411" spans="1:25" x14ac:dyDescent="0.25">
      <c r="A411" s="52"/>
      <c r="B411" s="265"/>
      <c r="C411" s="265" t="s">
        <v>99</v>
      </c>
      <c r="D411" s="265"/>
      <c r="E411" s="265"/>
      <c r="F411" s="265"/>
      <c r="G411" s="266"/>
      <c r="H411" s="267"/>
      <c r="I411" s="61">
        <v>1</v>
      </c>
      <c r="J411" s="61">
        <v>2</v>
      </c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268">
        <f t="shared" si="50"/>
        <v>2</v>
      </c>
      <c r="W411" s="238">
        <f t="shared" si="51"/>
        <v>3.2840722495894909E-3</v>
      </c>
      <c r="X411" s="36" t="s">
        <v>8</v>
      </c>
      <c r="Y411" s="291"/>
    </row>
    <row r="412" spans="1:25" x14ac:dyDescent="0.25">
      <c r="A412" s="52"/>
      <c r="B412" s="265"/>
      <c r="C412" s="265"/>
      <c r="D412" s="265"/>
      <c r="E412" s="265"/>
      <c r="F412" s="265"/>
      <c r="G412" s="266"/>
      <c r="H412" s="285"/>
      <c r="I412" s="61">
        <v>1</v>
      </c>
      <c r="J412" s="61">
        <v>1</v>
      </c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268">
        <f t="shared" si="50"/>
        <v>1</v>
      </c>
      <c r="W412" s="238">
        <f t="shared" si="51"/>
        <v>1.6420361247947454E-3</v>
      </c>
      <c r="X412" s="36" t="s">
        <v>68</v>
      </c>
      <c r="Y412" s="291"/>
    </row>
    <row r="413" spans="1:25" x14ac:dyDescent="0.25">
      <c r="A413" s="52"/>
      <c r="B413" s="265"/>
      <c r="C413" s="265"/>
      <c r="D413" s="265"/>
      <c r="E413" s="265"/>
      <c r="F413" s="265"/>
      <c r="G413" s="266"/>
      <c r="H413" s="285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268">
        <f t="shared" si="50"/>
        <v>0</v>
      </c>
      <c r="W413" s="238">
        <f t="shared" si="51"/>
        <v>0</v>
      </c>
      <c r="X413" s="36" t="s">
        <v>0</v>
      </c>
      <c r="Y413" s="292"/>
    </row>
    <row r="414" spans="1:25" x14ac:dyDescent="0.25">
      <c r="A414" s="52"/>
      <c r="B414" s="265"/>
      <c r="C414" s="265"/>
      <c r="D414" s="265"/>
      <c r="E414" s="265"/>
      <c r="F414" s="265"/>
      <c r="G414" s="266"/>
      <c r="H414" s="285"/>
      <c r="I414" s="61">
        <v>1</v>
      </c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268">
        <f t="shared" si="50"/>
        <v>0</v>
      </c>
      <c r="W414" s="238">
        <f t="shared" si="51"/>
        <v>0</v>
      </c>
      <c r="X414" s="36" t="s">
        <v>19</v>
      </c>
      <c r="Y414" s="292"/>
    </row>
    <row r="415" spans="1:25" x14ac:dyDescent="0.25">
      <c r="A415" s="52"/>
      <c r="B415" s="265"/>
      <c r="C415" s="265"/>
      <c r="D415" s="265"/>
      <c r="E415" s="265"/>
      <c r="F415" s="265" t="s">
        <v>99</v>
      </c>
      <c r="G415" s="266"/>
      <c r="H415" s="285"/>
      <c r="I415" s="61">
        <v>3</v>
      </c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268">
        <f t="shared" si="50"/>
        <v>0</v>
      </c>
      <c r="W415" s="238">
        <f t="shared" si="51"/>
        <v>0</v>
      </c>
      <c r="X415" s="36" t="s">
        <v>3</v>
      </c>
      <c r="Y415" s="292"/>
    </row>
    <row r="416" spans="1:25" x14ac:dyDescent="0.25">
      <c r="A416" s="303"/>
      <c r="B416" s="305"/>
      <c r="C416" s="305"/>
      <c r="D416" s="305"/>
      <c r="E416" s="305"/>
      <c r="F416" s="305"/>
      <c r="G416" s="304"/>
      <c r="H416" s="293"/>
      <c r="I416" s="61"/>
      <c r="J416" s="66"/>
      <c r="K416" s="66"/>
      <c r="L416" s="66"/>
      <c r="M416" s="61"/>
      <c r="N416" s="66"/>
      <c r="O416" s="66"/>
      <c r="P416" s="66"/>
      <c r="Q416" s="66"/>
      <c r="R416" s="66"/>
      <c r="S416" s="66"/>
      <c r="T416" s="66"/>
      <c r="U416" s="66"/>
      <c r="V416" s="268">
        <f t="shared" si="50"/>
        <v>0</v>
      </c>
      <c r="W416" s="238">
        <f t="shared" si="51"/>
        <v>0</v>
      </c>
      <c r="X416" s="36" t="s">
        <v>181</v>
      </c>
      <c r="Y416" s="292"/>
    </row>
    <row r="417" spans="1:25" x14ac:dyDescent="0.25">
      <c r="A417" s="303"/>
      <c r="B417" s="305"/>
      <c r="C417" s="305"/>
      <c r="D417" s="305"/>
      <c r="E417" s="305"/>
      <c r="F417" s="305"/>
      <c r="G417" s="304"/>
      <c r="H417" s="289"/>
      <c r="I417" s="61">
        <v>1</v>
      </c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268">
        <f t="shared" si="50"/>
        <v>0</v>
      </c>
      <c r="W417" s="238">
        <f t="shared" si="51"/>
        <v>0</v>
      </c>
      <c r="X417" s="196" t="s">
        <v>159</v>
      </c>
      <c r="Y417" s="292"/>
    </row>
    <row r="418" spans="1:25" x14ac:dyDescent="0.25">
      <c r="A418" s="52"/>
      <c r="B418" s="265"/>
      <c r="C418" s="265"/>
      <c r="D418" s="265"/>
      <c r="E418" s="265"/>
      <c r="F418" s="265"/>
      <c r="G418" s="56"/>
      <c r="H418" s="276"/>
      <c r="I418" s="276"/>
      <c r="J418" s="61"/>
      <c r="K418" s="61"/>
      <c r="L418" s="61"/>
      <c r="M418" s="276"/>
      <c r="N418" s="61"/>
      <c r="O418" s="61"/>
      <c r="P418" s="61"/>
      <c r="Q418" s="61"/>
      <c r="R418" s="61"/>
      <c r="S418" s="61"/>
      <c r="T418" s="61"/>
      <c r="U418" s="61">
        <v>2</v>
      </c>
      <c r="V418" s="268">
        <f t="shared" si="50"/>
        <v>2</v>
      </c>
      <c r="W418" s="238">
        <f t="shared" si="51"/>
        <v>3.2840722495894909E-3</v>
      </c>
      <c r="X418" s="196" t="s">
        <v>12</v>
      </c>
      <c r="Y418" s="294"/>
    </row>
    <row r="419" spans="1:25" x14ac:dyDescent="0.25">
      <c r="A419" s="52"/>
      <c r="B419" s="265"/>
      <c r="C419" s="265"/>
      <c r="D419" s="265"/>
      <c r="E419" s="265"/>
      <c r="F419" s="265"/>
      <c r="G419" s="56"/>
      <c r="H419" s="276"/>
      <c r="I419" s="61">
        <v>4</v>
      </c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268">
        <f t="shared" si="50"/>
        <v>0</v>
      </c>
      <c r="W419" s="238">
        <f t="shared" si="51"/>
        <v>0</v>
      </c>
      <c r="X419" s="36" t="s">
        <v>92</v>
      </c>
      <c r="Y419" s="147" t="s">
        <v>505</v>
      </c>
    </row>
    <row r="420" spans="1:25" x14ac:dyDescent="0.25">
      <c r="A420" s="52"/>
      <c r="B420" s="265"/>
      <c r="C420" s="265"/>
      <c r="D420" s="265"/>
      <c r="E420" s="265"/>
      <c r="F420" s="265"/>
      <c r="G420" s="266"/>
      <c r="H420" s="267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268">
        <f t="shared" si="50"/>
        <v>0</v>
      </c>
      <c r="W420" s="238">
        <f t="shared" si="51"/>
        <v>0</v>
      </c>
      <c r="X420" s="197" t="s">
        <v>27</v>
      </c>
      <c r="Y420" s="292"/>
    </row>
    <row r="421" spans="1:25" x14ac:dyDescent="0.25">
      <c r="A421" s="52"/>
      <c r="B421" s="265"/>
      <c r="C421" s="265"/>
      <c r="D421" s="265"/>
      <c r="E421" s="265"/>
      <c r="F421" s="265"/>
      <c r="G421" s="266"/>
      <c r="H421" s="267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268">
        <f t="shared" si="50"/>
        <v>0</v>
      </c>
      <c r="W421" s="238">
        <f t="shared" si="51"/>
        <v>0</v>
      </c>
      <c r="X421" s="36" t="s">
        <v>94</v>
      </c>
      <c r="Y421" s="292"/>
    </row>
    <row r="422" spans="1:25" x14ac:dyDescent="0.25">
      <c r="A422" s="52"/>
      <c r="B422" s="265"/>
      <c r="C422" s="265"/>
      <c r="D422" s="265"/>
      <c r="E422" s="265"/>
      <c r="F422" s="265" t="s">
        <v>99</v>
      </c>
      <c r="G422" s="266"/>
      <c r="H422" s="273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268">
        <f t="shared" si="50"/>
        <v>0</v>
      </c>
      <c r="W422" s="238">
        <f t="shared" si="51"/>
        <v>0</v>
      </c>
      <c r="X422" s="36" t="s">
        <v>276</v>
      </c>
      <c r="Y422" s="291"/>
    </row>
    <row r="423" spans="1:25" ht="15.75" thickBot="1" x14ac:dyDescent="0.3">
      <c r="A423" s="52"/>
      <c r="B423" s="265"/>
      <c r="C423" s="265"/>
      <c r="D423" s="265"/>
      <c r="E423" s="265"/>
      <c r="F423" s="265"/>
      <c r="G423" s="266"/>
      <c r="H423" s="273"/>
      <c r="I423" s="66">
        <v>1</v>
      </c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268">
        <f>SUM(H423,J423,L423,N423,P423,R423,U423,T423)</f>
        <v>0</v>
      </c>
      <c r="W423" s="258">
        <f>$V423/$D$402</f>
        <v>0</v>
      </c>
      <c r="X423" s="197" t="s">
        <v>9</v>
      </c>
      <c r="Y423" s="292"/>
    </row>
    <row r="424" spans="1:25" ht="15.75" thickBot="1" x14ac:dyDescent="0.3">
      <c r="A424" s="52"/>
      <c r="B424" s="265"/>
      <c r="C424" s="265"/>
      <c r="D424" s="265"/>
      <c r="E424" s="265"/>
      <c r="F424" s="265"/>
      <c r="G424" s="266"/>
      <c r="H424" s="295"/>
      <c r="I424" s="166"/>
      <c r="J424" s="166"/>
      <c r="K424" s="166"/>
      <c r="L424" s="166"/>
      <c r="M424" s="166"/>
      <c r="N424" s="166"/>
      <c r="O424" s="166"/>
      <c r="P424" s="166"/>
      <c r="Q424" s="166"/>
      <c r="R424" s="166"/>
      <c r="S424" s="166"/>
      <c r="T424" s="166"/>
      <c r="U424" s="166"/>
      <c r="V424" s="296"/>
      <c r="W424" s="166"/>
      <c r="X424" s="74" t="s">
        <v>21</v>
      </c>
      <c r="Y424" s="292"/>
    </row>
    <row r="425" spans="1:25" x14ac:dyDescent="0.25">
      <c r="A425" s="52"/>
      <c r="B425" s="265"/>
      <c r="C425" s="265"/>
      <c r="D425" s="265"/>
      <c r="E425" s="265"/>
      <c r="F425" s="265"/>
      <c r="G425" s="266"/>
      <c r="H425" s="297">
        <v>3</v>
      </c>
      <c r="I425" s="62"/>
      <c r="J425" s="62"/>
      <c r="K425" s="62"/>
      <c r="L425" s="62"/>
      <c r="M425" s="62"/>
      <c r="N425" s="62"/>
      <c r="O425" s="62"/>
      <c r="P425" s="62"/>
      <c r="Q425" s="61"/>
      <c r="R425" s="62"/>
      <c r="S425" s="62"/>
      <c r="T425" s="62"/>
      <c r="U425" s="62"/>
      <c r="V425" s="268">
        <f t="shared" ref="V425:V438" si="52">SUM(H425,J425,L425,N425,P425,R425,U425)</f>
        <v>3</v>
      </c>
      <c r="W425" s="237">
        <f>$V425/$D$402</f>
        <v>4.9261083743842365E-3</v>
      </c>
      <c r="X425" s="341" t="s">
        <v>71</v>
      </c>
      <c r="Y425" s="292"/>
    </row>
    <row r="426" spans="1:25" x14ac:dyDescent="0.25">
      <c r="A426" s="52"/>
      <c r="B426" s="265"/>
      <c r="C426" s="265"/>
      <c r="D426" s="265"/>
      <c r="E426" s="265"/>
      <c r="F426" s="265"/>
      <c r="G426" s="266"/>
      <c r="H426" s="267">
        <v>11</v>
      </c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268">
        <f t="shared" si="52"/>
        <v>11</v>
      </c>
      <c r="W426" s="238">
        <f>$V426/$D$402</f>
        <v>1.8062397372742199E-2</v>
      </c>
      <c r="X426" s="101" t="s">
        <v>26</v>
      </c>
      <c r="Y426" s="146"/>
    </row>
    <row r="427" spans="1:25" x14ac:dyDescent="0.25">
      <c r="A427" s="52"/>
      <c r="B427" s="265"/>
      <c r="C427" s="265"/>
      <c r="D427" s="265"/>
      <c r="E427" s="265"/>
      <c r="F427" s="265"/>
      <c r="G427" s="266"/>
      <c r="H427" s="267">
        <v>2</v>
      </c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268">
        <f t="shared" si="52"/>
        <v>2</v>
      </c>
      <c r="W427" s="238">
        <f t="shared" ref="W427:W436" si="53">$V427/$D$402</f>
        <v>3.2840722495894909E-3</v>
      </c>
      <c r="X427" s="337" t="s">
        <v>167</v>
      </c>
      <c r="Y427" s="291" t="s">
        <v>506</v>
      </c>
    </row>
    <row r="428" spans="1:25" x14ac:dyDescent="0.25">
      <c r="A428" s="52"/>
      <c r="B428" s="265"/>
      <c r="C428" s="265"/>
      <c r="D428" s="265"/>
      <c r="E428" s="265"/>
      <c r="F428" s="265"/>
      <c r="G428" s="266"/>
      <c r="H428" s="267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268">
        <f t="shared" si="52"/>
        <v>0</v>
      </c>
      <c r="W428" s="238">
        <f t="shared" si="53"/>
        <v>0</v>
      </c>
      <c r="X428" s="338" t="s">
        <v>15</v>
      </c>
      <c r="Y428" s="291" t="s">
        <v>507</v>
      </c>
    </row>
    <row r="429" spans="1:25" x14ac:dyDescent="0.25">
      <c r="A429" s="52"/>
      <c r="B429" s="265"/>
      <c r="C429" s="265"/>
      <c r="D429" s="265"/>
      <c r="E429" s="265"/>
      <c r="F429" s="265" t="s">
        <v>99</v>
      </c>
      <c r="G429" s="266"/>
      <c r="H429" s="267">
        <v>1</v>
      </c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268">
        <f t="shared" si="52"/>
        <v>1</v>
      </c>
      <c r="W429" s="238">
        <f t="shared" si="53"/>
        <v>1.6420361247947454E-3</v>
      </c>
      <c r="X429" s="337" t="s">
        <v>51</v>
      </c>
      <c r="Y429" s="291"/>
    </row>
    <row r="430" spans="1:25" x14ac:dyDescent="0.25">
      <c r="A430" s="52"/>
      <c r="B430" s="265"/>
      <c r="C430" s="265"/>
      <c r="D430" s="265"/>
      <c r="E430" s="265"/>
      <c r="F430" s="265"/>
      <c r="G430" s="266"/>
      <c r="H430" s="267">
        <v>5</v>
      </c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268">
        <f t="shared" si="52"/>
        <v>5</v>
      </c>
      <c r="W430" s="238">
        <f t="shared" si="53"/>
        <v>8.2101806239737278E-3</v>
      </c>
      <c r="X430" s="196" t="s">
        <v>12</v>
      </c>
      <c r="Y430" s="291"/>
    </row>
    <row r="431" spans="1:25" x14ac:dyDescent="0.25">
      <c r="A431" s="52"/>
      <c r="B431" s="265"/>
      <c r="C431" s="265"/>
      <c r="D431" s="265"/>
      <c r="E431" s="265"/>
      <c r="F431" s="265"/>
      <c r="G431" s="266"/>
      <c r="H431" s="267">
        <v>1</v>
      </c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268">
        <f t="shared" si="52"/>
        <v>1</v>
      </c>
      <c r="W431" s="238">
        <f t="shared" si="53"/>
        <v>1.6420361247947454E-3</v>
      </c>
      <c r="X431" s="336" t="s">
        <v>156</v>
      </c>
      <c r="Y431" s="291"/>
    </row>
    <row r="432" spans="1:25" x14ac:dyDescent="0.25">
      <c r="A432" s="52"/>
      <c r="B432" s="265"/>
      <c r="C432" s="265"/>
      <c r="D432" s="265"/>
      <c r="E432" s="265"/>
      <c r="F432" s="265"/>
      <c r="G432" s="266"/>
      <c r="H432" s="267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268">
        <f t="shared" si="52"/>
        <v>0</v>
      </c>
      <c r="W432" s="238">
        <f t="shared" si="53"/>
        <v>0</v>
      </c>
      <c r="X432" s="338" t="s">
        <v>279</v>
      </c>
      <c r="Y432" s="291"/>
    </row>
    <row r="433" spans="1:25" x14ac:dyDescent="0.25">
      <c r="A433" s="52"/>
      <c r="B433" s="265"/>
      <c r="C433" s="265"/>
      <c r="D433" s="265"/>
      <c r="E433" s="265"/>
      <c r="F433" s="265"/>
      <c r="G433" s="266"/>
      <c r="H433" s="267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268">
        <f t="shared" si="52"/>
        <v>0</v>
      </c>
      <c r="W433" s="238">
        <f t="shared" si="53"/>
        <v>0</v>
      </c>
      <c r="X433" s="338" t="s">
        <v>179</v>
      </c>
      <c r="Y433" s="291"/>
    </row>
    <row r="434" spans="1:25" x14ac:dyDescent="0.25">
      <c r="A434" s="52"/>
      <c r="B434" s="265"/>
      <c r="C434" s="265"/>
      <c r="D434" s="265"/>
      <c r="E434" s="265"/>
      <c r="F434" s="265"/>
      <c r="G434" s="266"/>
      <c r="H434" s="267">
        <v>2</v>
      </c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268">
        <f t="shared" si="52"/>
        <v>2</v>
      </c>
      <c r="W434" s="238">
        <f t="shared" si="53"/>
        <v>3.2840722495894909E-3</v>
      </c>
      <c r="X434" s="338" t="s">
        <v>100</v>
      </c>
      <c r="Y434" s="291"/>
    </row>
    <row r="435" spans="1:25" x14ac:dyDescent="0.25">
      <c r="A435" s="52"/>
      <c r="B435" s="265"/>
      <c r="C435" s="265"/>
      <c r="D435" s="265"/>
      <c r="E435" s="265"/>
      <c r="F435" s="265"/>
      <c r="G435" s="266"/>
      <c r="H435" s="267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268">
        <f t="shared" si="52"/>
        <v>0</v>
      </c>
      <c r="W435" s="238">
        <f t="shared" si="53"/>
        <v>0</v>
      </c>
      <c r="X435" s="196" t="s">
        <v>437</v>
      </c>
      <c r="Y435" s="291"/>
    </row>
    <row r="436" spans="1:25" x14ac:dyDescent="0.25">
      <c r="A436" s="52"/>
      <c r="B436" s="265"/>
      <c r="C436" s="265"/>
      <c r="D436" s="265"/>
      <c r="E436" s="265"/>
      <c r="F436" s="265"/>
      <c r="G436" s="266"/>
      <c r="H436" s="267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268">
        <f t="shared" si="52"/>
        <v>0</v>
      </c>
      <c r="W436" s="238">
        <f t="shared" si="53"/>
        <v>0</v>
      </c>
      <c r="X436" s="196" t="s">
        <v>242</v>
      </c>
      <c r="Y436" s="291"/>
    </row>
    <row r="437" spans="1:25" ht="15.75" thickBot="1" x14ac:dyDescent="0.3">
      <c r="A437" s="155"/>
      <c r="B437" s="156"/>
      <c r="C437" s="156"/>
      <c r="D437" s="156"/>
      <c r="E437" s="156"/>
      <c r="F437" s="156"/>
      <c r="G437" s="266"/>
      <c r="H437" s="267">
        <v>1</v>
      </c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268">
        <f t="shared" si="52"/>
        <v>1</v>
      </c>
      <c r="W437" s="236">
        <f>$V437/$D$402</f>
        <v>1.6420361247947454E-3</v>
      </c>
      <c r="X437" s="38" t="s">
        <v>85</v>
      </c>
      <c r="Y437" s="298"/>
    </row>
    <row r="438" spans="1:25" ht="15.75" thickBot="1" x14ac:dyDescent="0.3">
      <c r="A438" s="41"/>
      <c r="B438" s="41"/>
      <c r="C438" s="41"/>
      <c r="D438" s="41"/>
      <c r="E438" s="41"/>
      <c r="F438" s="41"/>
      <c r="G438" s="47" t="s">
        <v>4</v>
      </c>
      <c r="H438" s="57">
        <f>SUM(H404:H437)</f>
        <v>33</v>
      </c>
      <c r="I438" s="57">
        <f>SUM(I403:I437)</f>
        <v>21</v>
      </c>
      <c r="J438" s="57">
        <f t="shared" ref="J438:U438" si="54">SUM(J403:J437)</f>
        <v>5</v>
      </c>
      <c r="K438" s="57">
        <f t="shared" si="54"/>
        <v>0</v>
      </c>
      <c r="L438" s="57">
        <f t="shared" si="54"/>
        <v>0</v>
      </c>
      <c r="M438" s="57">
        <f t="shared" si="54"/>
        <v>0</v>
      </c>
      <c r="N438" s="57">
        <f t="shared" si="54"/>
        <v>0</v>
      </c>
      <c r="O438" s="57">
        <f t="shared" si="54"/>
        <v>0</v>
      </c>
      <c r="P438" s="57">
        <f t="shared" si="54"/>
        <v>0</v>
      </c>
      <c r="Q438" s="57">
        <f t="shared" si="54"/>
        <v>0</v>
      </c>
      <c r="R438" s="57">
        <f t="shared" si="54"/>
        <v>0</v>
      </c>
      <c r="S438" s="57">
        <f t="shared" si="54"/>
        <v>0</v>
      </c>
      <c r="T438" s="57">
        <f t="shared" si="54"/>
        <v>0</v>
      </c>
      <c r="U438" s="57">
        <f t="shared" si="54"/>
        <v>4</v>
      </c>
      <c r="V438" s="288">
        <f t="shared" si="52"/>
        <v>42</v>
      </c>
      <c r="W438" s="328">
        <f>$V438/$D$402</f>
        <v>6.8965517241379309E-2</v>
      </c>
    </row>
  </sheetData>
  <conditionalFormatting sqref="W25:W38">
    <cfRule type="colorScale" priority="137">
      <colorScale>
        <cfvo type="min"/>
        <cfvo type="max"/>
        <color rgb="FFFCFCFF"/>
        <color rgb="FFF8696B"/>
      </colorScale>
    </cfRule>
  </conditionalFormatting>
  <conditionalFormatting sqref="W1">
    <cfRule type="cellIs" dxfId="40" priority="136" operator="greaterThan">
      <formula>0.2</formula>
    </cfRule>
  </conditionalFormatting>
  <conditionalFormatting sqref="W3:W5 W7:W23">
    <cfRule type="colorScale" priority="134">
      <colorScale>
        <cfvo type="min"/>
        <cfvo type="max"/>
        <color rgb="FFFCFCFF"/>
        <color rgb="FFF8696B"/>
      </colorScale>
    </cfRule>
  </conditionalFormatting>
  <conditionalFormatting sqref="U2:V2">
    <cfRule type="cellIs" dxfId="39" priority="133" operator="greaterThan">
      <formula>0.2</formula>
    </cfRule>
  </conditionalFormatting>
  <conditionalFormatting sqref="W2">
    <cfRule type="cellIs" dxfId="38" priority="132" operator="greaterThan">
      <formula>0.2</formula>
    </cfRule>
  </conditionalFormatting>
  <conditionalFormatting sqref="W6">
    <cfRule type="colorScale" priority="61">
      <colorScale>
        <cfvo type="min"/>
        <cfvo type="max"/>
        <color rgb="FFFCFCFF"/>
        <color rgb="FFF8696B"/>
      </colorScale>
    </cfRule>
  </conditionalFormatting>
  <conditionalFormatting sqref="W65:W78">
    <cfRule type="colorScale" priority="60">
      <colorScale>
        <cfvo type="min"/>
        <cfvo type="max"/>
        <color rgb="FFFCFCFF"/>
        <color rgb="FFF8696B"/>
      </colorScale>
    </cfRule>
  </conditionalFormatting>
  <conditionalFormatting sqref="W41">
    <cfRule type="cellIs" dxfId="37" priority="59" operator="greaterThan">
      <formula>0.2</formula>
    </cfRule>
  </conditionalFormatting>
  <conditionalFormatting sqref="W43:W63">
    <cfRule type="colorScale" priority="58">
      <colorScale>
        <cfvo type="min"/>
        <cfvo type="max"/>
        <color rgb="FFFCFCFF"/>
        <color rgb="FFF8696B"/>
      </colorScale>
    </cfRule>
  </conditionalFormatting>
  <conditionalFormatting sqref="U42:V42">
    <cfRule type="cellIs" dxfId="36" priority="57" operator="greaterThan">
      <formula>0.2</formula>
    </cfRule>
  </conditionalFormatting>
  <conditionalFormatting sqref="W42">
    <cfRule type="cellIs" dxfId="35" priority="56" operator="greaterThan">
      <formula>0.2</formula>
    </cfRule>
  </conditionalFormatting>
  <conditionalFormatting sqref="W105:W118">
    <cfRule type="colorScale" priority="54">
      <colorScale>
        <cfvo type="min"/>
        <cfvo type="max"/>
        <color rgb="FFFCFCFF"/>
        <color rgb="FFF8696B"/>
      </colorScale>
    </cfRule>
  </conditionalFormatting>
  <conditionalFormatting sqref="W81">
    <cfRule type="cellIs" dxfId="34" priority="53" operator="greaterThan">
      <formula>0.2</formula>
    </cfRule>
  </conditionalFormatting>
  <conditionalFormatting sqref="W83:W103">
    <cfRule type="colorScale" priority="52">
      <colorScale>
        <cfvo type="min"/>
        <cfvo type="max"/>
        <color rgb="FFFCFCFF"/>
        <color rgb="FFF8696B"/>
      </colorScale>
    </cfRule>
  </conditionalFormatting>
  <conditionalFormatting sqref="U82:V82">
    <cfRule type="cellIs" dxfId="33" priority="51" operator="greaterThan">
      <formula>0.2</formula>
    </cfRule>
  </conditionalFormatting>
  <conditionalFormatting sqref="W82">
    <cfRule type="cellIs" dxfId="32" priority="50" operator="greaterThan">
      <formula>0.2</formula>
    </cfRule>
  </conditionalFormatting>
  <conditionalFormatting sqref="W145:W158">
    <cfRule type="colorScale" priority="48">
      <colorScale>
        <cfvo type="min"/>
        <cfvo type="max"/>
        <color rgb="FFFCFCFF"/>
        <color rgb="FFF8696B"/>
      </colorScale>
    </cfRule>
  </conditionalFormatting>
  <conditionalFormatting sqref="W121">
    <cfRule type="cellIs" dxfId="31" priority="47" operator="greaterThan">
      <formula>0.2</formula>
    </cfRule>
  </conditionalFormatting>
  <conditionalFormatting sqref="W123:W143">
    <cfRule type="colorScale" priority="46">
      <colorScale>
        <cfvo type="min"/>
        <cfvo type="max"/>
        <color rgb="FFFCFCFF"/>
        <color rgb="FFF8696B"/>
      </colorScale>
    </cfRule>
  </conditionalFormatting>
  <conditionalFormatting sqref="U122:V122">
    <cfRule type="cellIs" dxfId="30" priority="45" operator="greaterThan">
      <formula>0.2</formula>
    </cfRule>
  </conditionalFormatting>
  <conditionalFormatting sqref="W122">
    <cfRule type="cellIs" dxfId="29" priority="44" operator="greaterThan">
      <formula>0.2</formula>
    </cfRule>
  </conditionalFormatting>
  <conditionalFormatting sqref="W185:W198">
    <cfRule type="colorScale" priority="42">
      <colorScale>
        <cfvo type="min"/>
        <cfvo type="max"/>
        <color rgb="FFFCFCFF"/>
        <color rgb="FFF8696B"/>
      </colorScale>
    </cfRule>
  </conditionalFormatting>
  <conditionalFormatting sqref="W161">
    <cfRule type="cellIs" dxfId="28" priority="41" operator="greaterThan">
      <formula>0.2</formula>
    </cfRule>
  </conditionalFormatting>
  <conditionalFormatting sqref="W163:W183">
    <cfRule type="colorScale" priority="40">
      <colorScale>
        <cfvo type="min"/>
        <cfvo type="max"/>
        <color rgb="FFFCFCFF"/>
        <color rgb="FFF8696B"/>
      </colorScale>
    </cfRule>
  </conditionalFormatting>
  <conditionalFormatting sqref="U162:V162">
    <cfRule type="cellIs" dxfId="27" priority="39" operator="greaterThan">
      <formula>0.2</formula>
    </cfRule>
  </conditionalFormatting>
  <conditionalFormatting sqref="W162">
    <cfRule type="cellIs" dxfId="26" priority="38" operator="greaterThan">
      <formula>0.2</formula>
    </cfRule>
  </conditionalFormatting>
  <conditionalFormatting sqref="W225:W238">
    <cfRule type="colorScale" priority="36">
      <colorScale>
        <cfvo type="min"/>
        <cfvo type="max"/>
        <color rgb="FFFCFCFF"/>
        <color rgb="FFF8696B"/>
      </colorScale>
    </cfRule>
  </conditionalFormatting>
  <conditionalFormatting sqref="W201">
    <cfRule type="cellIs" dxfId="25" priority="35" operator="greaterThan">
      <formula>0.2</formula>
    </cfRule>
  </conditionalFormatting>
  <conditionalFormatting sqref="W203:W223">
    <cfRule type="colorScale" priority="34">
      <colorScale>
        <cfvo type="min"/>
        <cfvo type="max"/>
        <color rgb="FFFCFCFF"/>
        <color rgb="FFF8696B"/>
      </colorScale>
    </cfRule>
  </conditionalFormatting>
  <conditionalFormatting sqref="U202:V202">
    <cfRule type="cellIs" dxfId="24" priority="33" operator="greaterThan">
      <formula>0.2</formula>
    </cfRule>
  </conditionalFormatting>
  <conditionalFormatting sqref="W202">
    <cfRule type="cellIs" dxfId="23" priority="32" operator="greaterThan">
      <formula>0.2</formula>
    </cfRule>
  </conditionalFormatting>
  <conditionalFormatting sqref="W265:W278">
    <cfRule type="colorScale" priority="30">
      <colorScale>
        <cfvo type="min"/>
        <cfvo type="max"/>
        <color rgb="FFFCFCFF"/>
        <color rgb="FFF8696B"/>
      </colorScale>
    </cfRule>
  </conditionalFormatting>
  <conditionalFormatting sqref="W241">
    <cfRule type="cellIs" dxfId="22" priority="29" operator="greaterThan">
      <formula>0.2</formula>
    </cfRule>
  </conditionalFormatting>
  <conditionalFormatting sqref="W243:W263">
    <cfRule type="colorScale" priority="28">
      <colorScale>
        <cfvo type="min"/>
        <cfvo type="max"/>
        <color rgb="FFFCFCFF"/>
        <color rgb="FFF8696B"/>
      </colorScale>
    </cfRule>
  </conditionalFormatting>
  <conditionalFormatting sqref="U242:V242">
    <cfRule type="cellIs" dxfId="21" priority="27" operator="greaterThan">
      <formula>0.2</formula>
    </cfRule>
  </conditionalFormatting>
  <conditionalFormatting sqref="W242">
    <cfRule type="cellIs" dxfId="20" priority="26" operator="greaterThan">
      <formula>0.2</formula>
    </cfRule>
  </conditionalFormatting>
  <conditionalFormatting sqref="W305:W318">
    <cfRule type="colorScale" priority="24">
      <colorScale>
        <cfvo type="min"/>
        <cfvo type="max"/>
        <color rgb="FFFCFCFF"/>
        <color rgb="FFF8696B"/>
      </colorScale>
    </cfRule>
  </conditionalFormatting>
  <conditionalFormatting sqref="W281">
    <cfRule type="cellIs" dxfId="19" priority="23" operator="greaterThan">
      <formula>0.2</formula>
    </cfRule>
  </conditionalFormatting>
  <conditionalFormatting sqref="W283:W303">
    <cfRule type="colorScale" priority="22">
      <colorScale>
        <cfvo type="min"/>
        <cfvo type="max"/>
        <color rgb="FFFCFCFF"/>
        <color rgb="FFF8696B"/>
      </colorScale>
    </cfRule>
  </conditionalFormatting>
  <conditionalFormatting sqref="U282:V282">
    <cfRule type="cellIs" dxfId="18" priority="21" operator="greaterThan">
      <formula>0.2</formula>
    </cfRule>
  </conditionalFormatting>
  <conditionalFormatting sqref="W282">
    <cfRule type="cellIs" dxfId="17" priority="20" operator="greaterThan">
      <formula>0.2</formula>
    </cfRule>
  </conditionalFormatting>
  <conditionalFormatting sqref="W345:W358">
    <cfRule type="colorScale" priority="18">
      <colorScale>
        <cfvo type="min"/>
        <cfvo type="max"/>
        <color rgb="FFFCFCFF"/>
        <color rgb="FFF8696B"/>
      </colorScale>
    </cfRule>
  </conditionalFormatting>
  <conditionalFormatting sqref="W321">
    <cfRule type="cellIs" dxfId="16" priority="17" operator="greaterThan">
      <formula>0.2</formula>
    </cfRule>
  </conditionalFormatting>
  <conditionalFormatting sqref="W323:W343">
    <cfRule type="colorScale" priority="16">
      <colorScale>
        <cfvo type="min"/>
        <cfvo type="max"/>
        <color rgb="FFFCFCFF"/>
        <color rgb="FFF8696B"/>
      </colorScale>
    </cfRule>
  </conditionalFormatting>
  <conditionalFormatting sqref="U322:V322">
    <cfRule type="cellIs" dxfId="15" priority="15" operator="greaterThan">
      <formula>0.2</formula>
    </cfRule>
  </conditionalFormatting>
  <conditionalFormatting sqref="W322">
    <cfRule type="cellIs" dxfId="14" priority="14" operator="greaterThan">
      <formula>0.2</formula>
    </cfRule>
  </conditionalFormatting>
  <conditionalFormatting sqref="W385:W398">
    <cfRule type="colorScale" priority="12">
      <colorScale>
        <cfvo type="min"/>
        <cfvo type="max"/>
        <color rgb="FFFCFCFF"/>
        <color rgb="FFF8696B"/>
      </colorScale>
    </cfRule>
  </conditionalFormatting>
  <conditionalFormatting sqref="W361">
    <cfRule type="cellIs" dxfId="13" priority="11" operator="greaterThan">
      <formula>0.2</formula>
    </cfRule>
  </conditionalFormatting>
  <conditionalFormatting sqref="W363:W383">
    <cfRule type="colorScale" priority="10">
      <colorScale>
        <cfvo type="min"/>
        <cfvo type="max"/>
        <color rgb="FFFCFCFF"/>
        <color rgb="FFF8696B"/>
      </colorScale>
    </cfRule>
  </conditionalFormatting>
  <conditionalFormatting sqref="U362:V362">
    <cfRule type="cellIs" dxfId="12" priority="9" operator="greaterThan">
      <formula>0.2</formula>
    </cfRule>
  </conditionalFormatting>
  <conditionalFormatting sqref="W362">
    <cfRule type="cellIs" dxfId="11" priority="8" operator="greaterThan">
      <formula>0.2</formula>
    </cfRule>
  </conditionalFormatting>
  <conditionalFormatting sqref="W425:W438">
    <cfRule type="colorScale" priority="6">
      <colorScale>
        <cfvo type="min"/>
        <cfvo type="max"/>
        <color rgb="FFFCFCFF"/>
        <color rgb="FFF8696B"/>
      </colorScale>
    </cfRule>
  </conditionalFormatting>
  <conditionalFormatting sqref="W401">
    <cfRule type="cellIs" dxfId="10" priority="5" operator="greaterThan">
      <formula>0.2</formula>
    </cfRule>
  </conditionalFormatting>
  <conditionalFormatting sqref="W403:W423">
    <cfRule type="colorScale" priority="4">
      <colorScale>
        <cfvo type="min"/>
        <cfvo type="max"/>
        <color rgb="FFFCFCFF"/>
        <color rgb="FFF8696B"/>
      </colorScale>
    </cfRule>
  </conditionalFormatting>
  <conditionalFormatting sqref="U402:V402">
    <cfRule type="cellIs" dxfId="9" priority="3" operator="greaterThan">
      <formula>0.2</formula>
    </cfRule>
  </conditionalFormatting>
  <conditionalFormatting sqref="W402">
    <cfRule type="cellIs" dxfId="8" priority="2" operator="greaterThan">
      <formula>0.2</formula>
    </cfRule>
  </conditionalFormatting>
  <pageMargins left="0" right="0" top="0.75" bottom="0.75" header="0.3" footer="0.3"/>
  <pageSetup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pageSetUpPr fitToPage="1"/>
  </sheetPr>
  <dimension ref="A1:U33"/>
  <sheetViews>
    <sheetView showGridLines="0" zoomScaleNormal="100" workbookViewId="0">
      <selection activeCell="O5" sqref="O5:R30"/>
    </sheetView>
  </sheetViews>
  <sheetFormatPr defaultColWidth="9.140625" defaultRowHeight="15" x14ac:dyDescent="0.25"/>
  <cols>
    <col min="1" max="4" width="10.7109375" style="23" customWidth="1"/>
    <col min="5" max="5" width="10.7109375" style="25" customWidth="1"/>
    <col min="6" max="6" width="10.7109375" style="23" customWidth="1"/>
    <col min="7" max="7" width="17.7109375" style="23" customWidth="1"/>
    <col min="8" max="8" width="10.7109375" style="23" customWidth="1"/>
    <col min="9" max="9" width="13.5703125" style="23" bestFit="1" customWidth="1"/>
    <col min="10" max="11" width="10.7109375" style="23" customWidth="1"/>
    <col min="12" max="12" width="16.5703125" style="23" customWidth="1"/>
    <col min="13" max="14" width="10.7109375" style="23" customWidth="1"/>
    <col min="15" max="15" width="30" style="23" bestFit="1" customWidth="1"/>
    <col min="16" max="16" width="10.7109375" style="23" customWidth="1"/>
    <col min="17" max="17" width="10.85546875" style="23" customWidth="1"/>
    <col min="18" max="18" width="9.85546875" style="23" customWidth="1"/>
    <col min="19" max="16384" width="9.140625" style="23"/>
  </cols>
  <sheetData>
    <row r="1" spans="1:21" ht="54" customHeight="1" x14ac:dyDescent="0.25">
      <c r="A1" s="517" t="s">
        <v>106</v>
      </c>
      <c r="B1" s="517"/>
      <c r="C1" s="517"/>
      <c r="D1" s="517"/>
      <c r="E1" s="517"/>
      <c r="F1" s="517"/>
      <c r="G1" s="517"/>
      <c r="H1" s="517"/>
      <c r="I1" s="517"/>
      <c r="J1" s="517"/>
      <c r="K1" s="517"/>
      <c r="L1" s="517"/>
      <c r="M1" s="517"/>
      <c r="N1" s="517"/>
      <c r="O1" s="517"/>
      <c r="P1" s="517"/>
      <c r="Q1" s="517"/>
      <c r="R1" s="517"/>
    </row>
    <row r="3" spans="1:21" ht="26.25" customHeight="1" x14ac:dyDescent="0.25">
      <c r="H3" s="23">
        <f ca="1">H3:H38</f>
        <v>0</v>
      </c>
      <c r="O3" s="518" t="s">
        <v>50</v>
      </c>
      <c r="P3" s="519"/>
      <c r="Q3" s="519"/>
      <c r="R3" s="519"/>
    </row>
    <row r="4" spans="1:21" x14ac:dyDescent="0.25">
      <c r="O4" s="520" t="s">
        <v>20</v>
      </c>
      <c r="P4" s="521"/>
      <c r="Q4" s="522"/>
      <c r="R4" s="257" t="s">
        <v>24</v>
      </c>
    </row>
    <row r="5" spans="1:21" x14ac:dyDescent="0.25">
      <c r="O5" s="20" t="s">
        <v>5</v>
      </c>
      <c r="P5" s="20"/>
      <c r="Q5" s="21"/>
      <c r="R5" s="255">
        <f>SUMIF('EB210'!$V$3:$V$85,O5,'EB210'!$T$3:$T$85)</f>
        <v>101</v>
      </c>
    </row>
    <row r="6" spans="1:21" x14ac:dyDescent="0.25">
      <c r="O6" s="20" t="s">
        <v>11</v>
      </c>
      <c r="P6" s="20"/>
      <c r="Q6" s="21"/>
      <c r="R6" s="255">
        <f>SUMIF('EB210'!$V$3:$V$85,O6,'EB210'!$T$3:$T$85)</f>
        <v>31</v>
      </c>
    </row>
    <row r="7" spans="1:21" x14ac:dyDescent="0.25">
      <c r="O7" s="20" t="s">
        <v>15</v>
      </c>
      <c r="P7" s="20"/>
      <c r="Q7" s="21"/>
      <c r="R7" s="255">
        <f>SUMIF('EB210'!$V$3:$V$85,O7,'EB210'!$T$3:$T$85)</f>
        <v>17</v>
      </c>
    </row>
    <row r="8" spans="1:21" x14ac:dyDescent="0.25">
      <c r="O8" s="20" t="s">
        <v>13</v>
      </c>
      <c r="P8" s="20"/>
      <c r="Q8" s="21"/>
      <c r="R8" s="255">
        <f>SUMIF('EB210'!$V$3:$V$85,O8,'EB210'!$T$3:$T$85)</f>
        <v>10</v>
      </c>
    </row>
    <row r="9" spans="1:21" x14ac:dyDescent="0.25">
      <c r="O9" s="20" t="s">
        <v>33</v>
      </c>
      <c r="P9" s="20"/>
      <c r="Q9" s="21"/>
      <c r="R9" s="255">
        <f>SUMIF('EB210'!$V$3:$V$85,O9,'EB210'!$T$3:$T$85)</f>
        <v>10</v>
      </c>
    </row>
    <row r="10" spans="1:21" ht="15.75" x14ac:dyDescent="0.25">
      <c r="O10" s="20" t="s">
        <v>3</v>
      </c>
      <c r="P10" s="20"/>
      <c r="Q10" s="21"/>
      <c r="R10" s="255">
        <f>SUMIF('EB210'!$V$3:$V$85,O10,'EB210'!$T$3:$T$85)</f>
        <v>2</v>
      </c>
      <c r="U10" s="125"/>
    </row>
    <row r="11" spans="1:21" x14ac:dyDescent="0.25">
      <c r="O11" s="20" t="s">
        <v>43</v>
      </c>
      <c r="P11" s="20"/>
      <c r="Q11" s="21"/>
      <c r="R11" s="255">
        <f>SUMIF('EB210'!$V$3:$V$85,O11,'EB210'!$T$3:$T$85)</f>
        <v>2</v>
      </c>
    </row>
    <row r="12" spans="1:21" x14ac:dyDescent="0.25">
      <c r="O12" s="20" t="s">
        <v>0</v>
      </c>
      <c r="P12" s="20"/>
      <c r="Q12" s="21"/>
      <c r="R12" s="255">
        <f>SUMIF('EB210'!$V$3:$V$85,O12,'EB210'!$T$3:$T$85)</f>
        <v>2</v>
      </c>
    </row>
    <row r="13" spans="1:21" x14ac:dyDescent="0.25">
      <c r="O13" s="20" t="s">
        <v>30</v>
      </c>
      <c r="P13" s="20"/>
      <c r="Q13" s="21"/>
      <c r="R13" s="255">
        <f>SUMIF('EB210'!$V$3:$V$85,O13,'EB210'!$T$3:$T$85)</f>
        <v>2</v>
      </c>
    </row>
    <row r="14" spans="1:21" x14ac:dyDescent="0.25">
      <c r="O14" s="20" t="s">
        <v>71</v>
      </c>
      <c r="P14" s="20"/>
      <c r="Q14" s="21"/>
      <c r="R14" s="255">
        <f>SUMIF('EB210'!$V$3:$V$85,O14,'EB210'!$T$3:$T$85)</f>
        <v>2</v>
      </c>
    </row>
    <row r="15" spans="1:21" x14ac:dyDescent="0.25">
      <c r="O15" s="20" t="s">
        <v>27</v>
      </c>
      <c r="P15" s="20"/>
      <c r="Q15" s="21"/>
      <c r="R15" s="255">
        <f>SUMIF('EB210'!$V$3:$V$85,O15,'EB210'!$T$3:$T$85)</f>
        <v>4</v>
      </c>
    </row>
    <row r="16" spans="1:21" x14ac:dyDescent="0.25">
      <c r="O16" s="20" t="s">
        <v>14</v>
      </c>
      <c r="P16" s="20"/>
      <c r="Q16" s="21"/>
      <c r="R16" s="255">
        <f>SUMIF('EB210'!$V$3:$V$85,O16,'EB210'!$T$3:$T$85)</f>
        <v>0</v>
      </c>
    </row>
    <row r="17" spans="1:18" x14ac:dyDescent="0.25">
      <c r="O17" s="20" t="s">
        <v>26</v>
      </c>
      <c r="P17" s="20"/>
      <c r="Q17" s="21"/>
      <c r="R17" s="255">
        <f>SUMIF('EB210'!$V$3:$V$85,O17,'EB210'!$T$3:$T$85)</f>
        <v>0</v>
      </c>
    </row>
    <row r="18" spans="1:18" x14ac:dyDescent="0.25">
      <c r="O18" s="20" t="s">
        <v>12</v>
      </c>
      <c r="P18" s="20"/>
      <c r="Q18" s="21"/>
      <c r="R18" s="255">
        <f>SUMIF('EB210'!$V$3:$V$85,O18,'EB210'!$T$3:$T$85)</f>
        <v>0</v>
      </c>
    </row>
    <row r="19" spans="1:18" x14ac:dyDescent="0.25">
      <c r="O19" s="20" t="s">
        <v>7</v>
      </c>
      <c r="P19" s="20"/>
      <c r="Q19" s="21"/>
      <c r="R19" s="255">
        <f>SUMIF('EB210'!$V$3:$V$85,O19,'EB210'!$T$3:$T$85)</f>
        <v>0</v>
      </c>
    </row>
    <row r="20" spans="1:18" ht="15.75" customHeight="1" x14ac:dyDescent="0.25">
      <c r="O20" s="20" t="s">
        <v>19</v>
      </c>
      <c r="P20" s="20"/>
      <c r="Q20" s="21"/>
      <c r="R20" s="255">
        <f>SUMIF('EB210'!$V$3:$V$85,O20,'EB210'!$T$3:$T$85)</f>
        <v>0</v>
      </c>
    </row>
    <row r="21" spans="1:18" ht="23.25" x14ac:dyDescent="0.25">
      <c r="A21" s="526" t="s">
        <v>62</v>
      </c>
      <c r="B21" s="527"/>
      <c r="C21" s="527"/>
      <c r="D21" s="527"/>
      <c r="E21" s="528"/>
      <c r="O21" s="20" t="s">
        <v>8</v>
      </c>
      <c r="P21" s="20"/>
      <c r="Q21" s="21"/>
      <c r="R21" s="255">
        <f>SUMIF('EB210'!$V$3:$V$85,O21,'EB210'!$T$3:$T$85)</f>
        <v>0</v>
      </c>
    </row>
    <row r="22" spans="1:18" ht="19.5" customHeight="1" x14ac:dyDescent="0.25">
      <c r="A22" s="28" t="s">
        <v>22</v>
      </c>
      <c r="B22" s="28" t="s">
        <v>17</v>
      </c>
      <c r="C22" s="28" t="s">
        <v>16</v>
      </c>
      <c r="D22" s="28" t="s">
        <v>1</v>
      </c>
      <c r="E22" s="29" t="s">
        <v>23</v>
      </c>
      <c r="O22" s="20" t="s">
        <v>29</v>
      </c>
      <c r="P22" s="20"/>
      <c r="Q22" s="21"/>
      <c r="R22" s="255">
        <f>SUMIF('EB210'!$V$3:$V$85,O22,'EB210'!$T$3:$T$85)</f>
        <v>0</v>
      </c>
    </row>
    <row r="23" spans="1:18" x14ac:dyDescent="0.25">
      <c r="A23" s="301">
        <v>1519717</v>
      </c>
      <c r="B23" s="130">
        <f>VLOOKUP(Table14117[[#This Row],[Shop Order]],'EB210'!A:AA,4,FALSE)</f>
        <v>1184</v>
      </c>
      <c r="C23" s="130">
        <f>VLOOKUP(Table14117[[#This Row],[Shop Order]],'EB210'!A:Y,5,FALSE)</f>
        <v>1110</v>
      </c>
      <c r="D23" s="131">
        <f>VLOOKUP(Table14117[[#This Row],[Shop Order]],'EB210'!A:Y,6,FALSE)</f>
        <v>0.9375</v>
      </c>
      <c r="E23" s="132">
        <f>VLOOKUP(Table14117[[#This Row],[Shop Order]],'EB210'!A:Y,7,FALSE)</f>
        <v>45399</v>
      </c>
      <c r="O23" s="20" t="s">
        <v>10</v>
      </c>
      <c r="P23" s="20"/>
      <c r="Q23" s="21"/>
      <c r="R23" s="255">
        <f>SUMIF('EB210'!$V$3:$V$85,O23,'EB210'!$T$3:$T$85)</f>
        <v>0</v>
      </c>
    </row>
    <row r="24" spans="1:18" x14ac:dyDescent="0.25">
      <c r="A24" s="301">
        <v>1521800</v>
      </c>
      <c r="B24" s="130">
        <f>VLOOKUP(Table14117[[#This Row],[Shop Order]],'EB210'!A:AA,4,FALSE)</f>
        <v>1263</v>
      </c>
      <c r="C24" s="130">
        <f>VLOOKUP(Table14117[[#This Row],[Shop Order]],'EB210'!A:Y,5,FALSE)</f>
        <v>1119</v>
      </c>
      <c r="D24" s="131">
        <f>VLOOKUP(Table14117[[#This Row],[Shop Order]],'EB210'!A:Y,6,FALSE)</f>
        <v>0.88598574821852727</v>
      </c>
      <c r="E24" s="132">
        <f>VLOOKUP(Table14117[[#This Row],[Shop Order]],'EB210'!A:Y,7,FALSE)</f>
        <v>45460</v>
      </c>
      <c r="G24" s="24"/>
      <c r="O24" s="20" t="s">
        <v>78</v>
      </c>
      <c r="P24" s="20"/>
      <c r="Q24" s="21"/>
      <c r="R24" s="255">
        <f>SUMIF('EB210'!$V$3:$V$85,O24,'EB210'!$T$3:$T$85)</f>
        <v>0</v>
      </c>
    </row>
    <row r="25" spans="1:18" x14ac:dyDescent="0.25">
      <c r="A25" s="301"/>
      <c r="B25" s="130" t="e">
        <f>VLOOKUP(Table14117[[#This Row],[Shop Order]],'EB210'!A:AA,4,FALSE)</f>
        <v>#N/A</v>
      </c>
      <c r="C25" s="130" t="e">
        <f>VLOOKUP(Table14117[[#This Row],[Shop Order]],'EB210'!A:Y,5,FALSE)</f>
        <v>#N/A</v>
      </c>
      <c r="D25" s="131" t="e">
        <f>VLOOKUP(Table14117[[#This Row],[Shop Order]],'EB210'!A:Y,6,FALSE)</f>
        <v>#N/A</v>
      </c>
      <c r="E25" s="132" t="e">
        <f>VLOOKUP(Table14117[[#This Row],[Shop Order]],'EB210'!A:Y,7,FALSE)</f>
        <v>#N/A</v>
      </c>
      <c r="O25" s="20" t="s">
        <v>31</v>
      </c>
      <c r="P25" s="20"/>
      <c r="Q25" s="21"/>
      <c r="R25" s="255">
        <f>SUMIF('EB210'!$V$3:$V$85,O25,'EB210'!$T$3:$T$85)</f>
        <v>0</v>
      </c>
    </row>
    <row r="26" spans="1:18" x14ac:dyDescent="0.25">
      <c r="A26" s="301"/>
      <c r="B26" s="130" t="e">
        <f>VLOOKUP(Table14117[[#This Row],[Shop Order]],'EB210'!A:AA,4,FALSE)</f>
        <v>#N/A</v>
      </c>
      <c r="C26" s="130" t="e">
        <f>VLOOKUP(Table14117[[#This Row],[Shop Order]],'EB210'!A:Y,5,FALSE)</f>
        <v>#N/A</v>
      </c>
      <c r="D26" s="131" t="e">
        <f>VLOOKUP(Table14117[[#This Row],[Shop Order]],'EB210'!A:Y,6,FALSE)</f>
        <v>#N/A</v>
      </c>
      <c r="E26" s="132" t="e">
        <f>VLOOKUP(Table14117[[#This Row],[Shop Order]],'EB210'!A:Y,7,FALSE)</f>
        <v>#N/A</v>
      </c>
      <c r="O26" s="20" t="s">
        <v>112</v>
      </c>
      <c r="P26" s="20"/>
      <c r="Q26" s="21"/>
      <c r="R26" s="255">
        <f>SUMIF('EB210'!$V$3:$V$85,O26,'EB210'!$T$3:$T$85)</f>
        <v>0</v>
      </c>
    </row>
    <row r="27" spans="1:18" x14ac:dyDescent="0.25">
      <c r="A27" s="301"/>
      <c r="B27" s="130" t="e">
        <f>VLOOKUP(Table14117[[#This Row],[Shop Order]],'EB210'!A:AA,4,FALSE)</f>
        <v>#N/A</v>
      </c>
      <c r="C27" s="130" t="e">
        <f>VLOOKUP(Table14117[[#This Row],[Shop Order]],'EB210'!A:Y,5,FALSE)</f>
        <v>#N/A</v>
      </c>
      <c r="D27" s="131" t="e">
        <f>VLOOKUP(Table14117[[#This Row],[Shop Order]],'EB210'!A:Y,6,FALSE)</f>
        <v>#N/A</v>
      </c>
      <c r="E27" s="132" t="e">
        <f>VLOOKUP(Table14117[[#This Row],[Shop Order]],'EB210'!A:Y,7,FALSE)</f>
        <v>#N/A</v>
      </c>
      <c r="O27" s="20" t="s">
        <v>79</v>
      </c>
      <c r="P27" s="20"/>
      <c r="Q27" s="21"/>
      <c r="R27" s="255">
        <f>SUMIF('EB210'!$V$3:$V$85,O27,'EB210'!$T$3:$T$85)</f>
        <v>0</v>
      </c>
    </row>
    <row r="28" spans="1:18" ht="15.75" thickBot="1" x14ac:dyDescent="0.3">
      <c r="A28" s="301"/>
      <c r="B28" s="130" t="e">
        <f>VLOOKUP(Table14117[[#This Row],[Shop Order]],'EB210'!A:AA,4,FALSE)</f>
        <v>#N/A</v>
      </c>
      <c r="C28" s="130" t="e">
        <f>VLOOKUP(Table14117[[#This Row],[Shop Order]],'EB210'!A:Y,5,FALSE)</f>
        <v>#N/A</v>
      </c>
      <c r="D28" s="131" t="e">
        <f>VLOOKUP(Table14117[[#This Row],[Shop Order]],'EB210'!A:Y,6,FALSE)</f>
        <v>#N/A</v>
      </c>
      <c r="E28" s="132" t="e">
        <f>VLOOKUP(Table14117[[#This Row],[Shop Order]],'EB210'!A:Y,7,FALSE)</f>
        <v>#N/A</v>
      </c>
      <c r="O28" s="20" t="s">
        <v>95</v>
      </c>
      <c r="P28" s="20"/>
      <c r="Q28" s="21"/>
      <c r="R28" s="255">
        <f>SUMIF('EB210'!$V$3:$V$85,O28,'EB210'!$T$3:$T$85)</f>
        <v>0</v>
      </c>
    </row>
    <row r="29" spans="1:18" ht="15" customHeight="1" thickBot="1" x14ac:dyDescent="0.3">
      <c r="A29" s="523" t="s">
        <v>49</v>
      </c>
      <c r="B29" s="524"/>
      <c r="C29" s="525"/>
      <c r="D29" s="75">
        <f>AVERAGE(D23:D24)</f>
        <v>0.91174287410926369</v>
      </c>
      <c r="E29" s="26"/>
      <c r="O29" s="20" t="s">
        <v>44</v>
      </c>
      <c r="P29" s="31"/>
      <c r="Q29" s="31"/>
      <c r="R29" s="255">
        <f>SUMIF('EB210'!$V$3:$V$85,O29,'EB210'!$T$3:$T$85)</f>
        <v>0</v>
      </c>
    </row>
    <row r="30" spans="1:18" x14ac:dyDescent="0.25">
      <c r="O30" s="20" t="s">
        <v>77</v>
      </c>
      <c r="P30" s="31"/>
      <c r="Q30" s="31"/>
      <c r="R30" s="255">
        <f>SUMIF('EB210'!$V$3:$V$85,O30,'EB210'!$T$3:$T$85)</f>
        <v>0</v>
      </c>
    </row>
    <row r="31" spans="1:18" ht="30.75" customHeight="1" x14ac:dyDescent="0.25">
      <c r="E31" s="23"/>
    </row>
    <row r="32" spans="1:18" ht="38.25" customHeight="1" x14ac:dyDescent="0.25">
      <c r="E32" s="23"/>
    </row>
    <row r="33" spans="5:5" ht="33.75" customHeight="1" x14ac:dyDescent="0.25">
      <c r="E33" s="23"/>
    </row>
  </sheetData>
  <autoFilter ref="O4:R4" xr:uid="{00000000-0009-0000-0000-000001000000}">
    <filterColumn colId="0" showButton="0"/>
    <filterColumn colId="1" showButton="0"/>
    <sortState xmlns:xlrd2="http://schemas.microsoft.com/office/spreadsheetml/2017/richdata2" ref="O5:R30">
      <sortCondition descending="1" ref="R4"/>
    </sortState>
  </autoFilter>
  <sortState xmlns:xlrd2="http://schemas.microsoft.com/office/spreadsheetml/2017/richdata2" ref="O5:R30">
    <sortCondition descending="1" ref="R5:R30"/>
  </sortState>
  <dataConsolidate/>
  <mergeCells count="5">
    <mergeCell ref="A1:R1"/>
    <mergeCell ref="O3:R3"/>
    <mergeCell ref="O4:Q4"/>
    <mergeCell ref="A29:C29"/>
    <mergeCell ref="A21:E21"/>
  </mergeCells>
  <phoneticPr fontId="33" type="noConversion"/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6">
    <pageSetUpPr fitToPage="1"/>
  </sheetPr>
  <dimension ref="A1:R56"/>
  <sheetViews>
    <sheetView showGridLines="0" topLeftCell="A9" zoomScaleNormal="100" workbookViewId="0">
      <selection activeCell="R5" sqref="R5"/>
    </sheetView>
  </sheetViews>
  <sheetFormatPr defaultColWidth="9.140625" defaultRowHeight="15" x14ac:dyDescent="0.25"/>
  <cols>
    <col min="1" max="4" width="10.7109375" style="23" customWidth="1"/>
    <col min="5" max="5" width="10.7109375" style="25" customWidth="1"/>
    <col min="6" max="8" width="10.7109375" style="23" customWidth="1"/>
    <col min="9" max="9" width="12.5703125" style="23" customWidth="1"/>
    <col min="10" max="14" width="10.7109375" style="23" customWidth="1"/>
    <col min="15" max="15" width="18" style="23" customWidth="1"/>
    <col min="16" max="17" width="10.7109375" style="23" customWidth="1"/>
    <col min="18" max="18" width="11" style="23" bestFit="1" customWidth="1"/>
    <col min="19" max="16384" width="9.140625" style="23"/>
  </cols>
  <sheetData>
    <row r="1" spans="1:18" ht="54" customHeight="1" x14ac:dyDescent="0.25">
      <c r="A1" s="517" t="s">
        <v>103</v>
      </c>
      <c r="B1" s="517"/>
      <c r="C1" s="517"/>
      <c r="D1" s="517"/>
      <c r="E1" s="517"/>
      <c r="F1" s="517"/>
      <c r="G1" s="517"/>
      <c r="H1" s="517"/>
      <c r="I1" s="517"/>
      <c r="J1" s="517"/>
      <c r="K1" s="517"/>
      <c r="L1" s="517"/>
      <c r="M1" s="517"/>
      <c r="N1" s="517"/>
      <c r="O1" s="517"/>
      <c r="P1" s="517"/>
      <c r="Q1" s="517"/>
      <c r="R1" s="517"/>
    </row>
    <row r="3" spans="1:18" ht="26.25" customHeight="1" x14ac:dyDescent="0.25">
      <c r="O3" s="518" t="s">
        <v>50</v>
      </c>
      <c r="P3" s="519"/>
      <c r="Q3" s="519"/>
      <c r="R3" s="519"/>
    </row>
    <row r="4" spans="1:18" x14ac:dyDescent="0.25">
      <c r="O4" s="543" t="s">
        <v>20</v>
      </c>
      <c r="P4" s="543"/>
      <c r="Q4" s="543"/>
      <c r="R4" s="256" t="s">
        <v>24</v>
      </c>
    </row>
    <row r="5" spans="1:18" x14ac:dyDescent="0.25">
      <c r="O5" s="17" t="s">
        <v>14</v>
      </c>
      <c r="P5" s="17"/>
      <c r="Q5" s="17"/>
      <c r="R5" s="255">
        <f>SUMIF('EB240'!$X$323:$X$437,O5,'EB240'!$V$323:$V$437)</f>
        <v>13</v>
      </c>
    </row>
    <row r="6" spans="1:18" x14ac:dyDescent="0.25">
      <c r="O6" s="17" t="s">
        <v>26</v>
      </c>
      <c r="P6" s="17"/>
      <c r="Q6" s="17"/>
      <c r="R6" s="255">
        <f>SUMIF('EB240'!$X$323:$X$437,O6,'EB240'!$V$323:$V$437)</f>
        <v>12</v>
      </c>
    </row>
    <row r="7" spans="1:18" x14ac:dyDescent="0.25">
      <c r="O7" s="17" t="s">
        <v>48</v>
      </c>
      <c r="P7" s="17"/>
      <c r="Q7" s="17"/>
      <c r="R7" s="255">
        <f>SUMIF('EB240'!$X$323:$X$437,O7,'EB240'!$V$323:$V$437)</f>
        <v>10</v>
      </c>
    </row>
    <row r="8" spans="1:18" x14ac:dyDescent="0.25">
      <c r="O8" s="17" t="s">
        <v>15</v>
      </c>
      <c r="P8" s="17"/>
      <c r="Q8" s="17"/>
      <c r="R8" s="255">
        <f>SUMIF('EB240'!$X$323:$X$437,O8,'EB240'!$V$323:$V$437)</f>
        <v>6</v>
      </c>
    </row>
    <row r="9" spans="1:18" x14ac:dyDescent="0.25">
      <c r="O9" s="17" t="s">
        <v>12</v>
      </c>
      <c r="P9" s="17"/>
      <c r="Q9" s="17"/>
      <c r="R9" s="255">
        <f>SUMIF('EB240'!$X$323:$X$437,O9,'EB240'!$V$323:$V$437)</f>
        <v>7</v>
      </c>
    </row>
    <row r="10" spans="1:18" x14ac:dyDescent="0.25">
      <c r="O10" s="17" t="s">
        <v>27</v>
      </c>
      <c r="P10" s="17"/>
      <c r="Q10" s="17"/>
      <c r="R10" s="255">
        <f>SUMIF('EB240'!$X$323:$X$437,O10,'EB240'!$V$323:$V$437)</f>
        <v>3</v>
      </c>
    </row>
    <row r="11" spans="1:18" x14ac:dyDescent="0.25">
      <c r="O11" s="17" t="s">
        <v>68</v>
      </c>
      <c r="P11" s="17"/>
      <c r="Q11" s="17"/>
      <c r="R11" s="255">
        <f>SUMIF('EB240'!$X$323:$X$437,O11,'EB240'!$V$323:$V$437)</f>
        <v>2</v>
      </c>
    </row>
    <row r="12" spans="1:18" x14ac:dyDescent="0.25">
      <c r="O12" s="17" t="s">
        <v>8</v>
      </c>
      <c r="P12" s="17"/>
      <c r="Q12" s="17"/>
      <c r="R12" s="255">
        <f>SUMIF('EB240'!$X$323:$X$437,O12,'EB240'!$V$323:$V$437)</f>
        <v>2</v>
      </c>
    </row>
    <row r="13" spans="1:18" x14ac:dyDescent="0.25">
      <c r="O13" s="17" t="s">
        <v>19</v>
      </c>
      <c r="P13" s="17"/>
      <c r="Q13" s="17"/>
      <c r="R13" s="255">
        <f>SUMIF('EB240'!$X$323:$X$437,O13,'EB240'!$V$323:$V$437)</f>
        <v>1</v>
      </c>
    </row>
    <row r="14" spans="1:18" x14ac:dyDescent="0.25">
      <c r="O14" s="17" t="s">
        <v>3</v>
      </c>
      <c r="P14" s="17"/>
      <c r="Q14" s="17"/>
      <c r="R14" s="255">
        <f>SUMIF('EB240'!$X$323:$X$437,O14,'EB240'!$V$323:$V$437)</f>
        <v>0</v>
      </c>
    </row>
    <row r="15" spans="1:18" x14ac:dyDescent="0.25">
      <c r="O15" s="17" t="s">
        <v>3</v>
      </c>
      <c r="P15" s="17"/>
      <c r="Q15" s="17"/>
      <c r="R15" s="255">
        <f>SUMIF('EB240'!$X$323:$X$437,O15,'EB240'!$V$323:$V$437)</f>
        <v>0</v>
      </c>
    </row>
    <row r="16" spans="1:18" x14ac:dyDescent="0.25">
      <c r="O16" s="17" t="s">
        <v>13</v>
      </c>
      <c r="P16" s="17"/>
      <c r="Q16" s="17"/>
      <c r="R16" s="255">
        <f>SUMIF('EB240'!$X$323:$X$437,O16,'EB240'!$V$323:$V$437)</f>
        <v>1</v>
      </c>
    </row>
    <row r="17" spans="1:18" x14ac:dyDescent="0.25">
      <c r="O17" s="17" t="s">
        <v>0</v>
      </c>
      <c r="P17" s="17"/>
      <c r="Q17" s="17"/>
      <c r="R17" s="255">
        <f>SUMIF('EB240'!$X$323:$X$437,O17,'EB240'!$V$323:$V$437)</f>
        <v>0</v>
      </c>
    </row>
    <row r="18" spans="1:18" x14ac:dyDescent="0.25">
      <c r="O18" s="17" t="s">
        <v>7</v>
      </c>
      <c r="P18" s="17"/>
      <c r="Q18" s="17"/>
      <c r="R18" s="255">
        <f>SUMIF('EB240'!$X$323:$X$437,O18,'EB240'!$V$323:$V$437)</f>
        <v>0</v>
      </c>
    </row>
    <row r="19" spans="1:18" x14ac:dyDescent="0.25">
      <c r="O19" s="17" t="s">
        <v>18</v>
      </c>
      <c r="P19" s="17"/>
      <c r="Q19" s="17"/>
      <c r="R19" s="255">
        <f>SUMIF('EB240'!$X$323:$X$437,O19,'EB240'!$V$323:$V$437)</f>
        <v>0</v>
      </c>
    </row>
    <row r="20" spans="1:18" x14ac:dyDescent="0.25">
      <c r="O20" s="17" t="s">
        <v>89</v>
      </c>
      <c r="P20" s="17"/>
      <c r="Q20" s="17"/>
      <c r="R20" s="255">
        <f>SUMIF('EB240'!$X$323:$X$437,O20,'EB240'!$V$323:$V$437)</f>
        <v>0</v>
      </c>
    </row>
    <row r="21" spans="1:18" ht="27.75" customHeight="1" x14ac:dyDescent="0.25">
      <c r="A21" s="526" t="s">
        <v>62</v>
      </c>
      <c r="B21" s="527"/>
      <c r="C21" s="527"/>
      <c r="D21" s="527"/>
      <c r="E21" s="528"/>
      <c r="O21" s="17" t="s">
        <v>65</v>
      </c>
      <c r="P21" s="17"/>
      <c r="Q21" s="17"/>
      <c r="R21" s="255">
        <f>SUMIF('EB240'!$X$323:$X$437,O21,'EB240'!$V$323:$V$437)</f>
        <v>0</v>
      </c>
    </row>
    <row r="22" spans="1:18" ht="19.5" customHeight="1" x14ac:dyDescent="0.25">
      <c r="A22" s="28" t="s">
        <v>22</v>
      </c>
      <c r="B22" s="28" t="s">
        <v>17</v>
      </c>
      <c r="C22" s="28" t="s">
        <v>16</v>
      </c>
      <c r="D22" s="28" t="s">
        <v>1</v>
      </c>
      <c r="E22" s="16" t="s">
        <v>23</v>
      </c>
      <c r="O22" s="17" t="s">
        <v>61</v>
      </c>
      <c r="P22" s="17"/>
      <c r="Q22" s="17"/>
      <c r="R22" s="255">
        <f>SUMIF('EB240'!$X$323:$X$437,O22,'EB240'!$V$323:$V$437)</f>
        <v>0</v>
      </c>
    </row>
    <row r="23" spans="1:18" x14ac:dyDescent="0.25">
      <c r="A23" s="329">
        <v>1522801</v>
      </c>
      <c r="B23" s="130">
        <f>VLOOKUP(Table143611[[#This Row],[Shop Order]],'EB240'!A:AC,4,FALSE)</f>
        <v>602</v>
      </c>
      <c r="C23" s="130">
        <f>VLOOKUP(Table143611[[#This Row],[Shop Order]],'EB240'!A:AC,5,FALSE)</f>
        <v>564</v>
      </c>
      <c r="D23" s="131">
        <f>VLOOKUP(Table143611[[#This Row],[Shop Order]],'EB240'!A:AC,6,FALSE)</f>
        <v>0.93687707641196016</v>
      </c>
      <c r="E23" s="132">
        <f>VLOOKUP(Table143611[[#This Row],[Shop Order]],'EB240'!A:AC,7,FALSE)</f>
        <v>45411</v>
      </c>
      <c r="O23" s="17" t="s">
        <v>39</v>
      </c>
      <c r="P23" s="17"/>
      <c r="Q23" s="17"/>
      <c r="R23" s="255">
        <f>SUMIF('EB240'!$X$323:$X$437,O23,'EB240'!$V$323:$V$437)</f>
        <v>0</v>
      </c>
    </row>
    <row r="24" spans="1:18" x14ac:dyDescent="0.25">
      <c r="A24" s="329">
        <v>1522802</v>
      </c>
      <c r="B24" s="130">
        <f>VLOOKUP(Table143611[[#This Row],[Shop Order]],'EB240'!A:AC,4,FALSE)</f>
        <v>597</v>
      </c>
      <c r="C24" s="130">
        <f>VLOOKUP(Table143611[[#This Row],[Shop Order]],'EB240'!A:AC,5,FALSE)</f>
        <v>564</v>
      </c>
      <c r="D24" s="131">
        <f>VLOOKUP(Table143611[[#This Row],[Shop Order]],'EB240'!A:AC,6,FALSE)</f>
        <v>0.94472361809045224</v>
      </c>
      <c r="E24" s="132">
        <f>VLOOKUP(Table143611[[#This Row],[Shop Order]],'EB240'!A:AC,7,FALSE)</f>
        <v>45412</v>
      </c>
      <c r="O24" s="17" t="s">
        <v>38</v>
      </c>
      <c r="P24" s="17"/>
      <c r="Q24" s="17"/>
      <c r="R24" s="255">
        <f>SUMIF('EB240'!$X$323:$X$437,O24,'EB240'!$V$323:$V$437)</f>
        <v>0</v>
      </c>
    </row>
    <row r="25" spans="1:18" x14ac:dyDescent="0.25">
      <c r="A25" s="329">
        <v>1522803</v>
      </c>
      <c r="B25" s="130">
        <f>VLOOKUP(Table143611[[#This Row],[Shop Order]],'EB240'!A:AC,4,FALSE)</f>
        <v>591</v>
      </c>
      <c r="C25" s="130">
        <f>VLOOKUP(Table143611[[#This Row],[Shop Order]],'EB240'!A:AC,5,FALSE)</f>
        <v>565</v>
      </c>
      <c r="D25" s="131">
        <f>VLOOKUP(Table143611[[#This Row],[Shop Order]],'EB240'!A:AC,6,FALSE)</f>
        <v>0.95600676818950936</v>
      </c>
      <c r="E25" s="132">
        <f>VLOOKUP(Table143611[[#This Row],[Shop Order]],'EB240'!A:AC,7,FALSE)</f>
        <v>45433</v>
      </c>
      <c r="F25" s="24"/>
      <c r="O25" s="22"/>
      <c r="P25" s="17"/>
      <c r="Q25" s="17"/>
      <c r="R25" s="255">
        <f>SUMIF('EB240'!$X$323:$X$437,O25,'EB240'!$V$323:$V$437)</f>
        <v>0</v>
      </c>
    </row>
    <row r="26" spans="1:18" ht="15" customHeight="1" x14ac:dyDescent="0.25">
      <c r="A26" s="329">
        <v>1523564</v>
      </c>
      <c r="B26" s="130">
        <f>VLOOKUP(Table143611[[#This Row],[Shop Order]],'EB240'!A:AC,4,FALSE)</f>
        <v>608</v>
      </c>
      <c r="C26" s="130">
        <f>VLOOKUP(Table143611[[#This Row],[Shop Order]],'EB240'!A:AC,5,FALSE)</f>
        <v>569</v>
      </c>
      <c r="D26" s="131">
        <f>VLOOKUP(Table143611[[#This Row],[Shop Order]],'EB240'!A:AC,6,FALSE)</f>
        <v>0.93585526315789469</v>
      </c>
      <c r="E26" s="132">
        <f>VLOOKUP(Table143611[[#This Row],[Shop Order]],'EB240'!A:AC,7,FALSE)</f>
        <v>45441</v>
      </c>
      <c r="O26" s="22"/>
      <c r="P26" s="17"/>
      <c r="Q26" s="17"/>
      <c r="R26" s="18"/>
    </row>
    <row r="27" spans="1:18" ht="15" customHeight="1" x14ac:dyDescent="0.25">
      <c r="A27" s="329">
        <v>1524264</v>
      </c>
      <c r="B27" s="130">
        <f>VLOOKUP(Table143611[[#This Row],[Shop Order]],'EB240'!A:AC,4,FALSE)</f>
        <v>62</v>
      </c>
      <c r="C27" s="130">
        <f>VLOOKUP(Table143611[[#This Row],[Shop Order]],'EB240'!A:AC,5,FALSE)</f>
        <v>60</v>
      </c>
      <c r="D27" s="131">
        <f>VLOOKUP(Table143611[[#This Row],[Shop Order]],'EB240'!A:AC,6,FALSE)</f>
        <v>0.967741935483871</v>
      </c>
      <c r="E27" s="239">
        <f>VLOOKUP(Table143611[[#This Row],[Shop Order]],'EB240'!A:AC,7,FALSE)</f>
        <v>45448</v>
      </c>
      <c r="O27" s="22"/>
      <c r="P27" s="17"/>
      <c r="Q27" s="17"/>
      <c r="R27" s="18"/>
    </row>
    <row r="28" spans="1:18" ht="15" customHeight="1" x14ac:dyDescent="0.25">
      <c r="A28" s="329">
        <v>1525013</v>
      </c>
      <c r="B28" s="130">
        <f>VLOOKUP(Table143611[[#This Row],[Shop Order]],'EB240'!A:AC,4,FALSE)</f>
        <v>585</v>
      </c>
      <c r="C28" s="130">
        <f>VLOOKUP(Table143611[[#This Row],[Shop Order]],'EB240'!A:AC,5,FALSE)</f>
        <v>570</v>
      </c>
      <c r="D28" s="131">
        <f>VLOOKUP(Table143611[[#This Row],[Shop Order]],'EB240'!A:AC,6,FALSE)</f>
        <v>0.97435897435897434</v>
      </c>
      <c r="E28" s="239">
        <f>VLOOKUP(Table143611[[#This Row],[Shop Order]],'EB240'!A:AC,7,FALSE)</f>
        <v>45453</v>
      </c>
      <c r="O28" s="22"/>
      <c r="P28" s="17"/>
      <c r="Q28" s="17"/>
      <c r="R28" s="18"/>
    </row>
    <row r="29" spans="1:18" ht="15" customHeight="1" x14ac:dyDescent="0.25">
      <c r="A29" s="423">
        <v>1523563</v>
      </c>
      <c r="B29" s="424">
        <f>VLOOKUP(Table143611[[#This Row],[Shop Order]],'EB240'!A:AC,4,FALSE)</f>
        <v>582</v>
      </c>
      <c r="C29" s="424">
        <f>VLOOKUP(Table143611[[#This Row],[Shop Order]],'EB240'!A:AC,5,FALSE)</f>
        <v>569</v>
      </c>
      <c r="D29" s="425">
        <f>VLOOKUP(Table143611[[#This Row],[Shop Order]],'EB240'!A:AC,6,FALSE)</f>
        <v>0.9776632302405498</v>
      </c>
      <c r="E29" s="426">
        <f>VLOOKUP(Table143611[[#This Row],[Shop Order]],'EB240'!A:AC,7,FALSE)</f>
        <v>45461</v>
      </c>
      <c r="O29" s="22"/>
      <c r="P29" s="17"/>
      <c r="Q29" s="17"/>
      <c r="R29" s="18"/>
    </row>
    <row r="30" spans="1:18" ht="15" customHeight="1" thickBot="1" x14ac:dyDescent="0.3">
      <c r="A30" s="329">
        <v>1527167</v>
      </c>
      <c r="B30" s="130">
        <f>VLOOKUP(Table143611[[#This Row],[Shop Order]],'EB240'!A:AC,4,FALSE)</f>
        <v>609</v>
      </c>
      <c r="C30" s="130">
        <f>VLOOKUP(Table143611[[#This Row],[Shop Order]],'EB240'!A:AC,5,FALSE)</f>
        <v>567</v>
      </c>
      <c r="D30" s="131">
        <f>VLOOKUP(Table143611[[#This Row],[Shop Order]],'EB240'!A:AC,6,FALSE)</f>
        <v>0.93103448275862066</v>
      </c>
      <c r="E30" s="132">
        <f>VLOOKUP(Table143611[[#This Row],[Shop Order]],'EB240'!A:AC,7,FALSE)</f>
        <v>45470</v>
      </c>
      <c r="O30" s="22"/>
      <c r="P30" s="17"/>
      <c r="Q30" s="17"/>
      <c r="R30" s="18"/>
    </row>
    <row r="31" spans="1:18" ht="15.75" thickBot="1" x14ac:dyDescent="0.3">
      <c r="A31" s="523" t="s">
        <v>49</v>
      </c>
      <c r="B31" s="524"/>
      <c r="C31" s="525"/>
      <c r="D31" s="75">
        <f>AVERAGE(D23:D30)</f>
        <v>0.95303266858647917</v>
      </c>
      <c r="E31" s="27"/>
      <c r="O31" s="22"/>
      <c r="P31" s="17"/>
      <c r="Q31" s="17"/>
      <c r="R31" s="18"/>
    </row>
    <row r="56" spans="15:15" x14ac:dyDescent="0.25">
      <c r="O56" s="17"/>
    </row>
  </sheetData>
  <autoFilter ref="O4:R4" xr:uid="{00000000-0009-0000-0000-000013000000}">
    <filterColumn colId="0" showButton="0"/>
    <filterColumn colId="1" showButton="0"/>
    <sortState xmlns:xlrd2="http://schemas.microsoft.com/office/spreadsheetml/2017/richdata2" ref="O5:R25">
      <sortCondition descending="1" ref="R4"/>
    </sortState>
  </autoFilter>
  <sortState xmlns:xlrd2="http://schemas.microsoft.com/office/spreadsheetml/2017/richdata2" ref="O5:R25">
    <sortCondition descending="1" ref="R5:R25"/>
  </sortState>
  <dataConsolidate/>
  <mergeCells count="5">
    <mergeCell ref="A1:R1"/>
    <mergeCell ref="O3:R3"/>
    <mergeCell ref="O4:Q4"/>
    <mergeCell ref="A21:E21"/>
    <mergeCell ref="A31:C31"/>
  </mergeCells>
  <pageMargins left="0" right="0" top="0.75" bottom="0.75" header="0.3" footer="0.3"/>
  <pageSetup scale="70" orientation="landscape" r:id="rId1"/>
  <drawing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"/>
  <dimension ref="B1:Q38"/>
  <sheetViews>
    <sheetView showGridLines="0" zoomScale="90" zoomScaleNormal="90" workbookViewId="0">
      <selection activeCell="N5" sqref="N4:N5"/>
    </sheetView>
  </sheetViews>
  <sheetFormatPr defaultRowHeight="15" x14ac:dyDescent="0.25"/>
  <cols>
    <col min="2" max="2" width="15.7109375" customWidth="1"/>
    <col min="3" max="3" width="9" style="23" hidden="1" customWidth="1"/>
    <col min="4" max="4" width="27.7109375" bestFit="1" customWidth="1"/>
    <col min="5" max="5" width="12.7109375" customWidth="1"/>
    <col min="6" max="6" width="12.5703125" style="23" bestFit="1" customWidth="1"/>
    <col min="7" max="7" width="15.7109375" customWidth="1"/>
    <col min="8" max="8" width="15.7109375" style="23" customWidth="1"/>
    <col min="9" max="9" width="15.7109375" customWidth="1"/>
    <col min="10" max="10" width="15.7109375" style="23" customWidth="1"/>
    <col min="11" max="11" width="15.7109375" customWidth="1"/>
    <col min="12" max="12" width="15.7109375" style="23" customWidth="1"/>
    <col min="13" max="14" width="10.7109375" style="23" customWidth="1"/>
    <col min="15" max="15" width="10.7109375" customWidth="1"/>
    <col min="16" max="16" width="11" bestFit="1" customWidth="1"/>
    <col min="17" max="17" width="55.7109375" customWidth="1"/>
  </cols>
  <sheetData>
    <row r="1" spans="2:17" s="23" customFormat="1" x14ac:dyDescent="0.25"/>
    <row r="2" spans="2:17" s="23" customFormat="1" x14ac:dyDescent="0.25"/>
    <row r="3" spans="2:17" s="23" customFormat="1" x14ac:dyDescent="0.25">
      <c r="D3" s="216" t="s">
        <v>47</v>
      </c>
      <c r="E3" s="217"/>
      <c r="G3" s="551" t="s">
        <v>145</v>
      </c>
      <c r="H3" s="551"/>
      <c r="I3" s="551"/>
      <c r="J3" s="551"/>
      <c r="K3" s="551"/>
      <c r="L3" s="551"/>
    </row>
    <row r="4" spans="2:17" s="23" customFormat="1" x14ac:dyDescent="0.25">
      <c r="D4" s="216" t="s">
        <v>22</v>
      </c>
      <c r="E4" s="217"/>
      <c r="G4" s="552"/>
      <c r="H4" s="553"/>
      <c r="I4" s="553"/>
      <c r="J4" s="553"/>
      <c r="K4" s="553"/>
      <c r="L4" s="554"/>
    </row>
    <row r="5" spans="2:17" x14ac:dyDescent="0.25">
      <c r="D5" s="216" t="s">
        <v>120</v>
      </c>
      <c r="E5" s="217"/>
      <c r="G5" s="555"/>
      <c r="H5" s="556"/>
      <c r="I5" s="556"/>
      <c r="J5" s="556"/>
      <c r="K5" s="556"/>
      <c r="L5" s="557"/>
    </row>
    <row r="6" spans="2:17" x14ac:dyDescent="0.25">
      <c r="D6" s="216" t="s">
        <v>121</v>
      </c>
      <c r="E6" s="217"/>
      <c r="G6" s="555"/>
      <c r="H6" s="556"/>
      <c r="I6" s="556"/>
      <c r="J6" s="556"/>
      <c r="K6" s="556"/>
      <c r="L6" s="557"/>
    </row>
    <row r="7" spans="2:17" x14ac:dyDescent="0.25">
      <c r="D7" s="216" t="s">
        <v>122</v>
      </c>
      <c r="E7" s="217"/>
      <c r="G7" s="558"/>
      <c r="H7" s="559"/>
      <c r="I7" s="559"/>
      <c r="J7" s="559"/>
      <c r="K7" s="559"/>
      <c r="L7" s="560"/>
    </row>
    <row r="8" spans="2:17" ht="5.0999999999999996" customHeight="1" x14ac:dyDescent="0.25"/>
    <row r="9" spans="2:17" ht="45" x14ac:dyDescent="0.25">
      <c r="C9" s="218" t="s">
        <v>69</v>
      </c>
      <c r="D9" s="218" t="s">
        <v>119</v>
      </c>
      <c r="E9" s="219" t="s">
        <v>143</v>
      </c>
      <c r="F9" s="219" t="s">
        <v>144</v>
      </c>
      <c r="G9" s="219" t="s">
        <v>131</v>
      </c>
      <c r="H9" s="219" t="s">
        <v>130</v>
      </c>
      <c r="I9" s="219" t="s">
        <v>132</v>
      </c>
      <c r="J9" s="219" t="s">
        <v>133</v>
      </c>
      <c r="K9" s="219" t="s">
        <v>134</v>
      </c>
      <c r="L9" s="219" t="s">
        <v>135</v>
      </c>
      <c r="M9" s="218" t="s">
        <v>123</v>
      </c>
      <c r="N9" s="218" t="s">
        <v>113</v>
      </c>
      <c r="O9" s="219" t="s">
        <v>141</v>
      </c>
      <c r="P9" s="218" t="s">
        <v>2</v>
      </c>
      <c r="Q9" s="218" t="s">
        <v>6</v>
      </c>
    </row>
    <row r="10" spans="2:17" x14ac:dyDescent="0.25">
      <c r="B10" s="544" t="s">
        <v>129</v>
      </c>
      <c r="C10" s="231"/>
      <c r="D10" s="227" t="s">
        <v>15</v>
      </c>
      <c r="E10" s="227"/>
      <c r="F10" s="227"/>
      <c r="G10" s="227"/>
      <c r="H10" s="227"/>
      <c r="I10" s="227"/>
      <c r="J10" s="227"/>
      <c r="K10" s="227"/>
      <c r="L10" s="227"/>
      <c r="M10" s="227"/>
      <c r="N10" s="227"/>
      <c r="O10" s="227">
        <f>SUM(E10,G10,I10,K10,M10,N10)</f>
        <v>0</v>
      </c>
      <c r="P10" s="224" t="e">
        <f t="shared" ref="P10:P37" si="0">O10/$E$6</f>
        <v>#DIV/0!</v>
      </c>
      <c r="Q10" s="220"/>
    </row>
    <row r="11" spans="2:17" x14ac:dyDescent="0.25">
      <c r="B11" s="545"/>
      <c r="C11" s="231"/>
      <c r="D11" s="227" t="s">
        <v>125</v>
      </c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>
        <f>SUM(E11,G11,I11,K11,M11,N11)</f>
        <v>0</v>
      </c>
      <c r="P11" s="224" t="e">
        <f t="shared" si="0"/>
        <v>#DIV/0!</v>
      </c>
      <c r="Q11" s="220"/>
    </row>
    <row r="12" spans="2:17" x14ac:dyDescent="0.25">
      <c r="B12" s="545"/>
      <c r="C12" s="231"/>
      <c r="D12" s="227" t="s">
        <v>48</v>
      </c>
      <c r="E12" s="227"/>
      <c r="F12" s="227"/>
      <c r="G12" s="227"/>
      <c r="H12" s="227"/>
      <c r="I12" s="227"/>
      <c r="J12" s="227"/>
      <c r="K12" s="227"/>
      <c r="L12" s="227"/>
      <c r="M12" s="227"/>
      <c r="N12" s="227"/>
      <c r="O12" s="227">
        <f t="shared" ref="O12:O37" si="1">SUM(E12,G12,I12,K12,M12,N12)</f>
        <v>0</v>
      </c>
      <c r="P12" s="224" t="e">
        <f t="shared" si="0"/>
        <v>#DIV/0!</v>
      </c>
      <c r="Q12" s="220"/>
    </row>
    <row r="13" spans="2:17" x14ac:dyDescent="0.25">
      <c r="B13" s="545"/>
      <c r="C13" s="231"/>
      <c r="D13" s="227" t="s">
        <v>126</v>
      </c>
      <c r="E13" s="227"/>
      <c r="F13" s="227"/>
      <c r="G13" s="227"/>
      <c r="H13" s="227"/>
      <c r="I13" s="227"/>
      <c r="J13" s="227"/>
      <c r="K13" s="227"/>
      <c r="L13" s="227"/>
      <c r="M13" s="227"/>
      <c r="N13" s="227"/>
      <c r="O13" s="227">
        <f t="shared" si="1"/>
        <v>0</v>
      </c>
      <c r="P13" s="224" t="e">
        <f t="shared" si="0"/>
        <v>#DIV/0!</v>
      </c>
      <c r="Q13" s="220"/>
    </row>
    <row r="14" spans="2:17" x14ac:dyDescent="0.25">
      <c r="B14" s="545"/>
      <c r="C14" s="231"/>
      <c r="D14" s="227" t="s">
        <v>126</v>
      </c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>
        <f t="shared" si="1"/>
        <v>0</v>
      </c>
      <c r="P14" s="224" t="e">
        <f t="shared" si="0"/>
        <v>#DIV/0!</v>
      </c>
      <c r="Q14" s="220"/>
    </row>
    <row r="15" spans="2:17" x14ac:dyDescent="0.25">
      <c r="B15" s="545"/>
      <c r="C15" s="231"/>
      <c r="D15" s="227" t="s">
        <v>127</v>
      </c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7">
        <f t="shared" si="1"/>
        <v>0</v>
      </c>
      <c r="P15" s="224" t="e">
        <f t="shared" si="0"/>
        <v>#DIV/0!</v>
      </c>
      <c r="Q15" s="220"/>
    </row>
    <row r="16" spans="2:17" x14ac:dyDescent="0.25">
      <c r="B16" s="545"/>
      <c r="C16" s="231"/>
      <c r="D16" s="227" t="s">
        <v>30</v>
      </c>
      <c r="E16" s="227"/>
      <c r="F16" s="227"/>
      <c r="G16" s="227"/>
      <c r="H16" s="227"/>
      <c r="I16" s="227"/>
      <c r="J16" s="227"/>
      <c r="K16" s="227"/>
      <c r="L16" s="227"/>
      <c r="M16" s="227"/>
      <c r="N16" s="227"/>
      <c r="O16" s="227">
        <f t="shared" si="1"/>
        <v>0</v>
      </c>
      <c r="P16" s="224" t="e">
        <f t="shared" si="0"/>
        <v>#DIV/0!</v>
      </c>
      <c r="Q16" s="220"/>
    </row>
    <row r="17" spans="2:17" x14ac:dyDescent="0.25">
      <c r="B17" s="545"/>
      <c r="C17" s="231"/>
      <c r="D17" s="227" t="s">
        <v>31</v>
      </c>
      <c r="E17" s="227"/>
      <c r="F17" s="227"/>
      <c r="G17" s="227"/>
      <c r="H17" s="227"/>
      <c r="I17" s="227"/>
      <c r="J17" s="227"/>
      <c r="K17" s="227"/>
      <c r="L17" s="227"/>
      <c r="M17" s="227"/>
      <c r="N17" s="227"/>
      <c r="O17" s="227">
        <f t="shared" si="1"/>
        <v>0</v>
      </c>
      <c r="P17" s="224" t="e">
        <f t="shared" si="0"/>
        <v>#DIV/0!</v>
      </c>
      <c r="Q17" s="220"/>
    </row>
    <row r="18" spans="2:17" x14ac:dyDescent="0.25">
      <c r="B18" s="545"/>
      <c r="C18" s="231"/>
      <c r="D18" s="227" t="s">
        <v>112</v>
      </c>
      <c r="E18" s="227"/>
      <c r="F18" s="227"/>
      <c r="G18" s="227"/>
      <c r="H18" s="227"/>
      <c r="I18" s="227"/>
      <c r="J18" s="227"/>
      <c r="K18" s="227"/>
      <c r="L18" s="227"/>
      <c r="M18" s="227"/>
      <c r="N18" s="227"/>
      <c r="O18" s="227">
        <f t="shared" si="1"/>
        <v>0</v>
      </c>
      <c r="P18" s="224" t="e">
        <f t="shared" si="0"/>
        <v>#DIV/0!</v>
      </c>
      <c r="Q18" s="220"/>
    </row>
    <row r="19" spans="2:17" x14ac:dyDescent="0.25">
      <c r="B19" s="545"/>
      <c r="C19" s="231"/>
      <c r="D19" s="227" t="s">
        <v>128</v>
      </c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7">
        <f t="shared" si="1"/>
        <v>0</v>
      </c>
      <c r="P19" s="224" t="e">
        <f t="shared" si="0"/>
        <v>#DIV/0!</v>
      </c>
      <c r="Q19" s="220"/>
    </row>
    <row r="20" spans="2:17" x14ac:dyDescent="0.25">
      <c r="B20" s="545"/>
      <c r="C20" s="231"/>
      <c r="D20" s="227" t="s">
        <v>0</v>
      </c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>
        <f t="shared" si="1"/>
        <v>0</v>
      </c>
      <c r="P20" s="224" t="e">
        <f t="shared" si="0"/>
        <v>#DIV/0!</v>
      </c>
      <c r="Q20" s="220"/>
    </row>
    <row r="21" spans="2:17" x14ac:dyDescent="0.25">
      <c r="B21" s="545"/>
      <c r="C21" s="231"/>
      <c r="D21" s="227" t="s">
        <v>11</v>
      </c>
      <c r="E21" s="227"/>
      <c r="F21" s="227"/>
      <c r="G21" s="227"/>
      <c r="H21" s="227"/>
      <c r="I21" s="227"/>
      <c r="J21" s="227"/>
      <c r="K21" s="227"/>
      <c r="L21" s="227"/>
      <c r="M21" s="227"/>
      <c r="N21" s="227"/>
      <c r="O21" s="227">
        <f t="shared" si="1"/>
        <v>0</v>
      </c>
      <c r="P21" s="224" t="e">
        <f t="shared" si="0"/>
        <v>#DIV/0!</v>
      </c>
      <c r="Q21" s="220"/>
    </row>
    <row r="22" spans="2:17" x14ac:dyDescent="0.25">
      <c r="B22" s="545"/>
      <c r="C22" s="231"/>
      <c r="D22" s="227" t="s">
        <v>124</v>
      </c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>
        <f t="shared" si="1"/>
        <v>0</v>
      </c>
      <c r="P22" s="224" t="e">
        <f t="shared" si="0"/>
        <v>#DIV/0!</v>
      </c>
      <c r="Q22" s="220"/>
    </row>
    <row r="23" spans="2:17" ht="15.75" thickBot="1" x14ac:dyDescent="0.3">
      <c r="B23" s="546"/>
      <c r="C23" s="232"/>
      <c r="D23" s="228" t="s">
        <v>27</v>
      </c>
      <c r="E23" s="228"/>
      <c r="F23" s="228"/>
      <c r="G23" s="228"/>
      <c r="H23" s="228"/>
      <c r="I23" s="228"/>
      <c r="J23" s="228"/>
      <c r="K23" s="228"/>
      <c r="L23" s="228"/>
      <c r="M23" s="228"/>
      <c r="N23" s="228"/>
      <c r="O23" s="228">
        <f t="shared" si="1"/>
        <v>0</v>
      </c>
      <c r="P23" s="225" t="e">
        <f t="shared" si="0"/>
        <v>#DIV/0!</v>
      </c>
      <c r="Q23" s="221"/>
    </row>
    <row r="24" spans="2:17" x14ac:dyDescent="0.25">
      <c r="B24" s="547" t="s">
        <v>138</v>
      </c>
      <c r="C24" s="231"/>
      <c r="D24" s="229" t="s">
        <v>136</v>
      </c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9">
        <f t="shared" si="1"/>
        <v>0</v>
      </c>
      <c r="P24" s="226" t="e">
        <f t="shared" si="0"/>
        <v>#DIV/0!</v>
      </c>
      <c r="Q24" s="220"/>
    </row>
    <row r="25" spans="2:17" x14ac:dyDescent="0.25">
      <c r="B25" s="545"/>
      <c r="C25" s="231"/>
      <c r="D25" s="227" t="s">
        <v>3</v>
      </c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7">
        <f t="shared" si="1"/>
        <v>0</v>
      </c>
      <c r="P25" s="224" t="e">
        <f t="shared" si="0"/>
        <v>#DIV/0!</v>
      </c>
      <c r="Q25" s="220"/>
    </row>
    <row r="26" spans="2:17" x14ac:dyDescent="0.25">
      <c r="B26" s="545"/>
      <c r="C26" s="231"/>
      <c r="D26" s="227" t="s">
        <v>7</v>
      </c>
      <c r="E26" s="227"/>
      <c r="F26" s="227"/>
      <c r="G26" s="227"/>
      <c r="H26" s="227"/>
      <c r="I26" s="227"/>
      <c r="J26" s="227"/>
      <c r="K26" s="227"/>
      <c r="L26" s="227"/>
      <c r="M26" s="227"/>
      <c r="N26" s="227"/>
      <c r="O26" s="227">
        <f t="shared" si="1"/>
        <v>0</v>
      </c>
      <c r="P26" s="224" t="e">
        <f t="shared" si="0"/>
        <v>#DIV/0!</v>
      </c>
      <c r="Q26" s="220"/>
    </row>
    <row r="27" spans="2:17" x14ac:dyDescent="0.25">
      <c r="B27" s="545"/>
      <c r="C27" s="231"/>
      <c r="D27" s="227" t="s">
        <v>8</v>
      </c>
      <c r="E27" s="227"/>
      <c r="F27" s="227"/>
      <c r="G27" s="227"/>
      <c r="H27" s="227"/>
      <c r="I27" s="227"/>
      <c r="J27" s="227"/>
      <c r="K27" s="227"/>
      <c r="L27" s="227"/>
      <c r="M27" s="227"/>
      <c r="N27" s="227"/>
      <c r="O27" s="227">
        <f t="shared" si="1"/>
        <v>0</v>
      </c>
      <c r="P27" s="224" t="e">
        <f t="shared" si="0"/>
        <v>#DIV/0!</v>
      </c>
      <c r="Q27" s="220"/>
    </row>
    <row r="28" spans="2:17" x14ac:dyDescent="0.25">
      <c r="B28" s="545"/>
      <c r="C28" s="231"/>
      <c r="D28" s="227" t="s">
        <v>77</v>
      </c>
      <c r="E28" s="227"/>
      <c r="F28" s="227"/>
      <c r="G28" s="227"/>
      <c r="H28" s="227"/>
      <c r="I28" s="227"/>
      <c r="J28" s="227"/>
      <c r="K28" s="227"/>
      <c r="L28" s="227"/>
      <c r="M28" s="227"/>
      <c r="N28" s="227"/>
      <c r="O28" s="227">
        <f t="shared" si="1"/>
        <v>0</v>
      </c>
      <c r="P28" s="224" t="e">
        <f t="shared" si="0"/>
        <v>#DIV/0!</v>
      </c>
      <c r="Q28" s="220"/>
    </row>
    <row r="29" spans="2:17" x14ac:dyDescent="0.25">
      <c r="B29" s="545"/>
      <c r="C29" s="231"/>
      <c r="D29" s="227" t="s">
        <v>19</v>
      </c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>
        <f t="shared" si="1"/>
        <v>0</v>
      </c>
      <c r="P29" s="224" t="e">
        <f t="shared" si="0"/>
        <v>#DIV/0!</v>
      </c>
      <c r="Q29" s="220"/>
    </row>
    <row r="30" spans="2:17" x14ac:dyDescent="0.25">
      <c r="B30" s="545"/>
      <c r="C30" s="231"/>
      <c r="D30" s="227" t="s">
        <v>78</v>
      </c>
      <c r="E30" s="227"/>
      <c r="F30" s="227"/>
      <c r="G30" s="227"/>
      <c r="H30" s="227"/>
      <c r="I30" s="227"/>
      <c r="J30" s="227"/>
      <c r="K30" s="227"/>
      <c r="L30" s="227"/>
      <c r="M30" s="227"/>
      <c r="N30" s="227"/>
      <c r="O30" s="227">
        <f t="shared" si="1"/>
        <v>0</v>
      </c>
      <c r="P30" s="224" t="e">
        <f t="shared" si="0"/>
        <v>#DIV/0!</v>
      </c>
      <c r="Q30" s="220"/>
    </row>
    <row r="31" spans="2:17" x14ac:dyDescent="0.25">
      <c r="B31" s="545"/>
      <c r="C31" s="231"/>
      <c r="D31" s="227" t="s">
        <v>108</v>
      </c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7">
        <f t="shared" si="1"/>
        <v>0</v>
      </c>
      <c r="P31" s="224" t="e">
        <f t="shared" si="0"/>
        <v>#DIV/0!</v>
      </c>
      <c r="Q31" s="220"/>
    </row>
    <row r="32" spans="2:17" x14ac:dyDescent="0.25">
      <c r="B32" s="545"/>
      <c r="C32" s="231"/>
      <c r="D32" s="227" t="s">
        <v>137</v>
      </c>
      <c r="E32" s="227"/>
      <c r="F32" s="227"/>
      <c r="G32" s="227"/>
      <c r="H32" s="227"/>
      <c r="I32" s="227"/>
      <c r="J32" s="227"/>
      <c r="K32" s="227"/>
      <c r="L32" s="227"/>
      <c r="M32" s="227"/>
      <c r="N32" s="227"/>
      <c r="O32" s="227">
        <f t="shared" si="1"/>
        <v>0</v>
      </c>
      <c r="P32" s="224" t="e">
        <f t="shared" si="0"/>
        <v>#DIV/0!</v>
      </c>
      <c r="Q32" s="220"/>
    </row>
    <row r="33" spans="2:17" ht="15.75" thickBot="1" x14ac:dyDescent="0.3">
      <c r="B33" s="546"/>
      <c r="C33" s="232"/>
      <c r="D33" s="228" t="s">
        <v>80</v>
      </c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228">
        <f t="shared" si="1"/>
        <v>0</v>
      </c>
      <c r="P33" s="225" t="e">
        <f t="shared" si="0"/>
        <v>#DIV/0!</v>
      </c>
      <c r="Q33" s="221"/>
    </row>
    <row r="34" spans="2:17" x14ac:dyDescent="0.25">
      <c r="B34" s="548" t="s">
        <v>140</v>
      </c>
      <c r="C34" s="233"/>
      <c r="D34" s="230" t="s">
        <v>89</v>
      </c>
      <c r="E34" s="230"/>
      <c r="F34" s="230"/>
      <c r="G34" s="230"/>
      <c r="H34" s="230"/>
      <c r="I34" s="230"/>
      <c r="J34" s="230"/>
      <c r="K34" s="230"/>
      <c r="L34" s="230"/>
      <c r="M34" s="230"/>
      <c r="N34" s="230"/>
      <c r="O34" s="229">
        <f t="shared" si="1"/>
        <v>0</v>
      </c>
      <c r="P34" s="226" t="e">
        <f t="shared" si="0"/>
        <v>#DIV/0!</v>
      </c>
      <c r="Q34" s="222"/>
    </row>
    <row r="35" spans="2:17" x14ac:dyDescent="0.25">
      <c r="B35" s="549"/>
      <c r="C35" s="231"/>
      <c r="D35" s="227" t="s">
        <v>139</v>
      </c>
      <c r="E35" s="227"/>
      <c r="F35" s="227"/>
      <c r="G35" s="227"/>
      <c r="H35" s="227"/>
      <c r="I35" s="227"/>
      <c r="J35" s="227"/>
      <c r="K35" s="227"/>
      <c r="L35" s="227"/>
      <c r="M35" s="227"/>
      <c r="N35" s="227"/>
      <c r="O35" s="227">
        <f t="shared" si="1"/>
        <v>0</v>
      </c>
      <c r="P35" s="224" t="e">
        <f t="shared" si="0"/>
        <v>#DIV/0!</v>
      </c>
      <c r="Q35" s="220"/>
    </row>
    <row r="36" spans="2:17" x14ac:dyDescent="0.25">
      <c r="B36" s="549"/>
      <c r="C36" s="231"/>
      <c r="D36" s="227" t="s">
        <v>137</v>
      </c>
      <c r="E36" s="227"/>
      <c r="F36" s="227"/>
      <c r="G36" s="227"/>
      <c r="H36" s="227"/>
      <c r="I36" s="227"/>
      <c r="J36" s="227"/>
      <c r="K36" s="227"/>
      <c r="L36" s="227"/>
      <c r="M36" s="227"/>
      <c r="N36" s="227"/>
      <c r="O36" s="227">
        <f t="shared" si="1"/>
        <v>0</v>
      </c>
      <c r="P36" s="224" t="e">
        <f t="shared" si="0"/>
        <v>#DIV/0!</v>
      </c>
      <c r="Q36" s="220"/>
    </row>
    <row r="37" spans="2:17" ht="15.75" thickBot="1" x14ac:dyDescent="0.3">
      <c r="B37" s="550"/>
      <c r="C37" s="231"/>
      <c r="D37" s="228" t="s">
        <v>85</v>
      </c>
      <c r="E37" s="228"/>
      <c r="F37" s="228"/>
      <c r="G37" s="228"/>
      <c r="H37" s="228"/>
      <c r="I37" s="228"/>
      <c r="J37" s="228"/>
      <c r="K37" s="228"/>
      <c r="L37" s="228"/>
      <c r="M37" s="228"/>
      <c r="N37" s="228"/>
      <c r="O37" s="228">
        <f t="shared" si="1"/>
        <v>0</v>
      </c>
      <c r="P37" s="225" t="e">
        <f t="shared" si="0"/>
        <v>#DIV/0!</v>
      </c>
      <c r="Q37" s="221"/>
    </row>
    <row r="38" spans="2:17" x14ac:dyDescent="0.25">
      <c r="D38" s="223" t="s">
        <v>142</v>
      </c>
      <c r="E38" s="220">
        <f>SUM(E10:E37)</f>
        <v>0</v>
      </c>
      <c r="F38" s="220">
        <f>SUM(F10:F37)</f>
        <v>0</v>
      </c>
      <c r="G38" s="220">
        <f t="shared" ref="G38:M38" si="2">SUM(G10:G37)</f>
        <v>0</v>
      </c>
      <c r="H38" s="220">
        <f t="shared" si="2"/>
        <v>0</v>
      </c>
      <c r="I38" s="220">
        <f t="shared" si="2"/>
        <v>0</v>
      </c>
      <c r="J38" s="220">
        <f t="shared" si="2"/>
        <v>0</v>
      </c>
      <c r="K38" s="220">
        <f t="shared" si="2"/>
        <v>0</v>
      </c>
      <c r="L38" s="220">
        <f t="shared" si="2"/>
        <v>0</v>
      </c>
      <c r="M38" s="220">
        <f t="shared" si="2"/>
        <v>0</v>
      </c>
      <c r="N38" s="220">
        <f>SUM(N10:N37)</f>
        <v>0</v>
      </c>
      <c r="O38" s="220">
        <f>SUM(O10:O37)</f>
        <v>0</v>
      </c>
      <c r="P38" s="220" t="e">
        <f>O38/E6</f>
        <v>#DIV/0!</v>
      </c>
    </row>
  </sheetData>
  <mergeCells count="5">
    <mergeCell ref="B10:B23"/>
    <mergeCell ref="B24:B33"/>
    <mergeCell ref="B34:B37"/>
    <mergeCell ref="G3:L3"/>
    <mergeCell ref="G4:L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130"/>
  <sheetViews>
    <sheetView topLeftCell="A52" zoomScale="65" zoomScaleNormal="65" zoomScaleSheetLayoutView="90" workbookViewId="0">
      <selection activeCell="U131" sqref="U131"/>
    </sheetView>
  </sheetViews>
  <sheetFormatPr defaultColWidth="9.140625" defaultRowHeight="15" x14ac:dyDescent="0.25"/>
  <cols>
    <col min="1" max="1" width="14.5703125" style="41" bestFit="1" customWidth="1"/>
    <col min="2" max="2" width="12.7109375" style="41" customWidth="1"/>
    <col min="3" max="3" width="7.5703125" style="41" customWidth="1"/>
    <col min="4" max="4" width="10" style="41" customWidth="1"/>
    <col min="5" max="5" width="8" style="41" bestFit="1" customWidth="1"/>
    <col min="6" max="6" width="11.140625" style="41" bestFit="1" customWidth="1"/>
    <col min="7" max="7" width="12.5703125" style="13" bestFit="1" customWidth="1"/>
    <col min="8" max="19" width="14.7109375" style="7" customWidth="1"/>
    <col min="20" max="20" width="8.42578125" style="8" bestFit="1" customWidth="1"/>
    <col min="21" max="21" width="11.140625" style="9" bestFit="1" customWidth="1"/>
    <col min="22" max="22" width="40.7109375" style="41" customWidth="1"/>
    <col min="23" max="23" width="52.28515625" style="10" customWidth="1"/>
    <col min="24" max="29" width="9.140625" style="12"/>
    <col min="30" max="16384" width="9.140625" style="41"/>
  </cols>
  <sheetData>
    <row r="1" spans="1:23" ht="75.75" thickBot="1" x14ac:dyDescent="0.3">
      <c r="A1" s="42" t="s">
        <v>22</v>
      </c>
      <c r="B1" s="42" t="s">
        <v>47</v>
      </c>
      <c r="C1" s="43" t="s">
        <v>52</v>
      </c>
      <c r="D1" s="43" t="s">
        <v>17</v>
      </c>
      <c r="E1" s="42" t="s">
        <v>16</v>
      </c>
      <c r="F1" s="44" t="s">
        <v>1</v>
      </c>
      <c r="G1" s="45" t="s">
        <v>23</v>
      </c>
      <c r="H1" s="46" t="s">
        <v>72</v>
      </c>
      <c r="I1" s="46" t="s">
        <v>73</v>
      </c>
      <c r="J1" s="46" t="s">
        <v>53</v>
      </c>
      <c r="K1" s="46" t="s">
        <v>58</v>
      </c>
      <c r="L1" s="46" t="s">
        <v>54</v>
      </c>
      <c r="M1" s="46" t="s">
        <v>59</v>
      </c>
      <c r="N1" s="46" t="s">
        <v>55</v>
      </c>
      <c r="O1" s="46" t="s">
        <v>60</v>
      </c>
      <c r="P1" s="46" t="s">
        <v>56</v>
      </c>
      <c r="Q1" s="46" t="s">
        <v>74</v>
      </c>
      <c r="R1" s="46" t="s">
        <v>113</v>
      </c>
      <c r="S1" s="46" t="s">
        <v>41</v>
      </c>
      <c r="T1" s="46" t="s">
        <v>4</v>
      </c>
      <c r="U1" s="42" t="s">
        <v>2</v>
      </c>
      <c r="V1" s="80" t="s">
        <v>20</v>
      </c>
      <c r="W1" s="81" t="s">
        <v>6</v>
      </c>
    </row>
    <row r="2" spans="1:23" ht="15.75" thickBot="1" x14ac:dyDescent="0.3">
      <c r="A2" s="316">
        <v>1519721</v>
      </c>
      <c r="B2" s="209" t="s">
        <v>267</v>
      </c>
      <c r="C2" s="316">
        <v>144</v>
      </c>
      <c r="D2" s="316">
        <v>152</v>
      </c>
      <c r="E2" s="321">
        <v>144</v>
      </c>
      <c r="F2" s="322">
        <f>E2/D2</f>
        <v>0.94736842105263153</v>
      </c>
      <c r="G2" s="48">
        <v>45390</v>
      </c>
      <c r="H2" s="82"/>
      <c r="I2" s="83"/>
      <c r="J2" s="83"/>
      <c r="K2" s="83"/>
      <c r="L2" s="83"/>
      <c r="M2" s="83"/>
      <c r="N2" s="83"/>
      <c r="O2" s="83"/>
      <c r="P2" s="83"/>
      <c r="Q2" s="83"/>
      <c r="R2" s="83"/>
      <c r="S2" s="84"/>
      <c r="T2" s="296"/>
      <c r="U2" s="115"/>
      <c r="V2" s="86" t="s">
        <v>75</v>
      </c>
      <c r="W2" s="353" t="s">
        <v>70</v>
      </c>
    </row>
    <row r="3" spans="1:23" ht="15.75" x14ac:dyDescent="0.25">
      <c r="A3" s="87"/>
      <c r="B3" s="88"/>
      <c r="C3" s="88"/>
      <c r="D3" s="88"/>
      <c r="E3" s="88"/>
      <c r="F3" s="88"/>
      <c r="G3" s="89"/>
      <c r="H3" s="90">
        <v>1</v>
      </c>
      <c r="I3" s="91"/>
      <c r="J3" s="91"/>
      <c r="K3" s="91"/>
      <c r="L3" s="91"/>
      <c r="M3" s="91"/>
      <c r="N3" s="91"/>
      <c r="O3" s="91"/>
      <c r="P3" s="91"/>
      <c r="Q3" s="91"/>
      <c r="R3" s="91"/>
      <c r="S3" s="250"/>
      <c r="T3" s="249">
        <f>SUM(H3,J3,L3,N3,P3,R3,S3)</f>
        <v>1</v>
      </c>
      <c r="U3" s="349">
        <f>($T3)/$D$2</f>
        <v>6.5789473684210523E-3</v>
      </c>
      <c r="V3" s="202" t="s">
        <v>15</v>
      </c>
      <c r="W3" s="210"/>
    </row>
    <row r="4" spans="1:23" ht="15.75" x14ac:dyDescent="0.25">
      <c r="A4" s="96"/>
      <c r="B4" s="97"/>
      <c r="C4" s="97"/>
      <c r="D4" s="97"/>
      <c r="E4" s="97"/>
      <c r="F4" s="97"/>
      <c r="G4" s="98"/>
      <c r="H4" s="348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253"/>
      <c r="T4" s="249">
        <f>SUM(H4,J4,L4,N4,P4,R4,S4)</f>
        <v>0</v>
      </c>
      <c r="U4" s="299">
        <f t="shared" ref="U4:U42" si="0">($T4)/$D$2</f>
        <v>0</v>
      </c>
      <c r="V4" s="206" t="s">
        <v>43</v>
      </c>
      <c r="W4" s="210"/>
    </row>
    <row r="5" spans="1:23" ht="15.75" x14ac:dyDescent="0.25">
      <c r="A5" s="96"/>
      <c r="B5" s="97"/>
      <c r="C5" s="97"/>
      <c r="D5" s="97"/>
      <c r="E5" s="97"/>
      <c r="F5" s="97"/>
      <c r="G5" s="98"/>
      <c r="H5" s="99"/>
      <c r="I5" s="63"/>
      <c r="J5" s="63"/>
      <c r="K5" s="63"/>
      <c r="L5" s="63"/>
      <c r="M5" s="63"/>
      <c r="N5" s="63"/>
      <c r="O5" s="63"/>
      <c r="P5" s="63"/>
      <c r="Q5" s="63"/>
      <c r="R5" s="63"/>
      <c r="S5" s="251"/>
      <c r="T5" s="247">
        <f t="shared" ref="T5:T31" si="1">SUM(H5,J5,L5,N5,P5,R5,S5)</f>
        <v>0</v>
      </c>
      <c r="U5" s="93">
        <f t="shared" si="0"/>
        <v>0</v>
      </c>
      <c r="V5" s="203" t="s">
        <v>5</v>
      </c>
      <c r="W5" s="351"/>
    </row>
    <row r="6" spans="1:23" ht="15.75" x14ac:dyDescent="0.25">
      <c r="A6" s="96"/>
      <c r="B6" s="97"/>
      <c r="C6" s="97"/>
      <c r="D6" s="97"/>
      <c r="E6" s="104"/>
      <c r="F6" s="104"/>
      <c r="G6" s="98"/>
      <c r="H6" s="99">
        <v>4</v>
      </c>
      <c r="I6" s="63"/>
      <c r="J6" s="63"/>
      <c r="K6" s="63"/>
      <c r="L6" s="63"/>
      <c r="M6" s="63"/>
      <c r="N6" s="63"/>
      <c r="O6" s="63"/>
      <c r="P6" s="63"/>
      <c r="Q6" s="63"/>
      <c r="R6" s="63"/>
      <c r="S6" s="251"/>
      <c r="T6" s="247">
        <f t="shared" si="1"/>
        <v>4</v>
      </c>
      <c r="U6" s="93">
        <f t="shared" si="0"/>
        <v>2.6315789473684209E-2</v>
      </c>
      <c r="V6" s="203" t="s">
        <v>13</v>
      </c>
      <c r="W6" s="244"/>
    </row>
    <row r="7" spans="1:23" ht="15.75" x14ac:dyDescent="0.25">
      <c r="A7" s="96"/>
      <c r="B7" s="97"/>
      <c r="C7" s="97"/>
      <c r="D7" s="97"/>
      <c r="E7" s="104"/>
      <c r="F7" s="104"/>
      <c r="G7" s="98"/>
      <c r="H7" s="99"/>
      <c r="I7" s="63"/>
      <c r="J7" s="63"/>
      <c r="K7" s="63"/>
      <c r="L7" s="63"/>
      <c r="M7" s="63"/>
      <c r="N7" s="63"/>
      <c r="O7" s="63"/>
      <c r="P7" s="63"/>
      <c r="Q7" s="63"/>
      <c r="R7" s="63"/>
      <c r="S7" s="251"/>
      <c r="T7" s="247">
        <f t="shared" si="1"/>
        <v>0</v>
      </c>
      <c r="U7" s="93">
        <f t="shared" si="0"/>
        <v>0</v>
      </c>
      <c r="V7" s="203" t="s">
        <v>14</v>
      </c>
      <c r="W7" s="311"/>
    </row>
    <row r="8" spans="1:23" ht="15.75" x14ac:dyDescent="0.25">
      <c r="A8" s="96"/>
      <c r="B8" s="97"/>
      <c r="C8" s="97"/>
      <c r="D8" s="97"/>
      <c r="E8" s="104"/>
      <c r="F8" s="104"/>
      <c r="G8" s="98"/>
      <c r="H8" s="99">
        <v>1</v>
      </c>
      <c r="I8" s="63"/>
      <c r="J8" s="63"/>
      <c r="K8" s="63"/>
      <c r="L8" s="63"/>
      <c r="M8" s="63"/>
      <c r="N8" s="63"/>
      <c r="O8" s="63"/>
      <c r="P8" s="63"/>
      <c r="Q8" s="63"/>
      <c r="R8" s="63"/>
      <c r="S8" s="251"/>
      <c r="T8" s="247">
        <f t="shared" si="1"/>
        <v>1</v>
      </c>
      <c r="U8" s="93">
        <f t="shared" si="0"/>
        <v>6.5789473684210523E-3</v>
      </c>
      <c r="V8" s="203" t="s">
        <v>30</v>
      </c>
      <c r="W8" s="311"/>
    </row>
    <row r="9" spans="1:23" ht="15.75" x14ac:dyDescent="0.25">
      <c r="A9" s="96"/>
      <c r="B9" s="97"/>
      <c r="C9" s="97"/>
      <c r="D9" s="97"/>
      <c r="E9" s="104"/>
      <c r="F9" s="104"/>
      <c r="G9" s="98"/>
      <c r="H9" s="99"/>
      <c r="I9" s="63"/>
      <c r="J9" s="63"/>
      <c r="K9" s="63"/>
      <c r="L9" s="63"/>
      <c r="M9" s="63"/>
      <c r="N9" s="63"/>
      <c r="O9" s="63"/>
      <c r="P9" s="63"/>
      <c r="Q9" s="63"/>
      <c r="R9" s="63"/>
      <c r="S9" s="251"/>
      <c r="T9" s="247">
        <f t="shared" si="1"/>
        <v>0</v>
      </c>
      <c r="U9" s="93">
        <f t="shared" si="0"/>
        <v>0</v>
      </c>
      <c r="V9" s="203" t="s">
        <v>31</v>
      </c>
      <c r="W9" s="105"/>
    </row>
    <row r="10" spans="1:23" ht="15.75" x14ac:dyDescent="0.25">
      <c r="A10" s="96"/>
      <c r="B10" s="97"/>
      <c r="C10" s="97"/>
      <c r="D10" s="97"/>
      <c r="E10" s="104"/>
      <c r="F10" s="104"/>
      <c r="G10" s="98"/>
      <c r="H10" s="99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251"/>
      <c r="T10" s="247">
        <f t="shared" si="1"/>
        <v>0</v>
      </c>
      <c r="U10" s="93">
        <f t="shared" si="0"/>
        <v>0</v>
      </c>
      <c r="V10" s="203" t="s">
        <v>163</v>
      </c>
      <c r="W10" s="323"/>
    </row>
    <row r="11" spans="1:23" ht="15.75" x14ac:dyDescent="0.25">
      <c r="A11" s="96"/>
      <c r="B11" s="97"/>
      <c r="C11" s="97"/>
      <c r="D11" s="97"/>
      <c r="E11" s="104"/>
      <c r="F11" s="104"/>
      <c r="G11" s="98"/>
      <c r="H11" s="99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251"/>
      <c r="T11" s="247">
        <f t="shared" si="1"/>
        <v>0</v>
      </c>
      <c r="U11" s="93">
        <f t="shared" si="0"/>
        <v>0</v>
      </c>
      <c r="V11" s="204" t="s">
        <v>183</v>
      </c>
      <c r="W11" s="105"/>
    </row>
    <row r="12" spans="1:23" ht="15.75" x14ac:dyDescent="0.25">
      <c r="A12" s="96"/>
      <c r="B12" s="97"/>
      <c r="C12" s="97"/>
      <c r="D12" s="97"/>
      <c r="E12" s="104"/>
      <c r="F12" s="104"/>
      <c r="G12" s="98"/>
      <c r="H12" s="99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251"/>
      <c r="T12" s="247">
        <f t="shared" si="1"/>
        <v>0</v>
      </c>
      <c r="U12" s="93">
        <f t="shared" si="0"/>
        <v>0</v>
      </c>
      <c r="V12" s="203" t="s">
        <v>0</v>
      </c>
      <c r="W12" s="354"/>
    </row>
    <row r="13" spans="1:23" ht="15.75" x14ac:dyDescent="0.25">
      <c r="A13" s="96"/>
      <c r="B13" s="97"/>
      <c r="C13" s="97"/>
      <c r="D13" s="97"/>
      <c r="E13" s="104"/>
      <c r="F13" s="104"/>
      <c r="G13" s="98"/>
      <c r="H13" s="99">
        <v>1</v>
      </c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251">
        <v>2</v>
      </c>
      <c r="T13" s="247">
        <f t="shared" si="1"/>
        <v>3</v>
      </c>
      <c r="U13" s="93">
        <f t="shared" si="0"/>
        <v>1.9736842105263157E-2</v>
      </c>
      <c r="V13" s="203" t="s">
        <v>11</v>
      </c>
      <c r="W13" s="354"/>
    </row>
    <row r="14" spans="1:23" ht="15.75" x14ac:dyDescent="0.25">
      <c r="A14" s="96"/>
      <c r="B14" s="97"/>
      <c r="C14" s="97"/>
      <c r="D14" s="97"/>
      <c r="E14" s="104"/>
      <c r="F14" s="104" t="s">
        <v>99</v>
      </c>
      <c r="G14" s="98"/>
      <c r="H14" s="99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251"/>
      <c r="T14" s="247">
        <f t="shared" si="1"/>
        <v>0</v>
      </c>
      <c r="U14" s="93">
        <f t="shared" si="0"/>
        <v>0</v>
      </c>
      <c r="V14" s="203" t="s">
        <v>33</v>
      </c>
      <c r="W14" s="326"/>
    </row>
    <row r="15" spans="1:23" ht="15.75" x14ac:dyDescent="0.25">
      <c r="A15" s="96"/>
      <c r="B15" s="97"/>
      <c r="C15" s="97"/>
      <c r="D15" s="97"/>
      <c r="E15" s="104"/>
      <c r="F15" s="104"/>
      <c r="G15" s="98"/>
      <c r="H15" s="99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251"/>
      <c r="T15" s="247">
        <f t="shared" si="1"/>
        <v>0</v>
      </c>
      <c r="U15" s="93">
        <f t="shared" si="0"/>
        <v>0</v>
      </c>
      <c r="V15" s="204" t="s">
        <v>27</v>
      </c>
      <c r="W15" s="354"/>
    </row>
    <row r="16" spans="1:23" ht="15.75" x14ac:dyDescent="0.25">
      <c r="A16" s="96"/>
      <c r="B16" s="97"/>
      <c r="C16" s="97"/>
      <c r="D16" s="97"/>
      <c r="E16" s="104"/>
      <c r="F16" s="104"/>
      <c r="G16" s="109"/>
      <c r="H16" s="110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251"/>
      <c r="T16" s="247">
        <f t="shared" si="1"/>
        <v>0</v>
      </c>
      <c r="U16" s="93">
        <f t="shared" si="0"/>
        <v>0</v>
      </c>
      <c r="V16" s="204" t="s">
        <v>26</v>
      </c>
      <c r="W16" s="212"/>
    </row>
    <row r="17" spans="1:23" ht="15.75" x14ac:dyDescent="0.25">
      <c r="A17" s="96"/>
      <c r="B17" s="97"/>
      <c r="C17" s="97"/>
      <c r="D17" s="97"/>
      <c r="E17" s="104"/>
      <c r="F17" s="104"/>
      <c r="G17" s="109"/>
      <c r="H17" s="110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251"/>
      <c r="T17" s="247">
        <f t="shared" si="1"/>
        <v>0</v>
      </c>
      <c r="U17" s="93">
        <f t="shared" si="0"/>
        <v>0</v>
      </c>
      <c r="V17" s="204" t="s">
        <v>189</v>
      </c>
      <c r="W17" s="103"/>
    </row>
    <row r="18" spans="1:23" ht="16.5" thickBot="1" x14ac:dyDescent="0.3">
      <c r="A18" s="96"/>
      <c r="B18" s="97"/>
      <c r="C18" s="97"/>
      <c r="D18" s="97"/>
      <c r="E18" s="104"/>
      <c r="F18" s="104"/>
      <c r="G18" s="109"/>
      <c r="H18" s="186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252"/>
      <c r="T18" s="248">
        <f t="shared" si="1"/>
        <v>0</v>
      </c>
      <c r="U18" s="245">
        <f t="shared" si="0"/>
        <v>0</v>
      </c>
      <c r="V18" s="205" t="s">
        <v>71</v>
      </c>
      <c r="W18" s="212"/>
    </row>
    <row r="19" spans="1:23" ht="15.75" x14ac:dyDescent="0.25">
      <c r="A19" s="96"/>
      <c r="B19" s="97"/>
      <c r="C19" s="97"/>
      <c r="D19" s="97"/>
      <c r="E19" s="104"/>
      <c r="F19" s="104"/>
      <c r="G19" s="98"/>
      <c r="H19" s="90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253"/>
      <c r="T19" s="249">
        <f t="shared" si="1"/>
        <v>0</v>
      </c>
      <c r="U19" s="183">
        <f t="shared" si="0"/>
        <v>0</v>
      </c>
      <c r="V19" s="206" t="s">
        <v>10</v>
      </c>
      <c r="W19" s="106"/>
    </row>
    <row r="20" spans="1:23" ht="15.75" x14ac:dyDescent="0.25">
      <c r="A20" s="96"/>
      <c r="B20" s="97"/>
      <c r="C20" s="97"/>
      <c r="D20" s="97"/>
      <c r="E20" s="104"/>
      <c r="F20" s="104"/>
      <c r="G20" s="98"/>
      <c r="H20" s="99"/>
      <c r="I20" s="213"/>
      <c r="J20" s="63"/>
      <c r="K20" s="63"/>
      <c r="L20" s="63"/>
      <c r="M20" s="63"/>
      <c r="N20" s="63"/>
      <c r="O20" s="63"/>
      <c r="P20" s="63"/>
      <c r="Q20" s="63"/>
      <c r="R20" s="63"/>
      <c r="S20" s="251"/>
      <c r="T20" s="247">
        <f t="shared" si="1"/>
        <v>0</v>
      </c>
      <c r="U20" s="93">
        <f t="shared" si="0"/>
        <v>0</v>
      </c>
      <c r="V20" s="331" t="s">
        <v>94</v>
      </c>
      <c r="W20" s="106"/>
    </row>
    <row r="21" spans="1:23" ht="15.75" x14ac:dyDescent="0.25">
      <c r="A21" s="96"/>
      <c r="B21" s="97"/>
      <c r="C21" s="97"/>
      <c r="D21" s="97"/>
      <c r="E21" s="104"/>
      <c r="F21" s="104"/>
      <c r="G21" s="98"/>
      <c r="H21" s="99"/>
      <c r="I21" s="214"/>
      <c r="J21" s="63"/>
      <c r="K21" s="63"/>
      <c r="L21" s="63"/>
      <c r="M21" s="63"/>
      <c r="N21" s="63"/>
      <c r="O21" s="63"/>
      <c r="P21" s="63"/>
      <c r="Q21" s="63"/>
      <c r="R21" s="63"/>
      <c r="S21" s="251">
        <v>1</v>
      </c>
      <c r="T21" s="247">
        <f t="shared" si="1"/>
        <v>1</v>
      </c>
      <c r="U21" s="93">
        <f t="shared" si="0"/>
        <v>6.5789473684210523E-3</v>
      </c>
      <c r="V21" s="203" t="s">
        <v>3</v>
      </c>
      <c r="W21" s="105"/>
    </row>
    <row r="22" spans="1:23" ht="15.75" x14ac:dyDescent="0.25">
      <c r="A22" s="96"/>
      <c r="B22" s="97"/>
      <c r="C22" s="97"/>
      <c r="D22" s="97"/>
      <c r="E22" s="97"/>
      <c r="F22" s="104"/>
      <c r="G22" s="98"/>
      <c r="H22" s="99"/>
      <c r="I22" s="214"/>
      <c r="J22" s="63"/>
      <c r="K22" s="63"/>
      <c r="L22" s="63"/>
      <c r="M22" s="63"/>
      <c r="N22" s="63"/>
      <c r="O22" s="63"/>
      <c r="P22" s="63"/>
      <c r="Q22" s="63"/>
      <c r="R22" s="63"/>
      <c r="S22" s="251"/>
      <c r="T22" s="247">
        <f t="shared" si="1"/>
        <v>0</v>
      </c>
      <c r="U22" s="93">
        <f t="shared" si="0"/>
        <v>0</v>
      </c>
      <c r="V22" s="203" t="s">
        <v>7</v>
      </c>
      <c r="W22" s="106"/>
    </row>
    <row r="23" spans="1:23" ht="15.75" x14ac:dyDescent="0.25">
      <c r="A23" s="96"/>
      <c r="B23" s="97"/>
      <c r="C23" s="97"/>
      <c r="D23" s="97"/>
      <c r="E23" s="97"/>
      <c r="F23" s="104"/>
      <c r="G23" s="98"/>
      <c r="H23" s="99"/>
      <c r="I23" s="214"/>
      <c r="J23" s="63"/>
      <c r="K23" s="63"/>
      <c r="L23" s="63"/>
      <c r="M23" s="63"/>
      <c r="N23" s="63"/>
      <c r="O23" s="63"/>
      <c r="P23" s="63"/>
      <c r="Q23" s="63"/>
      <c r="R23" s="63"/>
      <c r="S23" s="251"/>
      <c r="T23" s="247">
        <f t="shared" si="1"/>
        <v>0</v>
      </c>
      <c r="U23" s="93">
        <f t="shared" si="0"/>
        <v>0</v>
      </c>
      <c r="V23" s="203" t="s">
        <v>8</v>
      </c>
      <c r="W23" s="354"/>
    </row>
    <row r="24" spans="1:23" ht="15.75" x14ac:dyDescent="0.25">
      <c r="A24" s="96"/>
      <c r="B24" s="97"/>
      <c r="C24" s="97"/>
      <c r="D24" s="97"/>
      <c r="E24" s="97"/>
      <c r="F24" s="104"/>
      <c r="G24" s="98"/>
      <c r="H24" s="99"/>
      <c r="I24" s="214"/>
      <c r="J24" s="63"/>
      <c r="K24" s="63"/>
      <c r="L24" s="63"/>
      <c r="M24" s="63"/>
      <c r="N24" s="63"/>
      <c r="O24" s="63"/>
      <c r="P24" s="63"/>
      <c r="Q24" s="63"/>
      <c r="R24" s="63"/>
      <c r="S24" s="251"/>
      <c r="T24" s="247">
        <f t="shared" si="1"/>
        <v>0</v>
      </c>
      <c r="U24" s="93">
        <f t="shared" si="0"/>
        <v>0</v>
      </c>
      <c r="V24" s="203" t="s">
        <v>77</v>
      </c>
      <c r="W24" s="354" t="s">
        <v>180</v>
      </c>
    </row>
    <row r="25" spans="1:23" ht="15.75" x14ac:dyDescent="0.25">
      <c r="A25" s="96"/>
      <c r="B25" s="97"/>
      <c r="C25" s="97"/>
      <c r="D25" s="97"/>
      <c r="E25" s="97"/>
      <c r="F25" s="104"/>
      <c r="G25" s="98"/>
      <c r="H25" s="99"/>
      <c r="I25" s="214"/>
      <c r="J25" s="63"/>
      <c r="K25" s="63"/>
      <c r="L25" s="63"/>
      <c r="M25" s="63"/>
      <c r="N25" s="63"/>
      <c r="O25" s="63"/>
      <c r="P25" s="63"/>
      <c r="Q25" s="63"/>
      <c r="R25" s="63"/>
      <c r="S25" s="251"/>
      <c r="T25" s="247">
        <f t="shared" si="1"/>
        <v>0</v>
      </c>
      <c r="U25" s="93">
        <f t="shared" si="0"/>
        <v>0</v>
      </c>
      <c r="V25" s="203" t="s">
        <v>19</v>
      </c>
      <c r="W25" s="354" t="s">
        <v>269</v>
      </c>
    </row>
    <row r="26" spans="1:23" ht="15.75" x14ac:dyDescent="0.25">
      <c r="A26" s="96"/>
      <c r="B26" s="97"/>
      <c r="C26" s="97"/>
      <c r="D26" s="97"/>
      <c r="E26" s="97"/>
      <c r="F26" s="104"/>
      <c r="G26" s="98"/>
      <c r="H26" s="99"/>
      <c r="I26" s="214"/>
      <c r="J26" s="63"/>
      <c r="K26" s="63"/>
      <c r="L26" s="63"/>
      <c r="M26" s="63"/>
      <c r="N26" s="63"/>
      <c r="O26" s="63"/>
      <c r="P26" s="63"/>
      <c r="Q26" s="63"/>
      <c r="R26" s="63"/>
      <c r="S26" s="251"/>
      <c r="T26" s="247">
        <f t="shared" si="1"/>
        <v>0</v>
      </c>
      <c r="U26" s="93">
        <f t="shared" si="0"/>
        <v>0</v>
      </c>
      <c r="V26" s="203" t="s">
        <v>78</v>
      </c>
      <c r="W26" s="354"/>
    </row>
    <row r="27" spans="1:23" ht="15.75" x14ac:dyDescent="0.25">
      <c r="A27" s="96"/>
      <c r="B27" s="97"/>
      <c r="C27" s="97"/>
      <c r="D27" s="97"/>
      <c r="E27" s="97"/>
      <c r="F27" s="104"/>
      <c r="G27" s="98"/>
      <c r="H27" s="99"/>
      <c r="I27" s="214"/>
      <c r="J27" s="63"/>
      <c r="K27" s="63"/>
      <c r="L27" s="63"/>
      <c r="M27" s="63"/>
      <c r="N27" s="63"/>
      <c r="O27" s="63"/>
      <c r="P27" s="63"/>
      <c r="Q27" s="63"/>
      <c r="R27" s="63"/>
      <c r="S27" s="251"/>
      <c r="T27" s="247">
        <f t="shared" si="1"/>
        <v>0</v>
      </c>
      <c r="U27" s="93">
        <f t="shared" si="0"/>
        <v>0</v>
      </c>
      <c r="V27" s="332" t="s">
        <v>165</v>
      </c>
      <c r="W27" s="354"/>
    </row>
    <row r="28" spans="1:23" ht="15.75" x14ac:dyDescent="0.25">
      <c r="A28" s="96"/>
      <c r="B28" s="97"/>
      <c r="C28" s="97"/>
      <c r="D28" s="97"/>
      <c r="E28" s="104"/>
      <c r="F28" s="104"/>
      <c r="G28" s="98"/>
      <c r="H28" s="99"/>
      <c r="I28" s="214"/>
      <c r="J28" s="63"/>
      <c r="K28" s="63"/>
      <c r="L28" s="63"/>
      <c r="M28" s="63"/>
      <c r="N28" s="63"/>
      <c r="O28" s="63"/>
      <c r="P28" s="63"/>
      <c r="Q28" s="63"/>
      <c r="R28" s="63"/>
      <c r="S28" s="251"/>
      <c r="T28" s="247">
        <f t="shared" si="1"/>
        <v>0</v>
      </c>
      <c r="U28" s="93">
        <f t="shared" si="0"/>
        <v>0</v>
      </c>
      <c r="V28" s="203" t="s">
        <v>12</v>
      </c>
      <c r="W28" s="326"/>
    </row>
    <row r="29" spans="1:23" ht="15.75" x14ac:dyDescent="0.25">
      <c r="A29" s="96"/>
      <c r="B29" s="97"/>
      <c r="C29" s="97"/>
      <c r="D29" s="97"/>
      <c r="E29" s="104"/>
      <c r="F29" s="104"/>
      <c r="G29" s="98"/>
      <c r="H29" s="99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251"/>
      <c r="T29" s="247">
        <f t="shared" si="1"/>
        <v>0</v>
      </c>
      <c r="U29" s="93">
        <f t="shared" si="0"/>
        <v>0</v>
      </c>
      <c r="V29" s="204" t="s">
        <v>159</v>
      </c>
      <c r="W29" s="354"/>
    </row>
    <row r="30" spans="1:23" ht="15.75" x14ac:dyDescent="0.25">
      <c r="A30" s="96"/>
      <c r="B30" s="97"/>
      <c r="C30" s="97"/>
      <c r="D30" s="97"/>
      <c r="E30" s="104"/>
      <c r="F30" s="104"/>
      <c r="G30" s="98"/>
      <c r="H30" s="99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251"/>
      <c r="T30" s="247">
        <f t="shared" si="1"/>
        <v>0</v>
      </c>
      <c r="U30" s="93">
        <f t="shared" si="0"/>
        <v>0</v>
      </c>
      <c r="V30" s="204" t="s">
        <v>92</v>
      </c>
      <c r="W30" s="326"/>
    </row>
    <row r="31" spans="1:23" ht="16.5" thickBot="1" x14ac:dyDescent="0.3">
      <c r="A31" s="96"/>
      <c r="B31" s="97"/>
      <c r="C31" s="97"/>
      <c r="D31" s="97"/>
      <c r="E31" s="104"/>
      <c r="F31" s="104"/>
      <c r="G31" s="98"/>
      <c r="H31" s="107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254"/>
      <c r="T31" s="248">
        <f t="shared" si="1"/>
        <v>0</v>
      </c>
      <c r="U31" s="299">
        <f t="shared" si="0"/>
        <v>0</v>
      </c>
      <c r="V31" s="357" t="s">
        <v>9</v>
      </c>
      <c r="W31" s="326"/>
    </row>
    <row r="32" spans="1:23" ht="16.5" thickBot="1" x14ac:dyDescent="0.3">
      <c r="A32" s="96"/>
      <c r="B32" s="97"/>
      <c r="C32" s="97"/>
      <c r="D32" s="97"/>
      <c r="E32" s="104"/>
      <c r="F32" s="104"/>
      <c r="G32" s="98"/>
      <c r="H32" s="82"/>
      <c r="I32" s="83"/>
      <c r="J32" s="240"/>
      <c r="K32" s="83"/>
      <c r="L32" s="83"/>
      <c r="M32" s="83"/>
      <c r="N32" s="83"/>
      <c r="O32" s="83"/>
      <c r="P32" s="83"/>
      <c r="Q32" s="83"/>
      <c r="R32" s="83"/>
      <c r="S32" s="83"/>
      <c r="T32" s="246"/>
      <c r="U32" s="246"/>
      <c r="V32" s="208" t="s">
        <v>149</v>
      </c>
      <c r="W32" s="354"/>
    </row>
    <row r="33" spans="1:23" ht="15.75" x14ac:dyDescent="0.25">
      <c r="A33" s="96"/>
      <c r="B33" s="97"/>
      <c r="C33" s="97"/>
      <c r="D33" s="97"/>
      <c r="E33" s="104"/>
      <c r="F33" s="104"/>
      <c r="G33" s="109"/>
      <c r="H33" s="90">
        <v>1</v>
      </c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250"/>
      <c r="T33" s="249">
        <f t="shared" ref="T33:T34" si="2">SUM(H33,J33,L33,N33,P33,R33,S33)</f>
        <v>1</v>
      </c>
      <c r="U33" s="183">
        <f t="shared" si="0"/>
        <v>6.5789473684210523E-3</v>
      </c>
      <c r="V33" s="202" t="s">
        <v>89</v>
      </c>
      <c r="W33" s="354"/>
    </row>
    <row r="34" spans="1:23" ht="15.75" x14ac:dyDescent="0.25">
      <c r="A34" s="96"/>
      <c r="B34" s="97"/>
      <c r="C34" s="97"/>
      <c r="D34" s="97"/>
      <c r="E34" s="104"/>
      <c r="F34" s="104"/>
      <c r="G34" s="109"/>
      <c r="H34" s="99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251"/>
      <c r="T34" s="247">
        <f t="shared" si="2"/>
        <v>0</v>
      </c>
      <c r="U34" s="183">
        <f t="shared" si="0"/>
        <v>0</v>
      </c>
      <c r="V34" s="203" t="s">
        <v>83</v>
      </c>
      <c r="W34" s="354"/>
    </row>
    <row r="35" spans="1:23" x14ac:dyDescent="0.25">
      <c r="A35" s="96"/>
      <c r="B35" s="97"/>
      <c r="C35" s="97"/>
      <c r="D35" s="97"/>
      <c r="E35" s="104"/>
      <c r="F35" s="104"/>
      <c r="G35" s="109"/>
      <c r="H35" s="99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251"/>
      <c r="T35" s="247">
        <v>0</v>
      </c>
      <c r="U35" s="183">
        <f t="shared" si="0"/>
        <v>0</v>
      </c>
      <c r="V35" s="355" t="s">
        <v>162</v>
      </c>
      <c r="W35" s="354" t="s">
        <v>268</v>
      </c>
    </row>
    <row r="36" spans="1:23" ht="15.75" x14ac:dyDescent="0.25">
      <c r="A36" s="96"/>
      <c r="B36" s="97"/>
      <c r="C36" s="97"/>
      <c r="D36" s="97"/>
      <c r="E36" s="104"/>
      <c r="F36" s="104"/>
      <c r="G36" s="109"/>
      <c r="H36" s="99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251"/>
      <c r="T36" s="247">
        <f t="shared" ref="T36:T41" si="3">SUM(H36,J36,L36,N36,P36,R36,S36)</f>
        <v>0</v>
      </c>
      <c r="U36" s="183">
        <f t="shared" si="0"/>
        <v>0</v>
      </c>
      <c r="V36" s="203" t="s">
        <v>71</v>
      </c>
      <c r="W36" s="326" t="s">
        <v>270</v>
      </c>
    </row>
    <row r="37" spans="1:23" ht="15.75" x14ac:dyDescent="0.25">
      <c r="A37" s="96"/>
      <c r="B37" s="97"/>
      <c r="C37" s="97"/>
      <c r="D37" s="97"/>
      <c r="E37" s="104"/>
      <c r="F37" s="104"/>
      <c r="G37" s="109"/>
      <c r="H37" s="99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251"/>
      <c r="T37" s="247">
        <f t="shared" si="3"/>
        <v>0</v>
      </c>
      <c r="U37" s="183">
        <f t="shared" si="0"/>
        <v>0</v>
      </c>
      <c r="V37" s="204" t="s">
        <v>15</v>
      </c>
      <c r="W37" s="326"/>
    </row>
    <row r="38" spans="1:23" ht="15.75" x14ac:dyDescent="0.25">
      <c r="A38" s="96"/>
      <c r="B38" s="97"/>
      <c r="C38" s="97"/>
      <c r="D38" s="97"/>
      <c r="E38" s="104"/>
      <c r="F38" s="104"/>
      <c r="G38" s="109"/>
      <c r="H38" s="99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251"/>
      <c r="T38" s="247">
        <f t="shared" si="3"/>
        <v>0</v>
      </c>
      <c r="U38" s="183">
        <f t="shared" si="0"/>
        <v>0</v>
      </c>
      <c r="V38" s="204" t="s">
        <v>26</v>
      </c>
      <c r="W38" s="326"/>
    </row>
    <row r="39" spans="1:23" ht="15.75" x14ac:dyDescent="0.25">
      <c r="A39" s="96"/>
      <c r="B39" s="97"/>
      <c r="C39" s="97"/>
      <c r="D39" s="97"/>
      <c r="E39" s="104"/>
      <c r="F39" s="104"/>
      <c r="G39" s="109"/>
      <c r="H39" s="107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254"/>
      <c r="T39" s="247">
        <f t="shared" si="3"/>
        <v>0</v>
      </c>
      <c r="U39" s="183">
        <f t="shared" si="0"/>
        <v>0</v>
      </c>
      <c r="V39" s="207" t="s">
        <v>12</v>
      </c>
      <c r="W39" s="356"/>
    </row>
    <row r="40" spans="1:23" ht="15.75" x14ac:dyDescent="0.25">
      <c r="A40" s="96"/>
      <c r="B40" s="97"/>
      <c r="C40" s="97"/>
      <c r="D40" s="97"/>
      <c r="E40" s="104"/>
      <c r="F40" s="104"/>
      <c r="G40" s="109"/>
      <c r="H40" s="107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254"/>
      <c r="T40" s="247">
        <f t="shared" si="3"/>
        <v>0</v>
      </c>
      <c r="U40" s="183">
        <f t="shared" si="0"/>
        <v>0</v>
      </c>
      <c r="V40" s="203" t="s">
        <v>11</v>
      </c>
      <c r="W40" s="326"/>
    </row>
    <row r="41" spans="1:23" ht="16.5" thickBot="1" x14ac:dyDescent="0.3">
      <c r="A41" s="117"/>
      <c r="B41" s="118"/>
      <c r="C41" s="118"/>
      <c r="D41" s="118"/>
      <c r="E41" s="119"/>
      <c r="F41" s="119"/>
      <c r="G41" s="120"/>
      <c r="H41" s="107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254"/>
      <c r="T41" s="247">
        <f t="shared" si="3"/>
        <v>0</v>
      </c>
      <c r="U41" s="299">
        <f t="shared" si="0"/>
        <v>0</v>
      </c>
      <c r="V41" s="205" t="s">
        <v>146</v>
      </c>
      <c r="W41" s="352"/>
    </row>
    <row r="42" spans="1:23" ht="15.75" thickBot="1" x14ac:dyDescent="0.3">
      <c r="A42" s="122"/>
      <c r="B42" s="122"/>
      <c r="C42" s="122"/>
      <c r="D42" s="122"/>
      <c r="E42" s="122"/>
      <c r="F42" s="122"/>
      <c r="G42" s="47" t="s">
        <v>4</v>
      </c>
      <c r="H42" s="123">
        <f t="shared" ref="H42:S42" si="4">SUM(H3:H41)</f>
        <v>8</v>
      </c>
      <c r="I42" s="123">
        <f t="shared" si="4"/>
        <v>0</v>
      </c>
      <c r="J42" s="123">
        <f t="shared" si="4"/>
        <v>0</v>
      </c>
      <c r="K42" s="123">
        <f t="shared" si="4"/>
        <v>0</v>
      </c>
      <c r="L42" s="123">
        <f t="shared" si="4"/>
        <v>0</v>
      </c>
      <c r="M42" s="123">
        <f t="shared" si="4"/>
        <v>0</v>
      </c>
      <c r="N42" s="123">
        <f t="shared" si="4"/>
        <v>0</v>
      </c>
      <c r="O42" s="123">
        <f t="shared" si="4"/>
        <v>0</v>
      </c>
      <c r="P42" s="123">
        <f t="shared" si="4"/>
        <v>0</v>
      </c>
      <c r="Q42" s="123">
        <f t="shared" si="4"/>
        <v>0</v>
      </c>
      <c r="R42" s="123">
        <f t="shared" si="4"/>
        <v>0</v>
      </c>
      <c r="S42" s="123">
        <f t="shared" si="4"/>
        <v>3</v>
      </c>
      <c r="T42" s="198">
        <f>SUM(H42,J42,L42,N42,P42,R42,S42)</f>
        <v>11</v>
      </c>
      <c r="U42" s="333">
        <f t="shared" si="0"/>
        <v>7.2368421052631582E-2</v>
      </c>
      <c r="V42" s="40"/>
    </row>
    <row r="44" spans="1:23" ht="15.75" thickBot="1" x14ac:dyDescent="0.3"/>
    <row r="45" spans="1:23" ht="75.75" thickBot="1" x14ac:dyDescent="0.3">
      <c r="A45" s="42" t="s">
        <v>22</v>
      </c>
      <c r="B45" s="42" t="s">
        <v>47</v>
      </c>
      <c r="C45" s="43" t="s">
        <v>52</v>
      </c>
      <c r="D45" s="43" t="s">
        <v>17</v>
      </c>
      <c r="E45" s="42" t="s">
        <v>16</v>
      </c>
      <c r="F45" s="44" t="s">
        <v>1</v>
      </c>
      <c r="G45" s="45" t="s">
        <v>23</v>
      </c>
      <c r="H45" s="46" t="s">
        <v>72</v>
      </c>
      <c r="I45" s="46" t="s">
        <v>73</v>
      </c>
      <c r="J45" s="46" t="s">
        <v>53</v>
      </c>
      <c r="K45" s="46" t="s">
        <v>58</v>
      </c>
      <c r="L45" s="46" t="s">
        <v>54</v>
      </c>
      <c r="M45" s="46" t="s">
        <v>59</v>
      </c>
      <c r="N45" s="46" t="s">
        <v>55</v>
      </c>
      <c r="O45" s="46" t="s">
        <v>60</v>
      </c>
      <c r="P45" s="46" t="s">
        <v>56</v>
      </c>
      <c r="Q45" s="46" t="s">
        <v>74</v>
      </c>
      <c r="R45" s="46" t="s">
        <v>113</v>
      </c>
      <c r="S45" s="46" t="s">
        <v>41</v>
      </c>
      <c r="T45" s="46" t="s">
        <v>4</v>
      </c>
      <c r="U45" s="42" t="s">
        <v>2</v>
      </c>
      <c r="V45" s="80" t="s">
        <v>20</v>
      </c>
      <c r="W45" s="81" t="s">
        <v>6</v>
      </c>
    </row>
    <row r="46" spans="1:23" ht="15.75" thickBot="1" x14ac:dyDescent="0.3">
      <c r="A46" s="316">
        <v>1521801</v>
      </c>
      <c r="B46" s="209" t="s">
        <v>267</v>
      </c>
      <c r="C46" s="316">
        <v>1680</v>
      </c>
      <c r="D46" s="316">
        <v>1792</v>
      </c>
      <c r="E46" s="321">
        <v>1610</v>
      </c>
      <c r="F46" s="322">
        <f>E46/D46</f>
        <v>0.8984375</v>
      </c>
      <c r="G46" s="48">
        <v>45411</v>
      </c>
      <c r="H46" s="82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4"/>
      <c r="T46" s="296"/>
      <c r="U46" s="115"/>
      <c r="V46" s="86" t="s">
        <v>75</v>
      </c>
      <c r="W46" s="353" t="s">
        <v>70</v>
      </c>
    </row>
    <row r="47" spans="1:23" ht="15.75" x14ac:dyDescent="0.25">
      <c r="A47" s="87"/>
      <c r="B47" s="88"/>
      <c r="C47" s="88"/>
      <c r="D47" s="88"/>
      <c r="E47" s="88"/>
      <c r="F47" s="88"/>
      <c r="G47" s="89"/>
      <c r="H47" s="90">
        <v>8</v>
      </c>
      <c r="I47" s="91"/>
      <c r="J47" s="91">
        <v>2</v>
      </c>
      <c r="K47" s="91"/>
      <c r="L47" s="91"/>
      <c r="M47" s="91"/>
      <c r="N47" s="91"/>
      <c r="O47" s="91"/>
      <c r="P47" s="91"/>
      <c r="Q47" s="91"/>
      <c r="R47" s="91"/>
      <c r="S47" s="250">
        <v>20</v>
      </c>
      <c r="T47" s="249">
        <f>SUM(H47,J47,L47,N47,P47,R47,S47)</f>
        <v>30</v>
      </c>
      <c r="U47" s="349">
        <f>($T47)/$D$46</f>
        <v>1.6741071428571428E-2</v>
      </c>
      <c r="V47" s="202" t="s">
        <v>15</v>
      </c>
      <c r="W47" s="210"/>
    </row>
    <row r="48" spans="1:23" ht="15.75" x14ac:dyDescent="0.25">
      <c r="A48" s="510" t="s">
        <v>428</v>
      </c>
      <c r="B48" s="511"/>
      <c r="C48" s="511"/>
      <c r="D48" s="511"/>
      <c r="E48" s="511"/>
      <c r="F48" s="511"/>
      <c r="G48" s="512"/>
      <c r="H48" s="348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253">
        <v>8</v>
      </c>
      <c r="T48" s="249">
        <f>SUM(H48,J48,L48,N48,P48,R48,S48)</f>
        <v>8</v>
      </c>
      <c r="U48" s="299">
        <f>($T48)/$D$46</f>
        <v>4.464285714285714E-3</v>
      </c>
      <c r="V48" s="206" t="s">
        <v>43</v>
      </c>
      <c r="W48" s="210"/>
    </row>
    <row r="49" spans="1:23" ht="15.75" x14ac:dyDescent="0.25">
      <c r="A49" s="513" t="s">
        <v>429</v>
      </c>
      <c r="B49" s="514"/>
      <c r="C49" s="514"/>
      <c r="D49" s="514"/>
      <c r="E49" s="514"/>
      <c r="F49" s="514"/>
      <c r="G49" s="491"/>
      <c r="H49" s="99">
        <v>76</v>
      </c>
      <c r="I49" s="63"/>
      <c r="J49" s="63">
        <v>9</v>
      </c>
      <c r="K49" s="63"/>
      <c r="L49" s="63"/>
      <c r="M49" s="63"/>
      <c r="N49" s="63"/>
      <c r="O49" s="63"/>
      <c r="P49" s="63"/>
      <c r="Q49" s="63"/>
      <c r="R49" s="63"/>
      <c r="S49" s="251"/>
      <c r="T49" s="247">
        <f t="shared" ref="T49:T75" si="5">SUM(H49,J49,L49,N49,P49,R49,S49)</f>
        <v>85</v>
      </c>
      <c r="U49" s="299">
        <f t="shared" ref="U49:U61" si="6">($T49)/$D$46</f>
        <v>4.7433035714285712E-2</v>
      </c>
      <c r="V49" s="203" t="s">
        <v>5</v>
      </c>
      <c r="W49" s="351"/>
    </row>
    <row r="50" spans="1:23" ht="15.75" x14ac:dyDescent="0.25">
      <c r="A50" s="513" t="s">
        <v>430</v>
      </c>
      <c r="B50" s="514"/>
      <c r="C50" s="514"/>
      <c r="D50" s="514"/>
      <c r="E50" s="514"/>
      <c r="F50" s="514"/>
      <c r="G50" s="491"/>
      <c r="H50" s="99">
        <v>16</v>
      </c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251"/>
      <c r="T50" s="247">
        <f t="shared" si="5"/>
        <v>16</v>
      </c>
      <c r="U50" s="299">
        <f t="shared" si="6"/>
        <v>8.9285714285714281E-3</v>
      </c>
      <c r="V50" s="203" t="s">
        <v>13</v>
      </c>
      <c r="W50" s="244"/>
    </row>
    <row r="51" spans="1:23" ht="15.75" x14ac:dyDescent="0.25">
      <c r="A51" s="515" t="s">
        <v>431</v>
      </c>
      <c r="B51" s="516"/>
      <c r="C51" s="516"/>
      <c r="D51" s="516"/>
      <c r="E51" s="516"/>
      <c r="F51" s="516"/>
      <c r="G51" s="492">
        <f>G49-G50</f>
        <v>0</v>
      </c>
      <c r="H51" s="99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251"/>
      <c r="T51" s="247">
        <f t="shared" si="5"/>
        <v>0</v>
      </c>
      <c r="U51" s="299">
        <f t="shared" si="6"/>
        <v>0</v>
      </c>
      <c r="V51" s="203" t="s">
        <v>14</v>
      </c>
      <c r="W51" s="311"/>
    </row>
    <row r="52" spans="1:23" ht="15.75" x14ac:dyDescent="0.25">
      <c r="A52" s="515" t="s">
        <v>432</v>
      </c>
      <c r="B52" s="516"/>
      <c r="C52" s="516"/>
      <c r="D52" s="516"/>
      <c r="E52" s="516"/>
      <c r="F52" s="516"/>
      <c r="G52" s="493" t="e">
        <f>G51/G49</f>
        <v>#DIV/0!</v>
      </c>
      <c r="H52" s="99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251"/>
      <c r="T52" s="247">
        <f t="shared" si="5"/>
        <v>0</v>
      </c>
      <c r="U52" s="299">
        <f t="shared" si="6"/>
        <v>0</v>
      </c>
      <c r="V52" s="203" t="s">
        <v>30</v>
      </c>
      <c r="W52" s="311"/>
    </row>
    <row r="53" spans="1:23" ht="15.75" x14ac:dyDescent="0.25">
      <c r="A53" s="96"/>
      <c r="B53" s="97"/>
      <c r="C53" s="97"/>
      <c r="D53" s="97"/>
      <c r="E53" s="104"/>
      <c r="F53" s="104"/>
      <c r="G53" s="98"/>
      <c r="H53" s="99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251"/>
      <c r="T53" s="247">
        <f t="shared" si="5"/>
        <v>0</v>
      </c>
      <c r="U53" s="299">
        <f t="shared" si="6"/>
        <v>0</v>
      </c>
      <c r="V53" s="203" t="s">
        <v>31</v>
      </c>
      <c r="W53" s="105"/>
    </row>
    <row r="54" spans="1:23" ht="15.75" x14ac:dyDescent="0.25">
      <c r="A54" s="96"/>
      <c r="B54" s="97"/>
      <c r="C54" s="97"/>
      <c r="D54" s="97"/>
      <c r="E54" s="104"/>
      <c r="F54" s="104"/>
      <c r="G54" s="98"/>
      <c r="H54" s="99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251"/>
      <c r="T54" s="247">
        <f t="shared" si="5"/>
        <v>0</v>
      </c>
      <c r="U54" s="299">
        <f t="shared" si="6"/>
        <v>0</v>
      </c>
      <c r="V54" s="203" t="s">
        <v>163</v>
      </c>
      <c r="W54" s="323"/>
    </row>
    <row r="55" spans="1:23" ht="15.75" x14ac:dyDescent="0.25">
      <c r="A55" s="96"/>
      <c r="B55" s="97"/>
      <c r="C55" s="97"/>
      <c r="D55" s="97"/>
      <c r="E55" s="104"/>
      <c r="F55" s="104"/>
      <c r="G55" s="98"/>
      <c r="H55" s="99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251">
        <v>7</v>
      </c>
      <c r="T55" s="247">
        <f t="shared" si="5"/>
        <v>7</v>
      </c>
      <c r="U55" s="299">
        <f t="shared" si="6"/>
        <v>3.90625E-3</v>
      </c>
      <c r="V55" s="204" t="s">
        <v>357</v>
      </c>
      <c r="W55" s="105"/>
    </row>
    <row r="56" spans="1:23" ht="15.75" x14ac:dyDescent="0.25">
      <c r="A56" s="96"/>
      <c r="B56" s="97"/>
      <c r="C56" s="97"/>
      <c r="D56" s="97"/>
      <c r="E56" s="104"/>
      <c r="F56" s="104"/>
      <c r="G56" s="98"/>
      <c r="H56" s="99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251">
        <v>1</v>
      </c>
      <c r="T56" s="247">
        <f t="shared" si="5"/>
        <v>1</v>
      </c>
      <c r="U56" s="299">
        <f t="shared" si="6"/>
        <v>5.5803571428571425E-4</v>
      </c>
      <c r="V56" s="203" t="s">
        <v>0</v>
      </c>
      <c r="W56" s="354"/>
    </row>
    <row r="57" spans="1:23" ht="15.75" x14ac:dyDescent="0.25">
      <c r="A57" s="96"/>
      <c r="B57" s="97"/>
      <c r="C57" s="97"/>
      <c r="D57" s="97"/>
      <c r="E57" s="104"/>
      <c r="F57" s="104"/>
      <c r="G57" s="98"/>
      <c r="H57" s="99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251">
        <v>7</v>
      </c>
      <c r="T57" s="247">
        <f t="shared" si="5"/>
        <v>7</v>
      </c>
      <c r="U57" s="299">
        <f t="shared" si="6"/>
        <v>3.90625E-3</v>
      </c>
      <c r="V57" s="203" t="s">
        <v>11</v>
      </c>
      <c r="W57" s="354"/>
    </row>
    <row r="58" spans="1:23" ht="15.75" x14ac:dyDescent="0.25">
      <c r="A58" s="96"/>
      <c r="B58" s="97"/>
      <c r="C58" s="97"/>
      <c r="D58" s="97"/>
      <c r="E58" s="104"/>
      <c r="F58" s="104" t="s">
        <v>99</v>
      </c>
      <c r="G58" s="98"/>
      <c r="H58" s="99">
        <v>1</v>
      </c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251"/>
      <c r="T58" s="247">
        <f t="shared" si="5"/>
        <v>1</v>
      </c>
      <c r="U58" s="299">
        <f t="shared" si="6"/>
        <v>5.5803571428571425E-4</v>
      </c>
      <c r="V58" s="203" t="s">
        <v>33</v>
      </c>
      <c r="W58" s="326"/>
    </row>
    <row r="59" spans="1:23" ht="15.75" x14ac:dyDescent="0.25">
      <c r="A59" s="96"/>
      <c r="B59" s="97"/>
      <c r="C59" s="97"/>
      <c r="D59" s="97"/>
      <c r="E59" s="104"/>
      <c r="F59" s="104"/>
      <c r="G59" s="98"/>
      <c r="H59" s="99"/>
      <c r="I59" s="63"/>
      <c r="J59" s="63">
        <v>2</v>
      </c>
      <c r="K59" s="63"/>
      <c r="L59" s="63"/>
      <c r="M59" s="63"/>
      <c r="N59" s="63"/>
      <c r="O59" s="63"/>
      <c r="P59" s="63"/>
      <c r="Q59" s="63"/>
      <c r="R59" s="63"/>
      <c r="S59" s="251"/>
      <c r="T59" s="247">
        <f t="shared" si="5"/>
        <v>2</v>
      </c>
      <c r="U59" s="299">
        <f t="shared" si="6"/>
        <v>1.1160714285714285E-3</v>
      </c>
      <c r="V59" s="204" t="s">
        <v>27</v>
      </c>
      <c r="W59" s="354"/>
    </row>
    <row r="60" spans="1:23" ht="15.75" x14ac:dyDescent="0.25">
      <c r="A60" s="96"/>
      <c r="B60" s="97"/>
      <c r="C60" s="97"/>
      <c r="D60" s="97"/>
      <c r="E60" s="104"/>
      <c r="F60" s="104"/>
      <c r="G60" s="109"/>
      <c r="H60" s="110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251"/>
      <c r="T60" s="247">
        <f t="shared" si="5"/>
        <v>0</v>
      </c>
      <c r="U60" s="299">
        <f t="shared" si="6"/>
        <v>0</v>
      </c>
      <c r="V60" s="204" t="s">
        <v>26</v>
      </c>
      <c r="W60" s="212"/>
    </row>
    <row r="61" spans="1:23" ht="15.75" x14ac:dyDescent="0.25">
      <c r="A61" s="96"/>
      <c r="B61" s="97"/>
      <c r="C61" s="97"/>
      <c r="D61" s="97"/>
      <c r="E61" s="104"/>
      <c r="F61" s="104"/>
      <c r="G61" s="109"/>
      <c r="H61" s="110">
        <v>1</v>
      </c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251"/>
      <c r="T61" s="247">
        <f t="shared" si="5"/>
        <v>1</v>
      </c>
      <c r="U61" s="299">
        <f t="shared" si="6"/>
        <v>5.5803571428571425E-4</v>
      </c>
      <c r="V61" s="204" t="s">
        <v>175</v>
      </c>
      <c r="W61" s="103"/>
    </row>
    <row r="62" spans="1:23" ht="16.5" thickBot="1" x14ac:dyDescent="0.3">
      <c r="A62" s="96"/>
      <c r="B62" s="97"/>
      <c r="C62" s="97"/>
      <c r="D62" s="97"/>
      <c r="E62" s="104"/>
      <c r="F62" s="104"/>
      <c r="G62" s="109"/>
      <c r="H62" s="186"/>
      <c r="I62" s="187"/>
      <c r="J62" s="187">
        <v>2</v>
      </c>
      <c r="K62" s="187"/>
      <c r="L62" s="187"/>
      <c r="M62" s="187"/>
      <c r="N62" s="187"/>
      <c r="O62" s="187"/>
      <c r="P62" s="187"/>
      <c r="Q62" s="187"/>
      <c r="R62" s="187"/>
      <c r="S62" s="252"/>
      <c r="T62" s="248">
        <f t="shared" si="5"/>
        <v>2</v>
      </c>
      <c r="U62" s="245">
        <f>($T62)/$D$46</f>
        <v>1.1160714285714285E-3</v>
      </c>
      <c r="V62" s="205" t="s">
        <v>346</v>
      </c>
      <c r="W62" s="212"/>
    </row>
    <row r="63" spans="1:23" ht="15.75" x14ac:dyDescent="0.25">
      <c r="A63" s="96"/>
      <c r="B63" s="97"/>
      <c r="C63" s="97"/>
      <c r="D63" s="97"/>
      <c r="E63" s="104"/>
      <c r="F63" s="104"/>
      <c r="G63" s="98"/>
      <c r="H63" s="90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253"/>
      <c r="T63" s="249">
        <f t="shared" si="5"/>
        <v>0</v>
      </c>
      <c r="U63" s="183">
        <f>($T63)/$D$46</f>
        <v>0</v>
      </c>
      <c r="V63" s="206" t="s">
        <v>10</v>
      </c>
      <c r="W63" s="106"/>
    </row>
    <row r="64" spans="1:23" ht="15.75" x14ac:dyDescent="0.25">
      <c r="A64" s="96"/>
      <c r="B64" s="97"/>
      <c r="C64" s="97"/>
      <c r="D64" s="97"/>
      <c r="E64" s="104"/>
      <c r="F64" s="104"/>
      <c r="G64" s="98"/>
      <c r="H64" s="99"/>
      <c r="I64" s="213">
        <v>1</v>
      </c>
      <c r="J64" s="63"/>
      <c r="K64" s="63"/>
      <c r="L64" s="63"/>
      <c r="M64" s="63"/>
      <c r="N64" s="63"/>
      <c r="O64" s="63"/>
      <c r="P64" s="63"/>
      <c r="Q64" s="63"/>
      <c r="R64" s="63"/>
      <c r="S64" s="251"/>
      <c r="T64" s="247">
        <f t="shared" si="5"/>
        <v>0</v>
      </c>
      <c r="U64" s="93">
        <f>($T64)/$D$46</f>
        <v>0</v>
      </c>
      <c r="V64" s="331" t="s">
        <v>94</v>
      </c>
      <c r="W64" s="106"/>
    </row>
    <row r="65" spans="1:23" ht="15.75" x14ac:dyDescent="0.25">
      <c r="A65" s="96"/>
      <c r="B65" s="97"/>
      <c r="C65" s="97"/>
      <c r="D65" s="97"/>
      <c r="E65" s="104"/>
      <c r="F65" s="104"/>
      <c r="G65" s="98"/>
      <c r="H65" s="99"/>
      <c r="I65" s="214">
        <v>3</v>
      </c>
      <c r="J65" s="63">
        <v>3</v>
      </c>
      <c r="K65" s="63"/>
      <c r="L65" s="63"/>
      <c r="M65" s="63"/>
      <c r="N65" s="63"/>
      <c r="O65" s="63"/>
      <c r="P65" s="63"/>
      <c r="Q65" s="63"/>
      <c r="R65" s="63"/>
      <c r="S65" s="251">
        <v>6</v>
      </c>
      <c r="T65" s="247">
        <f t="shared" si="5"/>
        <v>9</v>
      </c>
      <c r="U65" s="93">
        <f t="shared" ref="U65:U74" si="7">($T65)/$D$46</f>
        <v>5.0223214285714289E-3</v>
      </c>
      <c r="V65" s="203" t="s">
        <v>3</v>
      </c>
      <c r="W65" s="105"/>
    </row>
    <row r="66" spans="1:23" ht="15.75" x14ac:dyDescent="0.25">
      <c r="A66" s="96"/>
      <c r="B66" s="97"/>
      <c r="C66" s="97"/>
      <c r="D66" s="97"/>
      <c r="E66" s="97"/>
      <c r="F66" s="104"/>
      <c r="G66" s="98"/>
      <c r="H66" s="99"/>
      <c r="I66" s="214">
        <v>15</v>
      </c>
      <c r="J66" s="63"/>
      <c r="K66" s="63"/>
      <c r="L66" s="63"/>
      <c r="M66" s="63"/>
      <c r="N66" s="63"/>
      <c r="O66" s="63"/>
      <c r="P66" s="63"/>
      <c r="Q66" s="63"/>
      <c r="R66" s="63"/>
      <c r="S66" s="251"/>
      <c r="T66" s="247">
        <f t="shared" si="5"/>
        <v>0</v>
      </c>
      <c r="U66" s="93">
        <f t="shared" si="7"/>
        <v>0</v>
      </c>
      <c r="V66" s="203" t="s">
        <v>7</v>
      </c>
      <c r="W66" s="106"/>
    </row>
    <row r="67" spans="1:23" ht="15.75" x14ac:dyDescent="0.25">
      <c r="A67" s="96"/>
      <c r="B67" s="97"/>
      <c r="C67" s="97"/>
      <c r="D67" s="97"/>
      <c r="E67" s="97"/>
      <c r="F67" s="104"/>
      <c r="G67" s="98"/>
      <c r="H67" s="99"/>
      <c r="I67" s="214"/>
      <c r="J67" s="63"/>
      <c r="K67" s="63"/>
      <c r="L67" s="63"/>
      <c r="M67" s="63"/>
      <c r="N67" s="63"/>
      <c r="O67" s="63"/>
      <c r="P67" s="63"/>
      <c r="Q67" s="63"/>
      <c r="R67" s="63"/>
      <c r="S67" s="251"/>
      <c r="T67" s="247">
        <f t="shared" si="5"/>
        <v>0</v>
      </c>
      <c r="U67" s="93">
        <f t="shared" si="7"/>
        <v>0</v>
      </c>
      <c r="V67" s="203" t="s">
        <v>8</v>
      </c>
      <c r="W67" s="354"/>
    </row>
    <row r="68" spans="1:23" ht="15.75" x14ac:dyDescent="0.25">
      <c r="A68" s="96"/>
      <c r="B68" s="97"/>
      <c r="C68" s="97"/>
      <c r="D68" s="97"/>
      <c r="E68" s="97"/>
      <c r="F68" s="104"/>
      <c r="G68" s="98"/>
      <c r="H68" s="99"/>
      <c r="I68" s="214"/>
      <c r="J68" s="63"/>
      <c r="K68" s="63"/>
      <c r="L68" s="63"/>
      <c r="M68" s="63"/>
      <c r="N68" s="63"/>
      <c r="O68" s="63"/>
      <c r="P68" s="63"/>
      <c r="Q68" s="63"/>
      <c r="R68" s="63"/>
      <c r="S68" s="251"/>
      <c r="T68" s="247">
        <f t="shared" si="5"/>
        <v>0</v>
      </c>
      <c r="U68" s="93">
        <f t="shared" si="7"/>
        <v>0</v>
      </c>
      <c r="V68" s="203" t="s">
        <v>77</v>
      </c>
      <c r="W68" s="354" t="s">
        <v>180</v>
      </c>
    </row>
    <row r="69" spans="1:23" ht="15.75" x14ac:dyDescent="0.25">
      <c r="A69" s="96"/>
      <c r="B69" s="97"/>
      <c r="C69" s="97"/>
      <c r="D69" s="97"/>
      <c r="E69" s="97"/>
      <c r="F69" s="104"/>
      <c r="G69" s="98"/>
      <c r="H69" s="99"/>
      <c r="I69" s="214"/>
      <c r="J69" s="63"/>
      <c r="K69" s="63"/>
      <c r="L69" s="63"/>
      <c r="M69" s="63"/>
      <c r="N69" s="63"/>
      <c r="O69" s="63"/>
      <c r="P69" s="63"/>
      <c r="Q69" s="63"/>
      <c r="R69" s="63"/>
      <c r="S69" s="251"/>
      <c r="T69" s="247">
        <f t="shared" si="5"/>
        <v>0</v>
      </c>
      <c r="U69" s="93">
        <f t="shared" si="7"/>
        <v>0</v>
      </c>
      <c r="V69" s="203" t="s">
        <v>19</v>
      </c>
      <c r="W69" s="354" t="s">
        <v>351</v>
      </c>
    </row>
    <row r="70" spans="1:23" ht="15.75" x14ac:dyDescent="0.25">
      <c r="A70" s="96"/>
      <c r="B70" s="97"/>
      <c r="C70" s="97"/>
      <c r="D70" s="97"/>
      <c r="E70" s="97"/>
      <c r="F70" s="104"/>
      <c r="G70" s="98"/>
      <c r="H70" s="99"/>
      <c r="I70" s="214"/>
      <c r="J70" s="63"/>
      <c r="K70" s="63"/>
      <c r="L70" s="63"/>
      <c r="M70" s="63"/>
      <c r="N70" s="63"/>
      <c r="O70" s="63"/>
      <c r="P70" s="63"/>
      <c r="Q70" s="63"/>
      <c r="R70" s="63"/>
      <c r="S70" s="251"/>
      <c r="T70" s="247">
        <f t="shared" si="5"/>
        <v>0</v>
      </c>
      <c r="U70" s="93">
        <f t="shared" si="7"/>
        <v>0</v>
      </c>
      <c r="V70" s="203" t="s">
        <v>78</v>
      </c>
      <c r="W70" s="354" t="s">
        <v>350</v>
      </c>
    </row>
    <row r="71" spans="1:23" ht="15.75" x14ac:dyDescent="0.25">
      <c r="A71" s="96"/>
      <c r="B71" s="97"/>
      <c r="C71" s="97"/>
      <c r="D71" s="97"/>
      <c r="E71" s="97"/>
      <c r="F71" s="104"/>
      <c r="G71" s="98"/>
      <c r="H71" s="99"/>
      <c r="I71" s="214"/>
      <c r="J71" s="63"/>
      <c r="K71" s="63"/>
      <c r="L71" s="63"/>
      <c r="M71" s="63"/>
      <c r="N71" s="63"/>
      <c r="O71" s="63"/>
      <c r="P71" s="63"/>
      <c r="Q71" s="63"/>
      <c r="R71" s="63"/>
      <c r="S71" s="251"/>
      <c r="T71" s="247">
        <f t="shared" si="5"/>
        <v>0</v>
      </c>
      <c r="U71" s="93">
        <f t="shared" si="7"/>
        <v>0</v>
      </c>
      <c r="V71" s="332" t="s">
        <v>165</v>
      </c>
      <c r="W71" s="354" t="s">
        <v>349</v>
      </c>
    </row>
    <row r="72" spans="1:23" ht="15.75" x14ac:dyDescent="0.25">
      <c r="A72" s="96"/>
      <c r="B72" s="97"/>
      <c r="C72" s="97"/>
      <c r="D72" s="97"/>
      <c r="E72" s="104"/>
      <c r="F72" s="104"/>
      <c r="G72" s="98"/>
      <c r="H72" s="99"/>
      <c r="I72" s="214">
        <v>18</v>
      </c>
      <c r="J72" s="63"/>
      <c r="K72" s="63"/>
      <c r="L72" s="63"/>
      <c r="M72" s="63"/>
      <c r="N72" s="63"/>
      <c r="O72" s="63"/>
      <c r="P72" s="63"/>
      <c r="Q72" s="63"/>
      <c r="R72" s="63"/>
      <c r="S72" s="251">
        <v>4</v>
      </c>
      <c r="T72" s="247">
        <f t="shared" si="5"/>
        <v>4</v>
      </c>
      <c r="U72" s="93">
        <f t="shared" si="7"/>
        <v>2.232142857142857E-3</v>
      </c>
      <c r="V72" s="203" t="s">
        <v>12</v>
      </c>
      <c r="W72" s="326" t="s">
        <v>353</v>
      </c>
    </row>
    <row r="73" spans="1:23" ht="15.75" x14ac:dyDescent="0.25">
      <c r="A73" s="96"/>
      <c r="B73" s="97"/>
      <c r="C73" s="97"/>
      <c r="D73" s="97"/>
      <c r="E73" s="104"/>
      <c r="F73" s="104"/>
      <c r="G73" s="98"/>
      <c r="H73" s="99"/>
      <c r="I73" s="63">
        <v>3</v>
      </c>
      <c r="J73" s="63"/>
      <c r="K73" s="63"/>
      <c r="L73" s="63"/>
      <c r="M73" s="63"/>
      <c r="N73" s="63"/>
      <c r="O73" s="63"/>
      <c r="P73" s="63"/>
      <c r="Q73" s="63"/>
      <c r="R73" s="63"/>
      <c r="S73" s="251"/>
      <c r="T73" s="247">
        <f t="shared" si="5"/>
        <v>0</v>
      </c>
      <c r="U73" s="93">
        <f t="shared" si="7"/>
        <v>0</v>
      </c>
      <c r="V73" s="204" t="s">
        <v>159</v>
      </c>
      <c r="W73" s="354"/>
    </row>
    <row r="74" spans="1:23" ht="15.75" x14ac:dyDescent="0.25">
      <c r="A74" s="96"/>
      <c r="B74" s="97"/>
      <c r="C74" s="97"/>
      <c r="D74" s="97"/>
      <c r="E74" s="104"/>
      <c r="F74" s="104"/>
      <c r="G74" s="98"/>
      <c r="H74" s="99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251"/>
      <c r="T74" s="247">
        <f t="shared" si="5"/>
        <v>0</v>
      </c>
      <c r="U74" s="93">
        <f t="shared" si="7"/>
        <v>0</v>
      </c>
      <c r="V74" s="204" t="s">
        <v>92</v>
      </c>
      <c r="W74" s="326"/>
    </row>
    <row r="75" spans="1:23" ht="16.5" thickBot="1" x14ac:dyDescent="0.3">
      <c r="A75" s="96"/>
      <c r="B75" s="97"/>
      <c r="C75" s="97"/>
      <c r="D75" s="97"/>
      <c r="E75" s="104"/>
      <c r="F75" s="104"/>
      <c r="G75" s="98"/>
      <c r="H75" s="107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254"/>
      <c r="T75" s="248">
        <f t="shared" si="5"/>
        <v>0</v>
      </c>
      <c r="U75" s="299">
        <f>($T75)/$D$46</f>
        <v>0</v>
      </c>
      <c r="V75" s="357" t="s">
        <v>9</v>
      </c>
      <c r="W75" s="326"/>
    </row>
    <row r="76" spans="1:23" ht="16.5" thickBot="1" x14ac:dyDescent="0.3">
      <c r="A76" s="96"/>
      <c r="B76" s="97"/>
      <c r="C76" s="97"/>
      <c r="D76" s="97"/>
      <c r="E76" s="104"/>
      <c r="F76" s="104"/>
      <c r="G76" s="98"/>
      <c r="H76" s="82"/>
      <c r="I76" s="83"/>
      <c r="J76" s="240"/>
      <c r="K76" s="83"/>
      <c r="L76" s="83"/>
      <c r="M76" s="83"/>
      <c r="N76" s="83"/>
      <c r="O76" s="83"/>
      <c r="P76" s="83"/>
      <c r="Q76" s="83"/>
      <c r="R76" s="83"/>
      <c r="S76" s="83"/>
      <c r="T76" s="246"/>
      <c r="U76" s="246"/>
      <c r="V76" s="208" t="s">
        <v>149</v>
      </c>
      <c r="W76" s="354"/>
    </row>
    <row r="77" spans="1:23" ht="15.75" x14ac:dyDescent="0.25">
      <c r="A77" s="96"/>
      <c r="B77" s="97"/>
      <c r="C77" s="97"/>
      <c r="D77" s="97"/>
      <c r="E77" s="104"/>
      <c r="F77" s="104"/>
      <c r="G77" s="109"/>
      <c r="H77" s="90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250"/>
      <c r="T77" s="249">
        <f t="shared" ref="T77:T78" si="8">SUM(H77,J77,L77,N77,P77,R77,S77)</f>
        <v>0</v>
      </c>
      <c r="U77" s="183">
        <f>($T77)/$D$46</f>
        <v>0</v>
      </c>
      <c r="V77" s="202" t="s">
        <v>89</v>
      </c>
      <c r="W77" s="354"/>
    </row>
    <row r="78" spans="1:23" ht="15.75" x14ac:dyDescent="0.25">
      <c r="A78" s="96"/>
      <c r="B78" s="97"/>
      <c r="C78" s="97"/>
      <c r="D78" s="97"/>
      <c r="E78" s="104"/>
      <c r="F78" s="104"/>
      <c r="G78" s="109"/>
      <c r="H78" s="99">
        <v>3</v>
      </c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251"/>
      <c r="T78" s="247">
        <f t="shared" si="8"/>
        <v>3</v>
      </c>
      <c r="U78" s="183">
        <f>($T78)/$D$46</f>
        <v>1.6741071428571428E-3</v>
      </c>
      <c r="V78" s="203" t="s">
        <v>83</v>
      </c>
      <c r="W78" s="354" t="s">
        <v>354</v>
      </c>
    </row>
    <row r="79" spans="1:23" x14ac:dyDescent="0.25">
      <c r="A79" s="96"/>
      <c r="B79" s="97"/>
      <c r="C79" s="97"/>
      <c r="D79" s="97"/>
      <c r="E79" s="104"/>
      <c r="F79" s="104"/>
      <c r="G79" s="109"/>
      <c r="H79" s="99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251"/>
      <c r="T79" s="247">
        <v>0</v>
      </c>
      <c r="U79" s="183">
        <f t="shared" ref="U79:U83" si="9">($T79)/$D$46</f>
        <v>0</v>
      </c>
      <c r="V79" s="355" t="s">
        <v>162</v>
      </c>
      <c r="W79" s="354" t="s">
        <v>352</v>
      </c>
    </row>
    <row r="80" spans="1:23" ht="15.75" x14ac:dyDescent="0.25">
      <c r="A80" s="96"/>
      <c r="B80" s="97"/>
      <c r="C80" s="97"/>
      <c r="D80" s="97"/>
      <c r="E80" s="104"/>
      <c r="F80" s="104"/>
      <c r="G80" s="109"/>
      <c r="H80" s="99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251"/>
      <c r="T80" s="247">
        <f t="shared" ref="T80:T85" si="10">SUM(H80,J80,L80,N80,P80,R80,S80)</f>
        <v>0</v>
      </c>
      <c r="U80" s="183">
        <f t="shared" si="9"/>
        <v>0</v>
      </c>
      <c r="V80" s="203" t="s">
        <v>71</v>
      </c>
      <c r="W80" s="326" t="s">
        <v>348</v>
      </c>
    </row>
    <row r="81" spans="1:23" ht="15.75" x14ac:dyDescent="0.25">
      <c r="A81" s="96"/>
      <c r="B81" s="97"/>
      <c r="C81" s="97"/>
      <c r="D81" s="97"/>
      <c r="E81" s="104"/>
      <c r="F81" s="104"/>
      <c r="G81" s="109"/>
      <c r="H81" s="99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251"/>
      <c r="T81" s="247">
        <f t="shared" si="10"/>
        <v>0</v>
      </c>
      <c r="U81" s="183">
        <f t="shared" si="9"/>
        <v>0</v>
      </c>
      <c r="V81" s="204" t="s">
        <v>15</v>
      </c>
      <c r="W81" s="326" t="s">
        <v>347</v>
      </c>
    </row>
    <row r="82" spans="1:23" ht="15.75" x14ac:dyDescent="0.25">
      <c r="A82" s="96"/>
      <c r="B82" s="97"/>
      <c r="C82" s="97"/>
      <c r="D82" s="97"/>
      <c r="E82" s="104"/>
      <c r="F82" s="104"/>
      <c r="G82" s="109"/>
      <c r="H82" s="99">
        <v>4</v>
      </c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251"/>
      <c r="T82" s="247">
        <f t="shared" si="10"/>
        <v>4</v>
      </c>
      <c r="U82" s="183">
        <f t="shared" si="9"/>
        <v>2.232142857142857E-3</v>
      </c>
      <c r="V82" s="204" t="s">
        <v>26</v>
      </c>
      <c r="W82" s="326"/>
    </row>
    <row r="83" spans="1:23" ht="15.75" x14ac:dyDescent="0.25">
      <c r="A83" s="96"/>
      <c r="B83" s="97"/>
      <c r="C83" s="97"/>
      <c r="D83" s="97"/>
      <c r="E83" s="104"/>
      <c r="F83" s="104"/>
      <c r="G83" s="109"/>
      <c r="H83" s="107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254"/>
      <c r="T83" s="247">
        <f t="shared" si="10"/>
        <v>0</v>
      </c>
      <c r="U83" s="183">
        <f t="shared" si="9"/>
        <v>0</v>
      </c>
      <c r="V83" s="207" t="s">
        <v>12</v>
      </c>
      <c r="W83" s="356"/>
    </row>
    <row r="84" spans="1:23" ht="15.75" x14ac:dyDescent="0.25">
      <c r="A84" s="96"/>
      <c r="B84" s="97"/>
      <c r="C84" s="97"/>
      <c r="D84" s="97"/>
      <c r="E84" s="104"/>
      <c r="F84" s="104"/>
      <c r="G84" s="109"/>
      <c r="H84" s="107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254"/>
      <c r="T84" s="247">
        <f t="shared" si="10"/>
        <v>0</v>
      </c>
      <c r="U84" s="183">
        <f>($T84)/$D$46</f>
        <v>0</v>
      </c>
      <c r="V84" s="203" t="s">
        <v>11</v>
      </c>
      <c r="W84" s="326"/>
    </row>
    <row r="85" spans="1:23" ht="16.5" thickBot="1" x14ac:dyDescent="0.3">
      <c r="A85" s="117"/>
      <c r="B85" s="118"/>
      <c r="C85" s="118"/>
      <c r="D85" s="118"/>
      <c r="E85" s="119"/>
      <c r="F85" s="119"/>
      <c r="G85" s="120"/>
      <c r="H85" s="107">
        <v>3</v>
      </c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254"/>
      <c r="T85" s="247">
        <f t="shared" si="10"/>
        <v>3</v>
      </c>
      <c r="U85" s="299">
        <f>($T85)/$D$46</f>
        <v>1.6741071428571428E-3</v>
      </c>
      <c r="V85" s="205" t="s">
        <v>146</v>
      </c>
      <c r="W85" s="352"/>
    </row>
    <row r="86" spans="1:23" ht="15.75" thickBot="1" x14ac:dyDescent="0.3">
      <c r="A86" s="122"/>
      <c r="B86" s="122"/>
      <c r="C86" s="122"/>
      <c r="D86" s="122"/>
      <c r="E86" s="122"/>
      <c r="F86" s="122"/>
      <c r="G86" s="47" t="s">
        <v>4</v>
      </c>
      <c r="H86" s="123">
        <f t="shared" ref="H86:S86" si="11">SUM(H47:H85)</f>
        <v>112</v>
      </c>
      <c r="I86" s="123">
        <f t="shared" si="11"/>
        <v>40</v>
      </c>
      <c r="J86" s="123">
        <f t="shared" si="11"/>
        <v>18</v>
      </c>
      <c r="K86" s="123">
        <f t="shared" si="11"/>
        <v>0</v>
      </c>
      <c r="L86" s="123">
        <f t="shared" si="11"/>
        <v>0</v>
      </c>
      <c r="M86" s="123">
        <f t="shared" si="11"/>
        <v>0</v>
      </c>
      <c r="N86" s="123">
        <f t="shared" si="11"/>
        <v>0</v>
      </c>
      <c r="O86" s="123">
        <f t="shared" si="11"/>
        <v>0</v>
      </c>
      <c r="P86" s="123">
        <f t="shared" si="11"/>
        <v>0</v>
      </c>
      <c r="Q86" s="123">
        <f t="shared" si="11"/>
        <v>0</v>
      </c>
      <c r="R86" s="123">
        <f t="shared" si="11"/>
        <v>0</v>
      </c>
      <c r="S86" s="123">
        <f t="shared" si="11"/>
        <v>53</v>
      </c>
      <c r="T86" s="198">
        <f>SUM(H86,J86,L86,N86,P86,R86,S86)</f>
        <v>183</v>
      </c>
      <c r="U86" s="333">
        <f>($T86)/$D$46</f>
        <v>0.10212053571428571</v>
      </c>
      <c r="V86" s="40"/>
    </row>
    <row r="88" spans="1:23" ht="15.75" thickBot="1" x14ac:dyDescent="0.3"/>
    <row r="89" spans="1:23" ht="75.75" thickBot="1" x14ac:dyDescent="0.3">
      <c r="A89" s="42" t="s">
        <v>99</v>
      </c>
      <c r="B89" s="42" t="s">
        <v>47</v>
      </c>
      <c r="C89" s="43" t="s">
        <v>52</v>
      </c>
      <c r="D89" s="43" t="s">
        <v>17</v>
      </c>
      <c r="E89" s="42" t="s">
        <v>16</v>
      </c>
      <c r="F89" s="44" t="s">
        <v>1</v>
      </c>
      <c r="G89" s="45" t="s">
        <v>23</v>
      </c>
      <c r="H89" s="46" t="s">
        <v>72</v>
      </c>
      <c r="I89" s="46" t="s">
        <v>73</v>
      </c>
      <c r="J89" s="46" t="s">
        <v>53</v>
      </c>
      <c r="K89" s="46" t="s">
        <v>58</v>
      </c>
      <c r="L89" s="46" t="s">
        <v>54</v>
      </c>
      <c r="M89" s="46" t="s">
        <v>59</v>
      </c>
      <c r="N89" s="46" t="s">
        <v>55</v>
      </c>
      <c r="O89" s="46" t="s">
        <v>60</v>
      </c>
      <c r="P89" s="46" t="s">
        <v>56</v>
      </c>
      <c r="Q89" s="46" t="s">
        <v>74</v>
      </c>
      <c r="R89" s="46" t="s">
        <v>113</v>
      </c>
      <c r="S89" s="46" t="s">
        <v>41</v>
      </c>
      <c r="T89" s="46" t="s">
        <v>4</v>
      </c>
      <c r="U89" s="42" t="s">
        <v>2</v>
      </c>
      <c r="V89" s="80" t="s">
        <v>20</v>
      </c>
      <c r="W89" s="81" t="s">
        <v>6</v>
      </c>
    </row>
    <row r="90" spans="1:23" ht="15.75" thickBot="1" x14ac:dyDescent="0.3">
      <c r="A90" s="316">
        <v>1524265</v>
      </c>
      <c r="B90" s="209" t="s">
        <v>267</v>
      </c>
      <c r="C90" s="316">
        <v>60</v>
      </c>
      <c r="D90" s="316">
        <v>66</v>
      </c>
      <c r="E90" s="321">
        <v>59</v>
      </c>
      <c r="F90" s="322">
        <f>E90/D90</f>
        <v>0.89393939393939392</v>
      </c>
      <c r="G90" s="48">
        <v>45446</v>
      </c>
      <c r="H90" s="82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4"/>
      <c r="T90" s="296"/>
      <c r="U90" s="115"/>
      <c r="V90" s="86" t="s">
        <v>75</v>
      </c>
      <c r="W90" s="353" t="s">
        <v>70</v>
      </c>
    </row>
    <row r="91" spans="1:23" ht="15.75" x14ac:dyDescent="0.25">
      <c r="A91" s="87"/>
      <c r="B91" s="88"/>
      <c r="C91" s="88"/>
      <c r="D91" s="88"/>
      <c r="E91" s="88"/>
      <c r="F91" s="88"/>
      <c r="G91" s="89"/>
      <c r="H91" s="90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250"/>
      <c r="T91" s="249">
        <f>SUM(H91,J91,L91,N91,P91,R91,S91)</f>
        <v>0</v>
      </c>
      <c r="U91" s="349">
        <f>($T91)/$D$90</f>
        <v>0</v>
      </c>
      <c r="V91" s="202" t="s">
        <v>15</v>
      </c>
      <c r="W91" s="210"/>
    </row>
    <row r="92" spans="1:23" ht="15.75" x14ac:dyDescent="0.25">
      <c r="A92" s="510" t="s">
        <v>428</v>
      </c>
      <c r="B92" s="511"/>
      <c r="C92" s="511"/>
      <c r="D92" s="511"/>
      <c r="E92" s="511"/>
      <c r="F92" s="511"/>
      <c r="G92" s="512"/>
      <c r="H92" s="348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253"/>
      <c r="T92" s="249">
        <f>SUM(H92,J92,L92,N92,P92,R92,S92)</f>
        <v>0</v>
      </c>
      <c r="U92" s="299">
        <f>($T92)/$D$90</f>
        <v>0</v>
      </c>
      <c r="V92" s="206" t="s">
        <v>43</v>
      </c>
      <c r="W92" s="210"/>
    </row>
    <row r="93" spans="1:23" ht="15.75" x14ac:dyDescent="0.25">
      <c r="A93" s="513" t="s">
        <v>429</v>
      </c>
      <c r="B93" s="514"/>
      <c r="C93" s="514"/>
      <c r="D93" s="514"/>
      <c r="E93" s="514"/>
      <c r="F93" s="514"/>
      <c r="G93" s="491"/>
      <c r="H93" s="99">
        <v>4</v>
      </c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251"/>
      <c r="T93" s="247">
        <f t="shared" ref="T93:T119" si="12">SUM(H93,J93,L93,N93,P93,R93,S93)</f>
        <v>4</v>
      </c>
      <c r="U93" s="299">
        <f t="shared" ref="U93:U105" si="13">($T93)/$D$90</f>
        <v>6.0606060606060608E-2</v>
      </c>
      <c r="V93" s="203" t="s">
        <v>5</v>
      </c>
      <c r="W93" s="351"/>
    </row>
    <row r="94" spans="1:23" ht="15.75" x14ac:dyDescent="0.25">
      <c r="A94" s="513" t="s">
        <v>430</v>
      </c>
      <c r="B94" s="514"/>
      <c r="C94" s="514"/>
      <c r="D94" s="514"/>
      <c r="E94" s="514"/>
      <c r="F94" s="514"/>
      <c r="G94" s="491"/>
      <c r="H94" s="99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251"/>
      <c r="T94" s="247">
        <f t="shared" si="12"/>
        <v>0</v>
      </c>
      <c r="U94" s="299">
        <f t="shared" si="13"/>
        <v>0</v>
      </c>
      <c r="V94" s="203" t="s">
        <v>13</v>
      </c>
      <c r="W94" s="244"/>
    </row>
    <row r="95" spans="1:23" ht="15.75" x14ac:dyDescent="0.25">
      <c r="A95" s="515" t="s">
        <v>431</v>
      </c>
      <c r="B95" s="516"/>
      <c r="C95" s="516"/>
      <c r="D95" s="516"/>
      <c r="E95" s="516"/>
      <c r="F95" s="516"/>
      <c r="G95" s="492">
        <f>G93-G94</f>
        <v>0</v>
      </c>
      <c r="H95" s="99">
        <v>2</v>
      </c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251"/>
      <c r="T95" s="247">
        <f t="shared" si="12"/>
        <v>2</v>
      </c>
      <c r="U95" s="299">
        <f t="shared" si="13"/>
        <v>3.0303030303030304E-2</v>
      </c>
      <c r="V95" s="203" t="s">
        <v>14</v>
      </c>
      <c r="W95" s="311"/>
    </row>
    <row r="96" spans="1:23" ht="15.75" x14ac:dyDescent="0.25">
      <c r="A96" s="515" t="s">
        <v>432</v>
      </c>
      <c r="B96" s="516"/>
      <c r="C96" s="516"/>
      <c r="D96" s="516"/>
      <c r="E96" s="516"/>
      <c r="F96" s="516"/>
      <c r="G96" s="493" t="e">
        <f>G95/G93</f>
        <v>#DIV/0!</v>
      </c>
      <c r="H96" s="99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251"/>
      <c r="T96" s="247">
        <f t="shared" si="12"/>
        <v>0</v>
      </c>
      <c r="U96" s="299">
        <f t="shared" si="13"/>
        <v>0</v>
      </c>
      <c r="V96" s="203" t="s">
        <v>30</v>
      </c>
      <c r="W96" s="311"/>
    </row>
    <row r="97" spans="1:23" ht="15.75" x14ac:dyDescent="0.25">
      <c r="A97" s="96"/>
      <c r="B97" s="97"/>
      <c r="C97" s="97"/>
      <c r="D97" s="97"/>
      <c r="E97" s="104"/>
      <c r="F97" s="104"/>
      <c r="G97" s="98"/>
      <c r="H97" s="99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251"/>
      <c r="T97" s="247">
        <f t="shared" si="12"/>
        <v>0</v>
      </c>
      <c r="U97" s="299">
        <f t="shared" si="13"/>
        <v>0</v>
      </c>
      <c r="V97" s="203" t="s">
        <v>31</v>
      </c>
      <c r="W97" s="105"/>
    </row>
    <row r="98" spans="1:23" ht="15.75" x14ac:dyDescent="0.25">
      <c r="A98" s="96"/>
      <c r="B98" s="97"/>
      <c r="C98" s="97"/>
      <c r="D98" s="97"/>
      <c r="E98" s="104"/>
      <c r="F98" s="104"/>
      <c r="G98" s="98"/>
      <c r="H98" s="99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251"/>
      <c r="T98" s="247">
        <f t="shared" si="12"/>
        <v>0</v>
      </c>
      <c r="U98" s="299">
        <f t="shared" si="13"/>
        <v>0</v>
      </c>
      <c r="V98" s="203" t="s">
        <v>163</v>
      </c>
      <c r="W98" s="323"/>
    </row>
    <row r="99" spans="1:23" ht="15.75" x14ac:dyDescent="0.25">
      <c r="A99" s="96"/>
      <c r="B99" s="97"/>
      <c r="C99" s="97"/>
      <c r="D99" s="97"/>
      <c r="E99" s="104"/>
      <c r="F99" s="104"/>
      <c r="G99" s="98"/>
      <c r="H99" s="99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251"/>
      <c r="T99" s="247">
        <f t="shared" si="12"/>
        <v>0</v>
      </c>
      <c r="U99" s="299">
        <f t="shared" si="13"/>
        <v>0</v>
      </c>
      <c r="V99" s="204" t="s">
        <v>357</v>
      </c>
      <c r="W99" s="105"/>
    </row>
    <row r="100" spans="1:23" ht="15.75" x14ac:dyDescent="0.25">
      <c r="A100" s="96"/>
      <c r="B100" s="97"/>
      <c r="C100" s="97"/>
      <c r="D100" s="97"/>
      <c r="E100" s="104"/>
      <c r="F100" s="104"/>
      <c r="G100" s="98"/>
      <c r="H100" s="99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251"/>
      <c r="T100" s="247">
        <f t="shared" si="12"/>
        <v>0</v>
      </c>
      <c r="U100" s="299">
        <f t="shared" si="13"/>
        <v>0</v>
      </c>
      <c r="V100" s="203" t="s">
        <v>0</v>
      </c>
      <c r="W100" s="354"/>
    </row>
    <row r="101" spans="1:23" ht="15.75" x14ac:dyDescent="0.25">
      <c r="A101" s="96"/>
      <c r="B101" s="97"/>
      <c r="C101" s="97"/>
      <c r="D101" s="97"/>
      <c r="E101" s="104"/>
      <c r="F101" s="104"/>
      <c r="G101" s="98"/>
      <c r="H101" s="99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251">
        <v>1</v>
      </c>
      <c r="T101" s="247">
        <f t="shared" si="12"/>
        <v>1</v>
      </c>
      <c r="U101" s="299">
        <f t="shared" si="13"/>
        <v>1.5151515151515152E-2</v>
      </c>
      <c r="V101" s="203" t="s">
        <v>11</v>
      </c>
      <c r="W101" s="354"/>
    </row>
    <row r="102" spans="1:23" ht="15.75" x14ac:dyDescent="0.25">
      <c r="A102" s="96"/>
      <c r="B102" s="97"/>
      <c r="C102" s="97"/>
      <c r="D102" s="97"/>
      <c r="E102" s="104"/>
      <c r="F102" s="104" t="s">
        <v>99</v>
      </c>
      <c r="G102" s="98"/>
      <c r="H102" s="99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251"/>
      <c r="T102" s="247">
        <f t="shared" si="12"/>
        <v>0</v>
      </c>
      <c r="U102" s="299">
        <f t="shared" si="13"/>
        <v>0</v>
      </c>
      <c r="V102" s="203" t="s">
        <v>33</v>
      </c>
      <c r="W102" s="326"/>
    </row>
    <row r="103" spans="1:23" ht="15.75" x14ac:dyDescent="0.25">
      <c r="A103" s="96"/>
      <c r="B103" s="97"/>
      <c r="C103" s="97"/>
      <c r="D103" s="97"/>
      <c r="E103" s="104"/>
      <c r="F103" s="104"/>
      <c r="G103" s="98"/>
      <c r="H103" s="99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251"/>
      <c r="T103" s="247">
        <f t="shared" si="12"/>
        <v>0</v>
      </c>
      <c r="U103" s="299">
        <f t="shared" si="13"/>
        <v>0</v>
      </c>
      <c r="V103" s="204" t="s">
        <v>27</v>
      </c>
      <c r="W103" s="354"/>
    </row>
    <row r="104" spans="1:23" ht="15.75" x14ac:dyDescent="0.25">
      <c r="A104" s="96"/>
      <c r="B104" s="97"/>
      <c r="C104" s="97"/>
      <c r="D104" s="97"/>
      <c r="E104" s="104"/>
      <c r="F104" s="104"/>
      <c r="G104" s="109"/>
      <c r="H104" s="110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251"/>
      <c r="T104" s="247">
        <f t="shared" si="12"/>
        <v>0</v>
      </c>
      <c r="U104" s="299">
        <f t="shared" si="13"/>
        <v>0</v>
      </c>
      <c r="V104" s="204" t="s">
        <v>26</v>
      </c>
      <c r="W104" s="212"/>
    </row>
    <row r="105" spans="1:23" ht="15.75" x14ac:dyDescent="0.25">
      <c r="A105" s="96"/>
      <c r="B105" s="97"/>
      <c r="C105" s="97"/>
      <c r="D105" s="97"/>
      <c r="E105" s="104"/>
      <c r="F105" s="104"/>
      <c r="G105" s="109"/>
      <c r="H105" s="110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251"/>
      <c r="T105" s="247">
        <f t="shared" si="12"/>
        <v>0</v>
      </c>
      <c r="U105" s="299">
        <f t="shared" si="13"/>
        <v>0</v>
      </c>
      <c r="V105" s="204" t="s">
        <v>175</v>
      </c>
      <c r="W105" s="103"/>
    </row>
    <row r="106" spans="1:23" ht="16.5" thickBot="1" x14ac:dyDescent="0.3">
      <c r="A106" s="96"/>
      <c r="B106" s="97"/>
      <c r="C106" s="97"/>
      <c r="D106" s="97"/>
      <c r="E106" s="104"/>
      <c r="F106" s="104"/>
      <c r="G106" s="109"/>
      <c r="H106" s="186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252"/>
      <c r="T106" s="248">
        <f t="shared" si="12"/>
        <v>0</v>
      </c>
      <c r="U106" s="245">
        <f>($T106)/$D$90</f>
        <v>0</v>
      </c>
      <c r="V106" s="205" t="s">
        <v>346</v>
      </c>
      <c r="W106" s="212"/>
    </row>
    <row r="107" spans="1:23" ht="15.75" x14ac:dyDescent="0.25">
      <c r="A107" s="96"/>
      <c r="B107" s="97"/>
      <c r="C107" s="97"/>
      <c r="D107" s="97"/>
      <c r="E107" s="104"/>
      <c r="F107" s="104"/>
      <c r="G107" s="98"/>
      <c r="H107" s="90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253"/>
      <c r="T107" s="249">
        <f t="shared" si="12"/>
        <v>0</v>
      </c>
      <c r="U107" s="183">
        <f>($T107)/$D$90</f>
        <v>0</v>
      </c>
      <c r="V107" s="206" t="s">
        <v>10</v>
      </c>
      <c r="W107" s="106"/>
    </row>
    <row r="108" spans="1:23" ht="15.75" x14ac:dyDescent="0.25">
      <c r="A108" s="96"/>
      <c r="B108" s="97"/>
      <c r="C108" s="97"/>
      <c r="D108" s="97"/>
      <c r="E108" s="104"/>
      <c r="F108" s="104"/>
      <c r="G108" s="98"/>
      <c r="H108" s="99"/>
      <c r="I108" s="213"/>
      <c r="J108" s="63"/>
      <c r="K108" s="63"/>
      <c r="L108" s="63"/>
      <c r="M108" s="63"/>
      <c r="N108" s="63"/>
      <c r="O108" s="63"/>
      <c r="P108" s="63"/>
      <c r="Q108" s="63"/>
      <c r="R108" s="63"/>
      <c r="S108" s="251"/>
      <c r="T108" s="247">
        <f t="shared" si="12"/>
        <v>0</v>
      </c>
      <c r="U108" s="93">
        <f>($T108)/$D$90</f>
        <v>0</v>
      </c>
      <c r="V108" s="331" t="s">
        <v>94</v>
      </c>
      <c r="W108" s="106"/>
    </row>
    <row r="109" spans="1:23" ht="15.75" x14ac:dyDescent="0.25">
      <c r="A109" s="96"/>
      <c r="B109" s="97"/>
      <c r="C109" s="97"/>
      <c r="D109" s="97"/>
      <c r="E109" s="104"/>
      <c r="F109" s="104"/>
      <c r="G109" s="98"/>
      <c r="H109" s="99"/>
      <c r="I109" s="214"/>
      <c r="J109" s="63"/>
      <c r="K109" s="63"/>
      <c r="L109" s="63"/>
      <c r="M109" s="63"/>
      <c r="N109" s="63"/>
      <c r="O109" s="63"/>
      <c r="P109" s="63"/>
      <c r="Q109" s="63"/>
      <c r="R109" s="63"/>
      <c r="S109" s="251"/>
      <c r="T109" s="247">
        <f t="shared" si="12"/>
        <v>0</v>
      </c>
      <c r="U109" s="93">
        <f t="shared" ref="U109:U118" si="14">($T109)/$D$90</f>
        <v>0</v>
      </c>
      <c r="V109" s="203" t="s">
        <v>3</v>
      </c>
      <c r="W109" s="105"/>
    </row>
    <row r="110" spans="1:23" ht="15.75" x14ac:dyDescent="0.25">
      <c r="A110" s="96"/>
      <c r="B110" s="97"/>
      <c r="C110" s="97"/>
      <c r="D110" s="97"/>
      <c r="E110" s="97"/>
      <c r="F110" s="104"/>
      <c r="G110" s="98"/>
      <c r="H110" s="99"/>
      <c r="I110" s="214"/>
      <c r="J110" s="63"/>
      <c r="K110" s="63"/>
      <c r="L110" s="63"/>
      <c r="M110" s="63"/>
      <c r="N110" s="63"/>
      <c r="O110" s="63"/>
      <c r="P110" s="63"/>
      <c r="Q110" s="63"/>
      <c r="R110" s="63"/>
      <c r="S110" s="251"/>
      <c r="T110" s="247">
        <f t="shared" si="12"/>
        <v>0</v>
      </c>
      <c r="U110" s="93">
        <f t="shared" si="14"/>
        <v>0</v>
      </c>
      <c r="V110" s="203" t="s">
        <v>7</v>
      </c>
      <c r="W110" s="106"/>
    </row>
    <row r="111" spans="1:23" ht="15.75" x14ac:dyDescent="0.25">
      <c r="A111" s="96"/>
      <c r="B111" s="97"/>
      <c r="C111" s="97"/>
      <c r="D111" s="97"/>
      <c r="E111" s="97"/>
      <c r="F111" s="104"/>
      <c r="G111" s="98"/>
      <c r="H111" s="99"/>
      <c r="I111" s="214"/>
      <c r="J111" s="63"/>
      <c r="K111" s="63"/>
      <c r="L111" s="63"/>
      <c r="M111" s="63"/>
      <c r="N111" s="63"/>
      <c r="O111" s="63"/>
      <c r="P111" s="63"/>
      <c r="Q111" s="63"/>
      <c r="R111" s="63"/>
      <c r="S111" s="251"/>
      <c r="T111" s="247">
        <f t="shared" si="12"/>
        <v>0</v>
      </c>
      <c r="U111" s="93">
        <f t="shared" si="14"/>
        <v>0</v>
      </c>
      <c r="V111" s="203" t="s">
        <v>8</v>
      </c>
      <c r="W111" s="354"/>
    </row>
    <row r="112" spans="1:23" ht="15.75" x14ac:dyDescent="0.25">
      <c r="A112" s="96"/>
      <c r="B112" s="97"/>
      <c r="C112" s="97"/>
      <c r="D112" s="97"/>
      <c r="E112" s="97"/>
      <c r="F112" s="104"/>
      <c r="G112" s="98"/>
      <c r="H112" s="99"/>
      <c r="I112" s="214"/>
      <c r="J112" s="63"/>
      <c r="K112" s="63"/>
      <c r="L112" s="63"/>
      <c r="M112" s="63"/>
      <c r="N112" s="63"/>
      <c r="O112" s="63"/>
      <c r="P112" s="63"/>
      <c r="Q112" s="63"/>
      <c r="R112" s="63"/>
      <c r="S112" s="251"/>
      <c r="T112" s="247">
        <f t="shared" si="12"/>
        <v>0</v>
      </c>
      <c r="U112" s="93">
        <f t="shared" si="14"/>
        <v>0</v>
      </c>
      <c r="V112" s="203" t="s">
        <v>77</v>
      </c>
      <c r="W112" s="354" t="s">
        <v>180</v>
      </c>
    </row>
    <row r="113" spans="1:23" ht="15.75" x14ac:dyDescent="0.25">
      <c r="A113" s="96"/>
      <c r="B113" s="97"/>
      <c r="C113" s="97"/>
      <c r="D113" s="97"/>
      <c r="E113" s="97"/>
      <c r="F113" s="104"/>
      <c r="G113" s="98"/>
      <c r="H113" s="99"/>
      <c r="I113" s="214"/>
      <c r="J113" s="63"/>
      <c r="K113" s="63"/>
      <c r="L113" s="63"/>
      <c r="M113" s="63"/>
      <c r="N113" s="63"/>
      <c r="O113" s="63"/>
      <c r="P113" s="63"/>
      <c r="Q113" s="63"/>
      <c r="R113" s="63"/>
      <c r="S113" s="251"/>
      <c r="T113" s="247">
        <f t="shared" si="12"/>
        <v>0</v>
      </c>
      <c r="U113" s="93">
        <f t="shared" si="14"/>
        <v>0</v>
      </c>
      <c r="V113" s="203" t="s">
        <v>19</v>
      </c>
      <c r="W113" s="354" t="s">
        <v>444</v>
      </c>
    </row>
    <row r="114" spans="1:23" ht="15.75" x14ac:dyDescent="0.25">
      <c r="A114" s="96"/>
      <c r="B114" s="97"/>
      <c r="C114" s="97"/>
      <c r="D114" s="97"/>
      <c r="E114" s="97"/>
      <c r="F114" s="104"/>
      <c r="G114" s="98"/>
      <c r="H114" s="99"/>
      <c r="I114" s="214"/>
      <c r="J114" s="63"/>
      <c r="K114" s="63"/>
      <c r="L114" s="63"/>
      <c r="M114" s="63"/>
      <c r="N114" s="63"/>
      <c r="O114" s="63"/>
      <c r="P114" s="63"/>
      <c r="Q114" s="63"/>
      <c r="R114" s="63"/>
      <c r="S114" s="251"/>
      <c r="T114" s="247">
        <f t="shared" si="12"/>
        <v>0</v>
      </c>
      <c r="U114" s="93">
        <f t="shared" si="14"/>
        <v>0</v>
      </c>
      <c r="V114" s="203" t="s">
        <v>78</v>
      </c>
      <c r="W114" s="354" t="s">
        <v>350</v>
      </c>
    </row>
    <row r="115" spans="1:23" ht="15.75" x14ac:dyDescent="0.25">
      <c r="A115" s="96"/>
      <c r="B115" s="97"/>
      <c r="C115" s="97"/>
      <c r="D115" s="97"/>
      <c r="E115" s="97"/>
      <c r="F115" s="104"/>
      <c r="G115" s="98"/>
      <c r="H115" s="99"/>
      <c r="I115" s="214"/>
      <c r="J115" s="63"/>
      <c r="K115" s="63"/>
      <c r="L115" s="63"/>
      <c r="M115" s="63"/>
      <c r="N115" s="63"/>
      <c r="O115" s="63"/>
      <c r="P115" s="63"/>
      <c r="Q115" s="63"/>
      <c r="R115" s="63"/>
      <c r="S115" s="251"/>
      <c r="T115" s="247">
        <f t="shared" si="12"/>
        <v>0</v>
      </c>
      <c r="U115" s="93">
        <f t="shared" si="14"/>
        <v>0</v>
      </c>
      <c r="V115" s="332" t="s">
        <v>165</v>
      </c>
      <c r="W115" s="354" t="s">
        <v>445</v>
      </c>
    </row>
    <row r="116" spans="1:23" ht="15.75" x14ac:dyDescent="0.25">
      <c r="A116" s="96"/>
      <c r="B116" s="97"/>
      <c r="C116" s="97"/>
      <c r="D116" s="97"/>
      <c r="E116" s="104"/>
      <c r="F116" s="104"/>
      <c r="G116" s="98"/>
      <c r="H116" s="99"/>
      <c r="I116" s="214"/>
      <c r="J116" s="63"/>
      <c r="K116" s="63"/>
      <c r="L116" s="63"/>
      <c r="M116" s="63"/>
      <c r="N116" s="63"/>
      <c r="O116" s="63"/>
      <c r="P116" s="63"/>
      <c r="Q116" s="63"/>
      <c r="R116" s="63"/>
      <c r="S116" s="251"/>
      <c r="T116" s="247">
        <f t="shared" si="12"/>
        <v>0</v>
      </c>
      <c r="U116" s="93">
        <f t="shared" si="14"/>
        <v>0</v>
      </c>
      <c r="V116" s="203" t="s">
        <v>12</v>
      </c>
      <c r="W116" s="326"/>
    </row>
    <row r="117" spans="1:23" ht="15.75" x14ac:dyDescent="0.25">
      <c r="A117" s="96"/>
      <c r="B117" s="97"/>
      <c r="C117" s="97"/>
      <c r="D117" s="97"/>
      <c r="E117" s="104"/>
      <c r="F117" s="104"/>
      <c r="G117" s="98"/>
      <c r="H117" s="99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251"/>
      <c r="T117" s="247">
        <f t="shared" si="12"/>
        <v>0</v>
      </c>
      <c r="U117" s="93">
        <f t="shared" si="14"/>
        <v>0</v>
      </c>
      <c r="V117" s="204" t="s">
        <v>159</v>
      </c>
      <c r="W117" s="354"/>
    </row>
    <row r="118" spans="1:23" ht="15.75" x14ac:dyDescent="0.25">
      <c r="A118" s="96"/>
      <c r="B118" s="97"/>
      <c r="C118" s="97"/>
      <c r="D118" s="97"/>
      <c r="E118" s="104"/>
      <c r="F118" s="104"/>
      <c r="G118" s="98"/>
      <c r="H118" s="99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251"/>
      <c r="T118" s="247">
        <f t="shared" si="12"/>
        <v>0</v>
      </c>
      <c r="U118" s="93">
        <f t="shared" si="14"/>
        <v>0</v>
      </c>
      <c r="V118" s="204" t="s">
        <v>92</v>
      </c>
      <c r="W118" s="326"/>
    </row>
    <row r="119" spans="1:23" ht="16.5" thickBot="1" x14ac:dyDescent="0.3">
      <c r="A119" s="96"/>
      <c r="B119" s="97"/>
      <c r="C119" s="97"/>
      <c r="D119" s="97"/>
      <c r="E119" s="104"/>
      <c r="F119" s="104"/>
      <c r="G119" s="98"/>
      <c r="H119" s="107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254"/>
      <c r="T119" s="248">
        <f t="shared" si="12"/>
        <v>0</v>
      </c>
      <c r="U119" s="299">
        <f>($T119)/$D$90</f>
        <v>0</v>
      </c>
      <c r="V119" s="357" t="s">
        <v>9</v>
      </c>
      <c r="W119" s="326"/>
    </row>
    <row r="120" spans="1:23" ht="16.5" thickBot="1" x14ac:dyDescent="0.3">
      <c r="A120" s="96"/>
      <c r="B120" s="97"/>
      <c r="C120" s="97"/>
      <c r="D120" s="97"/>
      <c r="E120" s="104"/>
      <c r="F120" s="104"/>
      <c r="G120" s="98"/>
      <c r="H120" s="82"/>
      <c r="I120" s="83"/>
      <c r="J120" s="240"/>
      <c r="K120" s="83"/>
      <c r="L120" s="83"/>
      <c r="M120" s="83"/>
      <c r="N120" s="83"/>
      <c r="O120" s="83"/>
      <c r="P120" s="83"/>
      <c r="Q120" s="83"/>
      <c r="R120" s="83"/>
      <c r="S120" s="83"/>
      <c r="T120" s="246"/>
      <c r="U120" s="246"/>
      <c r="V120" s="208" t="s">
        <v>149</v>
      </c>
      <c r="W120" s="354"/>
    </row>
    <row r="121" spans="1:23" ht="15.75" x14ac:dyDescent="0.25">
      <c r="A121" s="96"/>
      <c r="B121" s="97"/>
      <c r="C121" s="97"/>
      <c r="D121" s="97"/>
      <c r="E121" s="104"/>
      <c r="F121" s="104"/>
      <c r="G121" s="109"/>
      <c r="H121" s="90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250"/>
      <c r="T121" s="249">
        <f t="shared" ref="T121:T122" si="15">SUM(H121,J121,L121,N121,P121,R121,S121)</f>
        <v>0</v>
      </c>
      <c r="U121" s="183">
        <f>($T121)/$D$90</f>
        <v>0</v>
      </c>
      <c r="V121" s="202" t="s">
        <v>89</v>
      </c>
      <c r="W121" s="354"/>
    </row>
    <row r="122" spans="1:23" ht="15.75" x14ac:dyDescent="0.25">
      <c r="A122" s="96"/>
      <c r="B122" s="97"/>
      <c r="C122" s="97"/>
      <c r="D122" s="97"/>
      <c r="E122" s="104"/>
      <c r="F122" s="104"/>
      <c r="G122" s="109"/>
      <c r="H122" s="99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251"/>
      <c r="T122" s="247">
        <f t="shared" si="15"/>
        <v>0</v>
      </c>
      <c r="U122" s="183">
        <f>($T122)/$D$90</f>
        <v>0</v>
      </c>
      <c r="V122" s="203" t="s">
        <v>83</v>
      </c>
      <c r="W122" s="354"/>
    </row>
    <row r="123" spans="1:23" x14ac:dyDescent="0.25">
      <c r="A123" s="96"/>
      <c r="B123" s="97"/>
      <c r="C123" s="97"/>
      <c r="D123" s="97"/>
      <c r="E123" s="104"/>
      <c r="F123" s="104"/>
      <c r="G123" s="109"/>
      <c r="H123" s="99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251"/>
      <c r="T123" s="247">
        <v>0</v>
      </c>
      <c r="U123" s="183">
        <f t="shared" ref="U123:U128" si="16">($T123)/$D$90</f>
        <v>0</v>
      </c>
      <c r="V123" s="355" t="s">
        <v>162</v>
      </c>
      <c r="W123" s="354"/>
    </row>
    <row r="124" spans="1:23" ht="15.75" x14ac:dyDescent="0.25">
      <c r="A124" s="96"/>
      <c r="B124" s="97"/>
      <c r="C124" s="97"/>
      <c r="D124" s="97"/>
      <c r="E124" s="104"/>
      <c r="F124" s="104"/>
      <c r="G124" s="109"/>
      <c r="H124" s="99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251"/>
      <c r="T124" s="247">
        <f t="shared" ref="T124:T129" si="17">SUM(H124,J124,L124,N124,P124,R124,S124)</f>
        <v>0</v>
      </c>
      <c r="U124" s="183">
        <f t="shared" si="16"/>
        <v>0</v>
      </c>
      <c r="V124" s="203" t="s">
        <v>71</v>
      </c>
      <c r="W124" s="326" t="s">
        <v>446</v>
      </c>
    </row>
    <row r="125" spans="1:23" ht="15.75" x14ac:dyDescent="0.25">
      <c r="A125" s="96"/>
      <c r="B125" s="97"/>
      <c r="C125" s="97"/>
      <c r="D125" s="97"/>
      <c r="E125" s="104"/>
      <c r="F125" s="104"/>
      <c r="G125" s="109"/>
      <c r="H125" s="99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251"/>
      <c r="T125" s="247">
        <f t="shared" si="17"/>
        <v>0</v>
      </c>
      <c r="U125" s="183">
        <f t="shared" si="16"/>
        <v>0</v>
      </c>
      <c r="V125" s="204" t="s">
        <v>15</v>
      </c>
      <c r="W125" s="326"/>
    </row>
    <row r="126" spans="1:23" ht="15.75" x14ac:dyDescent="0.25">
      <c r="A126" s="96"/>
      <c r="B126" s="97"/>
      <c r="C126" s="97"/>
      <c r="D126" s="97"/>
      <c r="E126" s="104"/>
      <c r="F126" s="104"/>
      <c r="G126" s="109"/>
      <c r="H126" s="99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251"/>
      <c r="T126" s="247">
        <f t="shared" si="17"/>
        <v>0</v>
      </c>
      <c r="U126" s="183">
        <f t="shared" si="16"/>
        <v>0</v>
      </c>
      <c r="V126" s="204" t="s">
        <v>26</v>
      </c>
      <c r="W126" s="326"/>
    </row>
    <row r="127" spans="1:23" ht="15.75" x14ac:dyDescent="0.25">
      <c r="A127" s="96"/>
      <c r="B127" s="97"/>
      <c r="C127" s="97"/>
      <c r="D127" s="97"/>
      <c r="E127" s="104"/>
      <c r="F127" s="104"/>
      <c r="G127" s="109"/>
      <c r="H127" s="107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254"/>
      <c r="T127" s="247">
        <f t="shared" si="17"/>
        <v>0</v>
      </c>
      <c r="U127" s="183">
        <f t="shared" si="16"/>
        <v>0</v>
      </c>
      <c r="V127" s="207" t="s">
        <v>12</v>
      </c>
      <c r="W127" s="356"/>
    </row>
    <row r="128" spans="1:23" ht="15.75" x14ac:dyDescent="0.25">
      <c r="A128" s="96"/>
      <c r="B128" s="97"/>
      <c r="C128" s="97"/>
      <c r="D128" s="97"/>
      <c r="E128" s="104"/>
      <c r="F128" s="104"/>
      <c r="G128" s="109"/>
      <c r="H128" s="107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254"/>
      <c r="T128" s="247">
        <f t="shared" si="17"/>
        <v>0</v>
      </c>
      <c r="U128" s="183">
        <f t="shared" si="16"/>
        <v>0</v>
      </c>
      <c r="V128" s="203" t="s">
        <v>11</v>
      </c>
      <c r="W128" s="326"/>
    </row>
    <row r="129" spans="1:23" ht="16.5" thickBot="1" x14ac:dyDescent="0.3">
      <c r="A129" s="117"/>
      <c r="B129" s="118"/>
      <c r="C129" s="118"/>
      <c r="D129" s="118"/>
      <c r="E129" s="119"/>
      <c r="F129" s="119"/>
      <c r="G129" s="120"/>
      <c r="H129" s="107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254"/>
      <c r="T129" s="247">
        <f t="shared" si="17"/>
        <v>0</v>
      </c>
      <c r="U129" s="299">
        <f>($T129)/$D$90</f>
        <v>0</v>
      </c>
      <c r="V129" s="205" t="s">
        <v>146</v>
      </c>
      <c r="W129" s="352"/>
    </row>
    <row r="130" spans="1:23" ht="15.75" thickBot="1" x14ac:dyDescent="0.3">
      <c r="A130" s="122"/>
      <c r="B130" s="122"/>
      <c r="C130" s="122"/>
      <c r="D130" s="122"/>
      <c r="E130" s="122"/>
      <c r="F130" s="122"/>
      <c r="G130" s="47" t="s">
        <v>4</v>
      </c>
      <c r="H130" s="123">
        <f t="shared" ref="H130:S130" si="18">SUM(H91:H129)</f>
        <v>6</v>
      </c>
      <c r="I130" s="123">
        <f t="shared" si="18"/>
        <v>0</v>
      </c>
      <c r="J130" s="123">
        <f t="shared" si="18"/>
        <v>0</v>
      </c>
      <c r="K130" s="123">
        <f t="shared" si="18"/>
        <v>0</v>
      </c>
      <c r="L130" s="123">
        <f t="shared" si="18"/>
        <v>0</v>
      </c>
      <c r="M130" s="123">
        <f t="shared" si="18"/>
        <v>0</v>
      </c>
      <c r="N130" s="123">
        <f t="shared" si="18"/>
        <v>0</v>
      </c>
      <c r="O130" s="123">
        <f t="shared" si="18"/>
        <v>0</v>
      </c>
      <c r="P130" s="123">
        <f t="shared" si="18"/>
        <v>0</v>
      </c>
      <c r="Q130" s="123">
        <f t="shared" si="18"/>
        <v>0</v>
      </c>
      <c r="R130" s="123">
        <f t="shared" si="18"/>
        <v>0</v>
      </c>
      <c r="S130" s="123">
        <f t="shared" si="18"/>
        <v>1</v>
      </c>
      <c r="T130" s="198">
        <f>SUM(H130,J130,L130,N130,P130,R130,S130)</f>
        <v>7</v>
      </c>
      <c r="U130" s="333">
        <f>($T130)/$D$90</f>
        <v>0.10606060606060606</v>
      </c>
      <c r="V130" s="40"/>
    </row>
  </sheetData>
  <mergeCells count="10">
    <mergeCell ref="A92:G92"/>
    <mergeCell ref="A93:F93"/>
    <mergeCell ref="A94:F94"/>
    <mergeCell ref="A95:F95"/>
    <mergeCell ref="A96:F96"/>
    <mergeCell ref="A48:G48"/>
    <mergeCell ref="A49:F49"/>
    <mergeCell ref="A50:F50"/>
    <mergeCell ref="A51:F51"/>
    <mergeCell ref="A52:F52"/>
  </mergeCells>
  <conditionalFormatting sqref="U43">
    <cfRule type="cellIs" dxfId="244" priority="21" operator="greaterThan">
      <formula>0.2</formula>
    </cfRule>
  </conditionalFormatting>
  <conditionalFormatting sqref="U3:U31">
    <cfRule type="colorScale" priority="15">
      <colorScale>
        <cfvo type="min"/>
        <cfvo type="max"/>
        <color rgb="FFFCFCFF"/>
        <color rgb="FFF8696B"/>
      </colorScale>
    </cfRule>
  </conditionalFormatting>
  <conditionalFormatting sqref="U3:U31">
    <cfRule type="cellIs" dxfId="243" priority="14" operator="greaterThan">
      <formula>0.2</formula>
    </cfRule>
  </conditionalFormatting>
  <conditionalFormatting sqref="U1:U2">
    <cfRule type="cellIs" dxfId="242" priority="13" operator="greaterThan">
      <formula>0.2</formula>
    </cfRule>
  </conditionalFormatting>
  <conditionalFormatting sqref="U33:U42">
    <cfRule type="cellIs" dxfId="241" priority="11" operator="greaterThan">
      <formula>0.2</formula>
    </cfRule>
  </conditionalFormatting>
  <conditionalFormatting sqref="U33:U42">
    <cfRule type="colorScale" priority="12">
      <colorScale>
        <cfvo type="min"/>
        <cfvo type="max"/>
        <color rgb="FFFCFCFF"/>
        <color rgb="FFF8696B"/>
      </colorScale>
    </cfRule>
  </conditionalFormatting>
  <conditionalFormatting sqref="U47:U75">
    <cfRule type="colorScale" priority="10">
      <colorScale>
        <cfvo type="min"/>
        <cfvo type="max"/>
        <color rgb="FFFCFCFF"/>
        <color rgb="FFF8696B"/>
      </colorScale>
    </cfRule>
  </conditionalFormatting>
  <conditionalFormatting sqref="U47:U75">
    <cfRule type="cellIs" dxfId="240" priority="9" operator="greaterThan">
      <formula>0.2</formula>
    </cfRule>
  </conditionalFormatting>
  <conditionalFormatting sqref="U45:U46">
    <cfRule type="cellIs" dxfId="239" priority="8" operator="greaterThan">
      <formula>0.2</formula>
    </cfRule>
  </conditionalFormatting>
  <conditionalFormatting sqref="U77:U86">
    <cfRule type="cellIs" dxfId="238" priority="6" operator="greaterThan">
      <formula>0.2</formula>
    </cfRule>
  </conditionalFormatting>
  <conditionalFormatting sqref="U77:U86">
    <cfRule type="colorScale" priority="7">
      <colorScale>
        <cfvo type="min"/>
        <cfvo type="max"/>
        <color rgb="FFFCFCFF"/>
        <color rgb="FFF8696B"/>
      </colorScale>
    </cfRule>
  </conditionalFormatting>
  <conditionalFormatting sqref="U91:U119">
    <cfRule type="colorScale" priority="5">
      <colorScale>
        <cfvo type="min"/>
        <cfvo type="max"/>
        <color rgb="FFFCFCFF"/>
        <color rgb="FFF8696B"/>
      </colorScale>
    </cfRule>
  </conditionalFormatting>
  <conditionalFormatting sqref="U91:U119">
    <cfRule type="cellIs" dxfId="237" priority="4" operator="greaterThan">
      <formula>0.2</formula>
    </cfRule>
  </conditionalFormatting>
  <conditionalFormatting sqref="U89:U90">
    <cfRule type="cellIs" dxfId="236" priority="3" operator="greaterThan">
      <formula>0.2</formula>
    </cfRule>
  </conditionalFormatting>
  <conditionalFormatting sqref="U121:U130">
    <cfRule type="cellIs" dxfId="235" priority="1" operator="greaterThan">
      <formula>0.2</formula>
    </cfRule>
  </conditionalFormatting>
  <conditionalFormatting sqref="U121:U130">
    <cfRule type="colorScale" priority="2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2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33"/>
  <sheetViews>
    <sheetView showGridLines="0" topLeftCell="A3" zoomScaleNormal="100" workbookViewId="0">
      <selection activeCell="R5" sqref="R5"/>
    </sheetView>
  </sheetViews>
  <sheetFormatPr defaultColWidth="9.140625" defaultRowHeight="15" x14ac:dyDescent="0.25"/>
  <cols>
    <col min="1" max="4" width="10.7109375" style="23" customWidth="1"/>
    <col min="5" max="5" width="10.7109375" style="25" customWidth="1"/>
    <col min="6" max="6" width="10.7109375" style="23" customWidth="1"/>
    <col min="7" max="7" width="17.7109375" style="23" customWidth="1"/>
    <col min="8" max="8" width="10.7109375" style="23" customWidth="1"/>
    <col min="9" max="9" width="13.5703125" style="23" bestFit="1" customWidth="1"/>
    <col min="10" max="11" width="10.7109375" style="23" customWidth="1"/>
    <col min="12" max="12" width="16.5703125" style="23" customWidth="1"/>
    <col min="13" max="14" width="10.7109375" style="23" customWidth="1"/>
    <col min="15" max="15" width="30" style="23" bestFit="1" customWidth="1"/>
    <col min="16" max="16" width="10.7109375" style="23" customWidth="1"/>
    <col min="17" max="17" width="10.85546875" style="23" customWidth="1"/>
    <col min="18" max="18" width="9.85546875" style="23" customWidth="1"/>
    <col min="19" max="16384" width="9.140625" style="23"/>
  </cols>
  <sheetData>
    <row r="1" spans="1:21" ht="54" customHeight="1" x14ac:dyDescent="0.25">
      <c r="A1" s="517" t="s">
        <v>105</v>
      </c>
      <c r="B1" s="517"/>
      <c r="C1" s="517"/>
      <c r="D1" s="517"/>
      <c r="E1" s="517"/>
      <c r="F1" s="517"/>
      <c r="G1" s="517"/>
      <c r="H1" s="517"/>
      <c r="I1" s="517"/>
      <c r="J1" s="517"/>
      <c r="K1" s="517"/>
      <c r="L1" s="517"/>
      <c r="M1" s="517"/>
      <c r="N1" s="517"/>
      <c r="O1" s="517"/>
      <c r="P1" s="517"/>
      <c r="Q1" s="517"/>
      <c r="R1" s="517"/>
    </row>
    <row r="3" spans="1:21" ht="26.25" customHeight="1" x14ac:dyDescent="0.25">
      <c r="H3" s="23">
        <f ca="1">H3:H38</f>
        <v>0</v>
      </c>
      <c r="O3" s="518" t="s">
        <v>50</v>
      </c>
      <c r="P3" s="519"/>
      <c r="Q3" s="519"/>
      <c r="R3" s="519"/>
    </row>
    <row r="4" spans="1:21" x14ac:dyDescent="0.25">
      <c r="O4" s="520" t="s">
        <v>20</v>
      </c>
      <c r="P4" s="521"/>
      <c r="Q4" s="522"/>
      <c r="R4" s="257" t="s">
        <v>24</v>
      </c>
    </row>
    <row r="5" spans="1:21" x14ac:dyDescent="0.25">
      <c r="O5" s="20" t="s">
        <v>5</v>
      </c>
      <c r="P5" s="20"/>
      <c r="Q5" s="21"/>
      <c r="R5" s="18">
        <f>SUMIF('EB211'!$V$3:$V$129,O5,'EB211'!$T$3:$T$129)</f>
        <v>89</v>
      </c>
    </row>
    <row r="6" spans="1:21" x14ac:dyDescent="0.25">
      <c r="O6" s="20" t="s">
        <v>15</v>
      </c>
      <c r="P6" s="20"/>
      <c r="Q6" s="21"/>
      <c r="R6" s="18">
        <f>SUMIF('EB211'!$V$3:$V$129,O6,'EB211'!$T$3:$T$129)</f>
        <v>31</v>
      </c>
    </row>
    <row r="7" spans="1:21" x14ac:dyDescent="0.25">
      <c r="O7" s="20" t="s">
        <v>13</v>
      </c>
      <c r="P7" s="20"/>
      <c r="Q7" s="21"/>
      <c r="R7" s="18">
        <f>SUMIF('EB211'!$V$3:$V$129,O7,'EB211'!$T$3:$T$129)</f>
        <v>20</v>
      </c>
    </row>
    <row r="8" spans="1:21" x14ac:dyDescent="0.25">
      <c r="O8" s="20" t="s">
        <v>11</v>
      </c>
      <c r="P8" s="20"/>
      <c r="Q8" s="21"/>
      <c r="R8" s="18">
        <f>SUMIF('EB211'!$V$3:$V$129,O8,'EB211'!$T$3:$T$129)</f>
        <v>11</v>
      </c>
    </row>
    <row r="9" spans="1:21" x14ac:dyDescent="0.25">
      <c r="O9" s="20" t="s">
        <v>3</v>
      </c>
      <c r="P9" s="20"/>
      <c r="Q9" s="21"/>
      <c r="R9" s="18">
        <f>SUMIF('EB211'!$V$3:$V$129,O9,'EB211'!$T$3:$T$129)</f>
        <v>10</v>
      </c>
    </row>
    <row r="10" spans="1:21" ht="15.75" x14ac:dyDescent="0.25">
      <c r="O10" s="20" t="s">
        <v>43</v>
      </c>
      <c r="P10" s="20"/>
      <c r="Q10" s="21"/>
      <c r="R10" s="18">
        <f>SUMIF('EB211'!$V$3:$V$129,O10,'EB211'!$T$3:$T$129)</f>
        <v>8</v>
      </c>
      <c r="U10" s="125"/>
    </row>
    <row r="11" spans="1:21" x14ac:dyDescent="0.25">
      <c r="O11" s="20" t="s">
        <v>26</v>
      </c>
      <c r="P11" s="20"/>
      <c r="Q11" s="21"/>
      <c r="R11" s="18">
        <f>SUMIF('EB211'!$V$3:$V$129,O11,'EB211'!$T$3:$T$129)</f>
        <v>4</v>
      </c>
    </row>
    <row r="12" spans="1:21" x14ac:dyDescent="0.25">
      <c r="O12" s="20" t="s">
        <v>12</v>
      </c>
      <c r="P12" s="20"/>
      <c r="Q12" s="21"/>
      <c r="R12" s="18">
        <f>SUMIF('EB211'!$V$3:$V$129,O12,'EB211'!$T$3:$T$129)</f>
        <v>4</v>
      </c>
    </row>
    <row r="13" spans="1:21" x14ac:dyDescent="0.25">
      <c r="O13" s="20" t="s">
        <v>27</v>
      </c>
      <c r="P13" s="20"/>
      <c r="Q13" s="21"/>
      <c r="R13" s="18">
        <f>SUMIF('EB211'!$V$3:$V$129,O13,'EB211'!$T$3:$T$129)</f>
        <v>2</v>
      </c>
    </row>
    <row r="14" spans="1:21" x14ac:dyDescent="0.25">
      <c r="O14" s="20" t="s">
        <v>14</v>
      </c>
      <c r="P14" s="20"/>
      <c r="Q14" s="21"/>
      <c r="R14" s="18">
        <f>SUMIF('EB211'!$V$3:$V$129,O14,'EB211'!$T$3:$T$129)</f>
        <v>2</v>
      </c>
    </row>
    <row r="15" spans="1:21" x14ac:dyDescent="0.25">
      <c r="O15" s="20" t="s">
        <v>30</v>
      </c>
      <c r="P15" s="20"/>
      <c r="Q15" s="21"/>
      <c r="R15" s="18">
        <f>SUMIF('EB211'!$V$3:$V$129,O15,'EB211'!$T$3:$T$129)</f>
        <v>1</v>
      </c>
    </row>
    <row r="16" spans="1:21" x14ac:dyDescent="0.25">
      <c r="O16" s="20" t="s">
        <v>33</v>
      </c>
      <c r="P16" s="20"/>
      <c r="Q16" s="21"/>
      <c r="R16" s="18">
        <f>SUMIF('EB211'!$V$3:$V$129,O16,'EB211'!$T$3:$T$129)</f>
        <v>1</v>
      </c>
    </row>
    <row r="17" spans="1:18" x14ac:dyDescent="0.25">
      <c r="O17" s="20" t="s">
        <v>0</v>
      </c>
      <c r="P17" s="20"/>
      <c r="Q17" s="21"/>
      <c r="R17" s="18">
        <f>SUMIF('EB211'!$V$3:$V$129,O17,'EB211'!$T$3:$T$129)</f>
        <v>1</v>
      </c>
    </row>
    <row r="18" spans="1:18" x14ac:dyDescent="0.25">
      <c r="O18" s="20" t="s">
        <v>31</v>
      </c>
      <c r="P18" s="20"/>
      <c r="Q18" s="21"/>
      <c r="R18" s="18">
        <f>SUMIF('EB211'!$V$3:$V$129,O18,'EB211'!$T$3:$T$129)</f>
        <v>0</v>
      </c>
    </row>
    <row r="19" spans="1:18" x14ac:dyDescent="0.25">
      <c r="O19" s="20" t="s">
        <v>19</v>
      </c>
      <c r="P19" s="20"/>
      <c r="Q19" s="21"/>
      <c r="R19" s="18">
        <f>SUMIF('EB211'!$V$3:$V$129,O19,'EB211'!$T$3:$T$129)</f>
        <v>0</v>
      </c>
    </row>
    <row r="20" spans="1:18" ht="15.75" customHeight="1" x14ac:dyDescent="0.25">
      <c r="O20" s="20" t="s">
        <v>8</v>
      </c>
      <c r="P20" s="20"/>
      <c r="Q20" s="21"/>
      <c r="R20" s="18">
        <f>SUMIF('EB211'!$V$3:$V$129,O20,'EB211'!$T$3:$T$129)</f>
        <v>0</v>
      </c>
    </row>
    <row r="21" spans="1:18" ht="23.25" x14ac:dyDescent="0.25">
      <c r="A21" s="127"/>
      <c r="B21" s="128" t="s">
        <v>62</v>
      </c>
      <c r="C21" s="128"/>
      <c r="D21" s="128"/>
      <c r="E21" s="129"/>
      <c r="O21" s="20" t="s">
        <v>44</v>
      </c>
      <c r="P21" s="20"/>
      <c r="Q21" s="21"/>
      <c r="R21" s="18">
        <f>SUMIF('EB211'!$V$3:$V$129,O21,'EB211'!$T$3:$T$129)</f>
        <v>0</v>
      </c>
    </row>
    <row r="22" spans="1:18" ht="19.5" customHeight="1" x14ac:dyDescent="0.25">
      <c r="A22" s="133" t="s">
        <v>22</v>
      </c>
      <c r="B22" s="134" t="s">
        <v>17</v>
      </c>
      <c r="C22" s="134" t="s">
        <v>16</v>
      </c>
      <c r="D22" s="134" t="s">
        <v>1</v>
      </c>
      <c r="E22" s="135" t="s">
        <v>23</v>
      </c>
      <c r="O22" s="20" t="s">
        <v>77</v>
      </c>
      <c r="P22" s="20"/>
      <c r="Q22" s="21"/>
      <c r="R22" s="18">
        <f>SUMIF('EB211'!$V$3:$V$129,O22,'EB211'!$T$3:$T$129)</f>
        <v>0</v>
      </c>
    </row>
    <row r="23" spans="1:18" x14ac:dyDescent="0.25">
      <c r="A23" s="312">
        <v>1519721</v>
      </c>
      <c r="B23" s="313">
        <f>VLOOKUP(Table1486[[#This Row],[Shop Order]],'EB211'!A:AA,4,FALSE)</f>
        <v>152</v>
      </c>
      <c r="C23" s="313">
        <f>VLOOKUP(Table1486[[#This Row],[Shop Order]],'EB211'!A:AA,5,FALSE)</f>
        <v>144</v>
      </c>
      <c r="D23" s="314">
        <f>VLOOKUP(Table1486[[#This Row],[Shop Order]],'EB211'!A:AA,6,FALSE)</f>
        <v>0.94736842105263153</v>
      </c>
      <c r="E23" s="315">
        <f>VLOOKUP(Table1486[[#This Row],[Shop Order]],'EB211'!A:AA,7,FALSE)</f>
        <v>45390</v>
      </c>
      <c r="O23" s="20" t="s">
        <v>7</v>
      </c>
      <c r="P23" s="20"/>
      <c r="Q23" s="21"/>
      <c r="R23" s="18">
        <f>SUMIF('EB211'!$V$3:$V$129,O23,'EB211'!$T$3:$T$129)</f>
        <v>0</v>
      </c>
    </row>
    <row r="24" spans="1:18" x14ac:dyDescent="0.25">
      <c r="A24" s="312">
        <v>1521801</v>
      </c>
      <c r="B24" s="313">
        <f>VLOOKUP(Table1486[[#This Row],[Shop Order]],'EB211'!A:AA,4,FALSE)</f>
        <v>1792</v>
      </c>
      <c r="C24" s="313">
        <f>VLOOKUP(Table1486[[#This Row],[Shop Order]],'EB211'!A:AA,5,FALSE)</f>
        <v>1610</v>
      </c>
      <c r="D24" s="314">
        <f>VLOOKUP(Table1486[[#This Row],[Shop Order]],'EB211'!A:AA,6,FALSE)</f>
        <v>0.8984375</v>
      </c>
      <c r="E24" s="315">
        <f>VLOOKUP(Table1486[[#This Row],[Shop Order]],'EB211'!A:AA,7,FALSE)</f>
        <v>45411</v>
      </c>
      <c r="G24" s="24"/>
      <c r="O24" s="20" t="s">
        <v>29</v>
      </c>
      <c r="P24" s="20"/>
      <c r="Q24" s="21"/>
      <c r="R24" s="18">
        <f>SUMIF('EB211'!$V$3:$V$129,O24,'EB211'!$T$3:$T$129)</f>
        <v>0</v>
      </c>
    </row>
    <row r="25" spans="1:18" x14ac:dyDescent="0.25">
      <c r="A25" s="312">
        <v>1524265</v>
      </c>
      <c r="B25" s="313">
        <f>VLOOKUP(Table1486[[#This Row],[Shop Order]],'EB211'!A:AA,4,FALSE)</f>
        <v>66</v>
      </c>
      <c r="C25" s="313">
        <f>VLOOKUP(Table1486[[#This Row],[Shop Order]],'EB211'!A:AA,5,FALSE)</f>
        <v>59</v>
      </c>
      <c r="D25" s="314">
        <f>VLOOKUP(Table1486[[#This Row],[Shop Order]],'EB211'!A:AA,6,FALSE)</f>
        <v>0.89393939393939392</v>
      </c>
      <c r="E25" s="315">
        <f>VLOOKUP(Table1486[[#This Row],[Shop Order]],'EB211'!A:AA,7,FALSE)</f>
        <v>45446</v>
      </c>
      <c r="O25" s="20" t="s">
        <v>10</v>
      </c>
      <c r="P25" s="20"/>
      <c r="Q25" s="21"/>
      <c r="R25" s="18">
        <f>SUMIF('EB211'!$V$3:$V$129,O25,'EB211'!$T$3:$T$129)</f>
        <v>0</v>
      </c>
    </row>
    <row r="26" spans="1:18" x14ac:dyDescent="0.25">
      <c r="A26" s="312"/>
      <c r="B26" s="313" t="e">
        <f>VLOOKUP(Table1486[[#This Row],[Shop Order]],'EB211'!A:AA,4,FALSE)</f>
        <v>#N/A</v>
      </c>
      <c r="C26" s="313" t="e">
        <f>VLOOKUP(Table1486[[#This Row],[Shop Order]],'EB211'!A:AA,5,FALSE)</f>
        <v>#N/A</v>
      </c>
      <c r="D26" s="314" t="e">
        <f>VLOOKUP(Table1486[[#This Row],[Shop Order]],'EB211'!A:AA,6,FALSE)</f>
        <v>#N/A</v>
      </c>
      <c r="E26" s="315" t="e">
        <f>VLOOKUP(Table1486[[#This Row],[Shop Order]],'EB211'!A:AA,7,FALSE)</f>
        <v>#N/A</v>
      </c>
      <c r="O26" s="20" t="s">
        <v>78</v>
      </c>
      <c r="P26" s="20"/>
      <c r="Q26" s="21"/>
      <c r="R26" s="18">
        <f>SUMIF('EB211'!$V$3:$V$129,O26,'EB211'!$T$3:$T$129)</f>
        <v>0</v>
      </c>
    </row>
    <row r="27" spans="1:18" x14ac:dyDescent="0.25">
      <c r="A27" s="312"/>
      <c r="B27" s="313" t="e">
        <f>VLOOKUP(Table1486[[#This Row],[Shop Order]],'EB211'!A:AA,4,FALSE)</f>
        <v>#N/A</v>
      </c>
      <c r="C27" s="313" t="e">
        <f>VLOOKUP(Table1486[[#This Row],[Shop Order]],'EB211'!A:AA,5,FALSE)</f>
        <v>#N/A</v>
      </c>
      <c r="D27" s="314" t="e">
        <f>VLOOKUP(Table1486[[#This Row],[Shop Order]],'EB211'!A:AA,6,FALSE)</f>
        <v>#N/A</v>
      </c>
      <c r="E27" s="315" t="e">
        <f>VLOOKUP(Table1486[[#This Row],[Shop Order]],'EB211'!A:AA,7,FALSE)</f>
        <v>#N/A</v>
      </c>
      <c r="O27" s="20" t="s">
        <v>112</v>
      </c>
      <c r="P27" s="20"/>
      <c r="Q27" s="21"/>
      <c r="R27" s="18">
        <f>SUMIF('EB211'!$V$3:$V$129,O27,'EB211'!$T$3:$T$129)</f>
        <v>0</v>
      </c>
    </row>
    <row r="28" spans="1:18" x14ac:dyDescent="0.25">
      <c r="A28" s="312"/>
      <c r="B28" s="313" t="e">
        <f>VLOOKUP(Table1486[[#This Row],[Shop Order]],'EB211'!A:AA,4,FALSE)</f>
        <v>#N/A</v>
      </c>
      <c r="C28" s="313" t="e">
        <f>VLOOKUP(Table1486[[#This Row],[Shop Order]],'EB211'!A:AA,5,FALSE)</f>
        <v>#N/A</v>
      </c>
      <c r="D28" s="314" t="e">
        <f>VLOOKUP(Table1486[[#This Row],[Shop Order]],'EB211'!A:AA,6,FALSE)</f>
        <v>#N/A</v>
      </c>
      <c r="E28" s="315" t="e">
        <f>VLOOKUP(Table1486[[#This Row],[Shop Order]],'EB211'!A:AA,7,FALSE)</f>
        <v>#N/A</v>
      </c>
      <c r="O28" s="20" t="s">
        <v>79</v>
      </c>
      <c r="P28" s="20"/>
      <c r="Q28" s="21"/>
      <c r="R28" s="18">
        <f>SUMIF('EB211'!$V$3:$V$129,O28,'EB211'!$T$3:$T$129)</f>
        <v>0</v>
      </c>
    </row>
    <row r="29" spans="1:18" ht="15" customHeight="1" x14ac:dyDescent="0.25">
      <c r="A29" s="529" t="s">
        <v>49</v>
      </c>
      <c r="B29" s="529"/>
      <c r="C29" s="529"/>
      <c r="D29" s="410">
        <f>AVERAGE(D23)</f>
        <v>0.94736842105263153</v>
      </c>
      <c r="E29" s="136"/>
      <c r="O29" s="20" t="s">
        <v>95</v>
      </c>
      <c r="P29" s="31"/>
      <c r="Q29" s="31"/>
      <c r="R29" s="18">
        <f>SUMIF('EB211'!$V$3:$V$129,O29,'EB211'!$T$3:$T$129)</f>
        <v>0</v>
      </c>
    </row>
    <row r="31" spans="1:18" ht="30.75" customHeight="1" x14ac:dyDescent="0.25">
      <c r="E31" s="23"/>
    </row>
    <row r="32" spans="1:18" ht="38.25" customHeight="1" x14ac:dyDescent="0.25">
      <c r="E32" s="23"/>
    </row>
    <row r="33" spans="5:5" ht="33.75" customHeight="1" x14ac:dyDescent="0.25">
      <c r="E33" s="23"/>
    </row>
  </sheetData>
  <autoFilter ref="O4:R4" xr:uid="{00000000-0009-0000-0000-000003000000}">
    <filterColumn colId="0" showButton="0"/>
    <filterColumn colId="1" showButton="0"/>
    <sortState xmlns:xlrd2="http://schemas.microsoft.com/office/spreadsheetml/2017/richdata2" ref="O5:R29">
      <sortCondition descending="1" ref="R4"/>
    </sortState>
  </autoFilter>
  <sortState xmlns:xlrd2="http://schemas.microsoft.com/office/spreadsheetml/2017/richdata2" ref="O5:R29">
    <sortCondition descending="1" ref="R5:R29"/>
  </sortState>
  <dataConsolidate/>
  <mergeCells count="4">
    <mergeCell ref="A1:R1"/>
    <mergeCell ref="O3:R3"/>
    <mergeCell ref="O4:Q4"/>
    <mergeCell ref="A29:C29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pageSetUpPr fitToPage="1"/>
  </sheetPr>
  <dimension ref="A1:Z124"/>
  <sheetViews>
    <sheetView topLeftCell="A83" zoomScale="65" zoomScaleNormal="65" workbookViewId="0">
      <selection activeCell="V125" sqref="V125"/>
    </sheetView>
  </sheetViews>
  <sheetFormatPr defaultColWidth="9.140625" defaultRowHeight="15" x14ac:dyDescent="0.25"/>
  <cols>
    <col min="1" max="1" width="13.140625" style="41" customWidth="1"/>
    <col min="2" max="2" width="10.7109375" style="41" customWidth="1"/>
    <col min="3" max="5" width="8.7109375" style="41" customWidth="1"/>
    <col min="6" max="6" width="12" style="41" customWidth="1"/>
    <col min="7" max="7" width="12.85546875" style="13" bestFit="1" customWidth="1"/>
    <col min="8" max="11" width="15.85546875" style="7" customWidth="1"/>
    <col min="12" max="12" width="15.85546875" style="8" customWidth="1"/>
    <col min="13" max="13" width="15.85546875" style="9" customWidth="1"/>
    <col min="14" max="15" width="15.85546875" style="41" customWidth="1"/>
    <col min="16" max="16" width="15.85546875" style="10" customWidth="1"/>
    <col min="17" max="20" width="15.85546875" style="12" customWidth="1"/>
    <col min="21" max="21" width="9.140625" style="12"/>
    <col min="22" max="22" width="11.140625" style="12" bestFit="1" customWidth="1"/>
    <col min="23" max="23" width="10.28515625" style="12" customWidth="1"/>
    <col min="24" max="24" width="40.7109375" style="41" customWidth="1"/>
    <col min="25" max="25" width="18" style="41" hidden="1" customWidth="1"/>
    <col min="26" max="26" width="44.42578125" style="41" customWidth="1"/>
    <col min="27" max="16384" width="9.140625" style="41"/>
  </cols>
  <sheetData>
    <row r="1" spans="1:26" ht="75.75" thickBot="1" x14ac:dyDescent="0.3">
      <c r="A1" s="43" t="s">
        <v>22</v>
      </c>
      <c r="B1" s="43" t="s">
        <v>47</v>
      </c>
      <c r="C1" s="43" t="s">
        <v>52</v>
      </c>
      <c r="D1" s="43" t="s">
        <v>17</v>
      </c>
      <c r="E1" s="42" t="s">
        <v>16</v>
      </c>
      <c r="F1" s="44" t="s">
        <v>1</v>
      </c>
      <c r="G1" s="45" t="s">
        <v>23</v>
      </c>
      <c r="H1" s="46" t="s">
        <v>72</v>
      </c>
      <c r="I1" s="46" t="s">
        <v>73</v>
      </c>
      <c r="J1" s="46" t="s">
        <v>53</v>
      </c>
      <c r="K1" s="46" t="s">
        <v>58</v>
      </c>
      <c r="L1" s="46" t="s">
        <v>54</v>
      </c>
      <c r="M1" s="46" t="s">
        <v>59</v>
      </c>
      <c r="N1" s="46" t="s">
        <v>55</v>
      </c>
      <c r="O1" s="46" t="s">
        <v>60</v>
      </c>
      <c r="P1" s="46" t="s">
        <v>56</v>
      </c>
      <c r="Q1" s="46" t="s">
        <v>74</v>
      </c>
      <c r="R1" s="46" t="s">
        <v>57</v>
      </c>
      <c r="S1" s="46" t="s">
        <v>113</v>
      </c>
      <c r="T1" s="43" t="s">
        <v>41</v>
      </c>
      <c r="U1" s="43" t="s">
        <v>4</v>
      </c>
      <c r="V1" s="42" t="s">
        <v>2</v>
      </c>
      <c r="W1" s="79" t="s">
        <v>147</v>
      </c>
      <c r="X1" s="80" t="s">
        <v>20</v>
      </c>
      <c r="Y1" s="179" t="s">
        <v>4</v>
      </c>
      <c r="Z1" s="182" t="s">
        <v>6</v>
      </c>
    </row>
    <row r="2" spans="1:26" ht="15.75" thickBot="1" x14ac:dyDescent="0.3">
      <c r="A2" s="181">
        <v>1519723</v>
      </c>
      <c r="B2" s="181" t="s">
        <v>259</v>
      </c>
      <c r="C2" s="319">
        <v>1152</v>
      </c>
      <c r="D2" s="319">
        <v>1254</v>
      </c>
      <c r="E2" s="324">
        <v>1109</v>
      </c>
      <c r="F2" s="318">
        <f>E2/D2</f>
        <v>0.88437001594896336</v>
      </c>
      <c r="G2" s="180">
        <v>45392</v>
      </c>
      <c r="H2" s="169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/>
      <c r="U2" s="296"/>
      <c r="V2" s="166"/>
      <c r="W2" s="166"/>
      <c r="X2" s="86" t="s">
        <v>75</v>
      </c>
      <c r="Y2" s="179" t="s">
        <v>4</v>
      </c>
      <c r="Z2" s="77" t="s">
        <v>260</v>
      </c>
    </row>
    <row r="3" spans="1:26" x14ac:dyDescent="0.25">
      <c r="A3" s="49"/>
      <c r="B3" s="50"/>
      <c r="C3" s="50"/>
      <c r="D3" s="50"/>
      <c r="E3" s="50"/>
      <c r="F3" s="50"/>
      <c r="G3" s="51"/>
      <c r="H3" s="58">
        <v>3</v>
      </c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59">
        <v>1</v>
      </c>
      <c r="U3" s="71">
        <f t="shared" ref="U3:U31" si="0">SUM(H3,J3,L3,N3,P3,R3,T3)</f>
        <v>4</v>
      </c>
      <c r="V3" s="183">
        <f t="shared" ref="V3:V31" si="1">($U3)/$D$2</f>
        <v>3.189792663476874E-3</v>
      </c>
      <c r="W3" s="193">
        <f>D2</f>
        <v>1254</v>
      </c>
      <c r="X3" s="165" t="s">
        <v>15</v>
      </c>
      <c r="Y3" s="178">
        <f t="shared" ref="Y3:Y16" si="2">U3</f>
        <v>4</v>
      </c>
      <c r="Z3" s="210" t="s">
        <v>118</v>
      </c>
    </row>
    <row r="4" spans="1:26" x14ac:dyDescent="0.25">
      <c r="A4" s="52"/>
      <c r="B4" s="53"/>
      <c r="C4" s="53"/>
      <c r="D4" s="53"/>
      <c r="E4" s="53"/>
      <c r="F4" s="53"/>
      <c r="G4" s="54"/>
      <c r="H4" s="342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62">
        <v>2</v>
      </c>
      <c r="U4" s="71">
        <f t="shared" si="0"/>
        <v>2</v>
      </c>
      <c r="V4" s="183">
        <f t="shared" si="1"/>
        <v>1.594896331738437E-3</v>
      </c>
      <c r="W4" s="193">
        <f>D2</f>
        <v>1254</v>
      </c>
      <c r="X4" s="171" t="s">
        <v>43</v>
      </c>
      <c r="Y4" s="160"/>
      <c r="Z4" s="210" t="s">
        <v>178</v>
      </c>
    </row>
    <row r="5" spans="1:26" x14ac:dyDescent="0.25">
      <c r="A5" s="52"/>
      <c r="B5" s="53"/>
      <c r="C5" s="53"/>
      <c r="D5" s="53"/>
      <c r="E5" s="53"/>
      <c r="F5" s="53"/>
      <c r="G5" s="54"/>
      <c r="H5" s="60">
        <v>2</v>
      </c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1"/>
      <c r="U5" s="67">
        <f t="shared" si="0"/>
        <v>2</v>
      </c>
      <c r="V5" s="183">
        <f t="shared" si="1"/>
        <v>1.594896331738437E-3</v>
      </c>
      <c r="W5" s="193">
        <f>D2</f>
        <v>1254</v>
      </c>
      <c r="X5" s="164" t="s">
        <v>5</v>
      </c>
      <c r="Y5" s="160">
        <f t="shared" si="2"/>
        <v>2</v>
      </c>
      <c r="Z5" s="126"/>
    </row>
    <row r="6" spans="1:26" x14ac:dyDescent="0.25">
      <c r="A6" s="52"/>
      <c r="B6" s="53"/>
      <c r="C6" s="53"/>
      <c r="D6" s="53"/>
      <c r="E6" s="55"/>
      <c r="F6" s="55"/>
      <c r="G6" s="54"/>
      <c r="H6" s="60">
        <v>56</v>
      </c>
      <c r="I6" s="69"/>
      <c r="J6" s="69">
        <v>1</v>
      </c>
      <c r="K6" s="69"/>
      <c r="L6" s="69"/>
      <c r="M6" s="69"/>
      <c r="N6" s="69"/>
      <c r="O6" s="69"/>
      <c r="P6" s="69"/>
      <c r="Q6" s="69"/>
      <c r="R6" s="69"/>
      <c r="S6" s="69"/>
      <c r="T6" s="61">
        <v>2</v>
      </c>
      <c r="U6" s="67">
        <f t="shared" si="0"/>
        <v>59</v>
      </c>
      <c r="V6" s="183">
        <f t="shared" si="1"/>
        <v>4.704944178628389E-2</v>
      </c>
      <c r="W6" s="193">
        <f>D2</f>
        <v>1254</v>
      </c>
      <c r="X6" s="164" t="s">
        <v>13</v>
      </c>
      <c r="Y6" s="160">
        <f t="shared" si="2"/>
        <v>59</v>
      </c>
      <c r="Z6" s="417"/>
    </row>
    <row r="7" spans="1:26" x14ac:dyDescent="0.25">
      <c r="A7" s="52"/>
      <c r="B7" s="53"/>
      <c r="C7" s="53"/>
      <c r="D7" s="53"/>
      <c r="E7" s="55"/>
      <c r="F7" s="55"/>
      <c r="G7" s="54"/>
      <c r="H7" s="60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1"/>
      <c r="U7" s="67">
        <f t="shared" si="0"/>
        <v>0</v>
      </c>
      <c r="V7" s="183">
        <f t="shared" si="1"/>
        <v>0</v>
      </c>
      <c r="W7" s="193">
        <f>D2</f>
        <v>1254</v>
      </c>
      <c r="X7" s="164" t="s">
        <v>14</v>
      </c>
      <c r="Y7" s="160">
        <f t="shared" si="2"/>
        <v>0</v>
      </c>
      <c r="Z7" s="78"/>
    </row>
    <row r="8" spans="1:26" x14ac:dyDescent="0.25">
      <c r="A8" s="52"/>
      <c r="B8" s="53"/>
      <c r="C8" s="53"/>
      <c r="D8" s="53"/>
      <c r="E8" s="55"/>
      <c r="F8" s="55"/>
      <c r="G8" s="54"/>
      <c r="H8" s="60">
        <v>4</v>
      </c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1"/>
      <c r="U8" s="67">
        <f t="shared" si="0"/>
        <v>4</v>
      </c>
      <c r="V8" s="183">
        <f t="shared" si="1"/>
        <v>3.189792663476874E-3</v>
      </c>
      <c r="W8" s="193">
        <f>D2</f>
        <v>1254</v>
      </c>
      <c r="X8" s="164" t="s">
        <v>30</v>
      </c>
      <c r="Y8" s="160">
        <f t="shared" si="2"/>
        <v>4</v>
      </c>
      <c r="Z8" s="212"/>
    </row>
    <row r="9" spans="1:26" ht="15.75" x14ac:dyDescent="0.25">
      <c r="A9" s="52"/>
      <c r="B9" s="53"/>
      <c r="C9" s="53"/>
      <c r="D9" s="53"/>
      <c r="E9" s="55"/>
      <c r="F9" s="55"/>
      <c r="G9" s="54"/>
      <c r="H9" s="60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1"/>
      <c r="U9" s="67">
        <f t="shared" si="0"/>
        <v>0</v>
      </c>
      <c r="V9" s="183">
        <f t="shared" si="1"/>
        <v>0</v>
      </c>
      <c r="W9" s="193">
        <f>D2</f>
        <v>1254</v>
      </c>
      <c r="X9" s="203" t="s">
        <v>31</v>
      </c>
      <c r="Y9" s="160">
        <f t="shared" si="2"/>
        <v>0</v>
      </c>
      <c r="Z9" s="126"/>
    </row>
    <row r="10" spans="1:26" x14ac:dyDescent="0.25">
      <c r="A10" s="52"/>
      <c r="B10" s="53"/>
      <c r="C10" s="53"/>
      <c r="D10" s="53"/>
      <c r="E10" s="55"/>
      <c r="F10" s="55"/>
      <c r="G10" s="54"/>
      <c r="H10" s="60">
        <v>6</v>
      </c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1">
        <v>1</v>
      </c>
      <c r="U10" s="67">
        <f t="shared" si="0"/>
        <v>7</v>
      </c>
      <c r="V10" s="183">
        <f t="shared" si="1"/>
        <v>5.5821371610845294E-3</v>
      </c>
      <c r="W10" s="193">
        <f>D2</f>
        <v>1254</v>
      </c>
      <c r="X10" s="164" t="s">
        <v>19</v>
      </c>
      <c r="Y10" s="160">
        <f t="shared" si="2"/>
        <v>7</v>
      </c>
      <c r="Z10" s="126"/>
    </row>
    <row r="11" spans="1:26" x14ac:dyDescent="0.25">
      <c r="A11" s="52"/>
      <c r="B11" s="53"/>
      <c r="C11" s="53"/>
      <c r="D11" s="53"/>
      <c r="E11" s="55"/>
      <c r="F11" s="55"/>
      <c r="G11" s="54"/>
      <c r="H11" s="60">
        <v>1</v>
      </c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1"/>
      <c r="U11" s="67">
        <f t="shared" si="0"/>
        <v>1</v>
      </c>
      <c r="V11" s="183">
        <f t="shared" si="1"/>
        <v>7.9744816586921851E-4</v>
      </c>
      <c r="W11" s="193">
        <f>D2</f>
        <v>1254</v>
      </c>
      <c r="X11" s="164" t="s">
        <v>29</v>
      </c>
      <c r="Y11" s="160">
        <f t="shared" si="2"/>
        <v>1</v>
      </c>
      <c r="Z11" s="126"/>
    </row>
    <row r="12" spans="1:26" x14ac:dyDescent="0.25">
      <c r="A12" s="52"/>
      <c r="B12" s="53"/>
      <c r="C12" s="53"/>
      <c r="D12" s="53"/>
      <c r="E12" s="55"/>
      <c r="F12" s="55"/>
      <c r="G12" s="54"/>
      <c r="H12" s="60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1">
        <v>2</v>
      </c>
      <c r="U12" s="67">
        <f t="shared" si="0"/>
        <v>2</v>
      </c>
      <c r="V12" s="183">
        <f t="shared" si="1"/>
        <v>1.594896331738437E-3</v>
      </c>
      <c r="W12" s="193">
        <f>D2</f>
        <v>1254</v>
      </c>
      <c r="X12" s="164" t="s">
        <v>0</v>
      </c>
      <c r="Y12" s="160">
        <f t="shared" si="2"/>
        <v>2</v>
      </c>
      <c r="Z12" s="78"/>
    </row>
    <row r="13" spans="1:26" x14ac:dyDescent="0.25">
      <c r="A13" s="52"/>
      <c r="B13" s="53"/>
      <c r="C13" s="53"/>
      <c r="D13" s="53"/>
      <c r="E13" s="55"/>
      <c r="F13" s="55"/>
      <c r="G13" s="54"/>
      <c r="H13" s="60">
        <v>6</v>
      </c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1">
        <v>2</v>
      </c>
      <c r="U13" s="67">
        <f t="shared" si="0"/>
        <v>8</v>
      </c>
      <c r="V13" s="183">
        <f t="shared" si="1"/>
        <v>6.379585326953748E-3</v>
      </c>
      <c r="W13" s="193">
        <f>D2</f>
        <v>1254</v>
      </c>
      <c r="X13" s="164" t="s">
        <v>11</v>
      </c>
      <c r="Y13" s="160">
        <f t="shared" si="2"/>
        <v>8</v>
      </c>
      <c r="Z13" s="354"/>
    </row>
    <row r="14" spans="1:26" x14ac:dyDescent="0.25">
      <c r="A14" s="52"/>
      <c r="B14" s="53"/>
      <c r="C14" s="53"/>
      <c r="D14" s="53"/>
      <c r="E14" s="55"/>
      <c r="F14" s="55"/>
      <c r="G14" s="54"/>
      <c r="H14" s="60">
        <v>2</v>
      </c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1"/>
      <c r="U14" s="67">
        <f t="shared" si="0"/>
        <v>2</v>
      </c>
      <c r="V14" s="183">
        <f t="shared" si="1"/>
        <v>1.594896331738437E-3</v>
      </c>
      <c r="W14" s="193">
        <f>D2</f>
        <v>1254</v>
      </c>
      <c r="X14" s="164" t="s">
        <v>33</v>
      </c>
      <c r="Y14" s="160">
        <f t="shared" si="2"/>
        <v>2</v>
      </c>
      <c r="Z14" s="126"/>
    </row>
    <row r="15" spans="1:26" x14ac:dyDescent="0.25">
      <c r="A15" s="52"/>
      <c r="B15" s="53"/>
      <c r="C15" s="53"/>
      <c r="D15" s="53"/>
      <c r="E15" s="55"/>
      <c r="F15" s="55"/>
      <c r="G15" s="54"/>
      <c r="H15" s="64">
        <v>2</v>
      </c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6"/>
      <c r="U15" s="159">
        <f t="shared" si="0"/>
        <v>2</v>
      </c>
      <c r="V15" s="183">
        <f t="shared" si="1"/>
        <v>1.594896331738437E-3</v>
      </c>
      <c r="W15" s="193">
        <f>D2</f>
        <v>1254</v>
      </c>
      <c r="X15" s="164" t="s">
        <v>282</v>
      </c>
      <c r="Y15" s="160">
        <f t="shared" si="2"/>
        <v>2</v>
      </c>
      <c r="Z15" s="126"/>
    </row>
    <row r="16" spans="1:26" ht="15.75" x14ac:dyDescent="0.25">
      <c r="A16" s="52"/>
      <c r="B16" s="53"/>
      <c r="C16" s="53"/>
      <c r="D16" s="53"/>
      <c r="E16" s="55"/>
      <c r="F16" s="55"/>
      <c r="G16" s="54"/>
      <c r="H16" s="64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6"/>
      <c r="U16" s="159">
        <f t="shared" si="0"/>
        <v>0</v>
      </c>
      <c r="V16" s="183">
        <f t="shared" si="1"/>
        <v>0</v>
      </c>
      <c r="W16" s="193">
        <f>D2</f>
        <v>1254</v>
      </c>
      <c r="X16" s="204" t="s">
        <v>26</v>
      </c>
      <c r="Y16" s="160">
        <f t="shared" si="2"/>
        <v>0</v>
      </c>
      <c r="Z16" s="78"/>
    </row>
    <row r="17" spans="1:26" x14ac:dyDescent="0.25">
      <c r="A17" s="52"/>
      <c r="B17" s="53"/>
      <c r="C17" s="53"/>
      <c r="D17" s="53"/>
      <c r="E17" s="55"/>
      <c r="F17" s="55"/>
      <c r="G17" s="56"/>
      <c r="H17" s="34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1">
        <v>1</v>
      </c>
      <c r="U17" s="67">
        <f t="shared" si="0"/>
        <v>1</v>
      </c>
      <c r="V17" s="183">
        <f t="shared" si="1"/>
        <v>7.9744816586921851E-4</v>
      </c>
      <c r="W17" s="193">
        <f>D2</f>
        <v>1254</v>
      </c>
      <c r="X17" s="164" t="s">
        <v>184</v>
      </c>
      <c r="Y17" s="160"/>
      <c r="Z17" s="126"/>
    </row>
    <row r="18" spans="1:26" ht="15.75" thickBot="1" x14ac:dyDescent="0.3">
      <c r="A18" s="52"/>
      <c r="B18" s="53"/>
      <c r="C18" s="53"/>
      <c r="D18" s="53"/>
      <c r="E18" s="55"/>
      <c r="F18" s="55"/>
      <c r="G18" s="54"/>
      <c r="H18" s="176"/>
      <c r="I18" s="175"/>
      <c r="J18" s="175">
        <v>18</v>
      </c>
      <c r="K18" s="175"/>
      <c r="L18" s="175"/>
      <c r="M18" s="175"/>
      <c r="N18" s="175"/>
      <c r="O18" s="175"/>
      <c r="P18" s="175"/>
      <c r="Q18" s="175"/>
      <c r="R18" s="175"/>
      <c r="S18" s="175"/>
      <c r="T18" s="174"/>
      <c r="U18" s="173">
        <f t="shared" si="0"/>
        <v>18</v>
      </c>
      <c r="V18" s="245">
        <f t="shared" si="1"/>
        <v>1.4354066985645933E-2</v>
      </c>
      <c r="W18" s="194">
        <f>D2</f>
        <v>1254</v>
      </c>
      <c r="X18" s="172" t="s">
        <v>27</v>
      </c>
      <c r="Y18" s="160">
        <f>U18</f>
        <v>18</v>
      </c>
      <c r="Z18" s="126"/>
    </row>
    <row r="19" spans="1:26" x14ac:dyDescent="0.25">
      <c r="A19" s="52"/>
      <c r="B19" s="53"/>
      <c r="C19" s="53"/>
      <c r="D19" s="53"/>
      <c r="E19" s="55"/>
      <c r="F19" s="55"/>
      <c r="G19" s="54"/>
      <c r="H19" s="58"/>
      <c r="I19" s="149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62"/>
      <c r="U19" s="67">
        <f t="shared" si="0"/>
        <v>0</v>
      </c>
      <c r="V19" s="183">
        <f t="shared" si="1"/>
        <v>0</v>
      </c>
      <c r="W19" s="195">
        <f>D2</f>
        <v>1254</v>
      </c>
      <c r="X19" s="171" t="s">
        <v>10</v>
      </c>
      <c r="Y19" s="160"/>
      <c r="Z19" s="126"/>
    </row>
    <row r="20" spans="1:26" x14ac:dyDescent="0.25">
      <c r="A20" s="52"/>
      <c r="B20" s="53"/>
      <c r="C20" s="53"/>
      <c r="D20" s="53"/>
      <c r="E20" s="55"/>
      <c r="F20" s="55"/>
      <c r="G20" s="54"/>
      <c r="H20" s="60"/>
      <c r="I20" s="34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1"/>
      <c r="U20" s="67">
        <f t="shared" si="0"/>
        <v>0</v>
      </c>
      <c r="V20" s="183">
        <f t="shared" si="1"/>
        <v>0</v>
      </c>
      <c r="W20" s="193">
        <f>D2</f>
        <v>1254</v>
      </c>
      <c r="X20" s="164" t="s">
        <v>28</v>
      </c>
      <c r="Y20" s="160">
        <f t="shared" ref="Y20:Y40" si="3">U20</f>
        <v>0</v>
      </c>
      <c r="Z20" s="78"/>
    </row>
    <row r="21" spans="1:26" x14ac:dyDescent="0.25">
      <c r="A21" s="52"/>
      <c r="B21" s="53"/>
      <c r="C21" s="53"/>
      <c r="D21" s="53"/>
      <c r="E21" s="55"/>
      <c r="F21" s="55"/>
      <c r="G21" s="54"/>
      <c r="H21" s="60"/>
      <c r="I21" s="34">
        <v>4</v>
      </c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1">
        <v>3</v>
      </c>
      <c r="U21" s="67">
        <f t="shared" si="0"/>
        <v>3</v>
      </c>
      <c r="V21" s="183">
        <f t="shared" si="1"/>
        <v>2.3923444976076554E-3</v>
      </c>
      <c r="W21" s="193">
        <f>D2</f>
        <v>1254</v>
      </c>
      <c r="X21" s="164" t="s">
        <v>3</v>
      </c>
      <c r="Y21" s="160">
        <f t="shared" si="3"/>
        <v>3</v>
      </c>
      <c r="Z21" s="78"/>
    </row>
    <row r="22" spans="1:26" x14ac:dyDescent="0.25">
      <c r="A22" s="52"/>
      <c r="B22" s="53"/>
      <c r="C22" s="53"/>
      <c r="D22" s="53"/>
      <c r="E22" s="55"/>
      <c r="F22" s="55"/>
      <c r="G22" s="54"/>
      <c r="H22" s="60"/>
      <c r="I22" s="34">
        <v>2</v>
      </c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1"/>
      <c r="U22" s="67">
        <f t="shared" si="0"/>
        <v>0</v>
      </c>
      <c r="V22" s="183">
        <f t="shared" si="1"/>
        <v>0</v>
      </c>
      <c r="W22" s="193">
        <f>D2</f>
        <v>1254</v>
      </c>
      <c r="X22" s="164" t="s">
        <v>7</v>
      </c>
      <c r="Y22" s="160">
        <f t="shared" si="3"/>
        <v>0</v>
      </c>
      <c r="Z22" s="95"/>
    </row>
    <row r="23" spans="1:26" x14ac:dyDescent="0.25">
      <c r="A23" s="52"/>
      <c r="B23" s="53"/>
      <c r="C23" s="53"/>
      <c r="D23" s="53"/>
      <c r="E23" s="55"/>
      <c r="F23" s="55"/>
      <c r="G23" s="54"/>
      <c r="H23" s="60"/>
      <c r="I23" s="34">
        <v>1</v>
      </c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1">
        <v>1</v>
      </c>
      <c r="U23" s="67">
        <f t="shared" si="0"/>
        <v>1</v>
      </c>
      <c r="V23" s="183">
        <f t="shared" si="1"/>
        <v>7.9744816586921851E-4</v>
      </c>
      <c r="W23" s="193">
        <f>D2</f>
        <v>1254</v>
      </c>
      <c r="X23" s="164" t="s">
        <v>8</v>
      </c>
      <c r="Y23" s="160">
        <f t="shared" si="3"/>
        <v>1</v>
      </c>
      <c r="Z23" s="95"/>
    </row>
    <row r="24" spans="1:26" x14ac:dyDescent="0.25">
      <c r="A24" s="52"/>
      <c r="B24" s="53"/>
      <c r="C24" s="53"/>
      <c r="D24" s="53"/>
      <c r="E24" s="55"/>
      <c r="F24" s="55"/>
      <c r="G24" s="54"/>
      <c r="H24" s="60"/>
      <c r="I24" s="34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1"/>
      <c r="U24" s="67">
        <f t="shared" si="0"/>
        <v>0</v>
      </c>
      <c r="V24" s="183">
        <f t="shared" si="1"/>
        <v>0</v>
      </c>
      <c r="W24" s="193">
        <f>D2</f>
        <v>1254</v>
      </c>
      <c r="X24" s="164" t="s">
        <v>77</v>
      </c>
      <c r="Y24" s="160">
        <f t="shared" si="3"/>
        <v>0</v>
      </c>
      <c r="Z24" s="354"/>
    </row>
    <row r="25" spans="1:26" x14ac:dyDescent="0.25">
      <c r="A25" s="52"/>
      <c r="B25" s="53"/>
      <c r="C25" s="53"/>
      <c r="D25" s="53"/>
      <c r="E25" s="55"/>
      <c r="F25" s="55"/>
      <c r="G25" s="54"/>
      <c r="H25" s="124"/>
      <c r="I25" s="69">
        <v>2</v>
      </c>
      <c r="J25" s="69">
        <v>1</v>
      </c>
      <c r="K25" s="69"/>
      <c r="L25" s="69"/>
      <c r="M25" s="69"/>
      <c r="N25" s="69"/>
      <c r="O25" s="69"/>
      <c r="P25" s="69"/>
      <c r="Q25" s="69"/>
      <c r="R25" s="69"/>
      <c r="S25" s="69"/>
      <c r="T25" s="61"/>
      <c r="U25" s="67">
        <f t="shared" si="0"/>
        <v>1</v>
      </c>
      <c r="V25" s="183">
        <f t="shared" si="1"/>
        <v>7.9744816586921851E-4</v>
      </c>
      <c r="W25" s="193">
        <f>D2</f>
        <v>1254</v>
      </c>
      <c r="X25" s="164" t="s">
        <v>19</v>
      </c>
      <c r="Y25" s="160">
        <f t="shared" si="3"/>
        <v>1</v>
      </c>
      <c r="Z25" s="326" t="s">
        <v>283</v>
      </c>
    </row>
    <row r="26" spans="1:26" x14ac:dyDescent="0.25">
      <c r="A26" s="52"/>
      <c r="B26" s="53"/>
      <c r="C26" s="53"/>
      <c r="D26" s="53"/>
      <c r="E26" s="55"/>
      <c r="F26" s="55"/>
      <c r="G26" s="54"/>
      <c r="H26" s="60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1"/>
      <c r="U26" s="67">
        <f t="shared" si="0"/>
        <v>0</v>
      </c>
      <c r="V26" s="183">
        <f t="shared" si="1"/>
        <v>0</v>
      </c>
      <c r="W26" s="193">
        <f>D2</f>
        <v>1254</v>
      </c>
      <c r="X26" s="164" t="s">
        <v>78</v>
      </c>
      <c r="Y26" s="160">
        <f t="shared" si="3"/>
        <v>0</v>
      </c>
      <c r="Z26" s="354" t="s">
        <v>284</v>
      </c>
    </row>
    <row r="27" spans="1:26" x14ac:dyDescent="0.25">
      <c r="A27" s="52"/>
      <c r="B27" s="53"/>
      <c r="C27" s="53"/>
      <c r="D27" s="53"/>
      <c r="E27" s="55"/>
      <c r="F27" s="55"/>
      <c r="G27" s="54"/>
      <c r="H27" s="60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1"/>
      <c r="U27" s="67">
        <f t="shared" si="0"/>
        <v>0</v>
      </c>
      <c r="V27" s="183">
        <f t="shared" si="1"/>
        <v>0</v>
      </c>
      <c r="W27" s="193">
        <f>D2</f>
        <v>1254</v>
      </c>
      <c r="X27" s="164" t="s">
        <v>177</v>
      </c>
      <c r="Y27" s="160">
        <f t="shared" si="3"/>
        <v>0</v>
      </c>
      <c r="Z27" s="354"/>
    </row>
    <row r="28" spans="1:26" x14ac:dyDescent="0.25">
      <c r="A28" s="52"/>
      <c r="B28" s="53"/>
      <c r="C28" s="53"/>
      <c r="D28" s="53"/>
      <c r="E28" s="55"/>
      <c r="F28" s="55"/>
      <c r="G28" s="54"/>
      <c r="H28" s="60"/>
      <c r="I28" s="69">
        <v>33</v>
      </c>
      <c r="J28" s="69">
        <v>2</v>
      </c>
      <c r="K28" s="69"/>
      <c r="L28" s="69"/>
      <c r="M28" s="69"/>
      <c r="N28" s="69"/>
      <c r="O28" s="69"/>
      <c r="P28" s="69"/>
      <c r="Q28" s="69"/>
      <c r="R28" s="69"/>
      <c r="S28" s="69"/>
      <c r="T28" s="61">
        <v>4</v>
      </c>
      <c r="U28" s="67">
        <f t="shared" si="0"/>
        <v>6</v>
      </c>
      <c r="V28" s="183">
        <f t="shared" si="1"/>
        <v>4.7846889952153108E-3</v>
      </c>
      <c r="W28" s="193">
        <f>D2</f>
        <v>1254</v>
      </c>
      <c r="X28" s="164" t="s">
        <v>12</v>
      </c>
      <c r="Y28" s="160">
        <f t="shared" si="3"/>
        <v>6</v>
      </c>
      <c r="Z28" s="354"/>
    </row>
    <row r="29" spans="1:26" x14ac:dyDescent="0.25">
      <c r="A29" s="52"/>
      <c r="B29" s="53"/>
      <c r="C29" s="53"/>
      <c r="D29" s="53"/>
      <c r="E29" s="55"/>
      <c r="F29" s="55"/>
      <c r="G29" s="54"/>
      <c r="H29" s="60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1"/>
      <c r="U29" s="67">
        <f t="shared" si="0"/>
        <v>0</v>
      </c>
      <c r="V29" s="183">
        <f t="shared" si="1"/>
        <v>0</v>
      </c>
      <c r="W29" s="193">
        <f>D2</f>
        <v>1254</v>
      </c>
      <c r="X29" s="164" t="s">
        <v>92</v>
      </c>
      <c r="Y29" s="160">
        <f t="shared" si="3"/>
        <v>0</v>
      </c>
      <c r="Z29" s="326"/>
    </row>
    <row r="30" spans="1:26" x14ac:dyDescent="0.25">
      <c r="A30" s="52"/>
      <c r="B30" s="53"/>
      <c r="C30" s="53"/>
      <c r="D30" s="53"/>
      <c r="E30" s="55"/>
      <c r="F30" s="55"/>
      <c r="G30" s="54"/>
      <c r="H30" s="60"/>
      <c r="I30" s="69"/>
      <c r="J30" s="63">
        <v>2</v>
      </c>
      <c r="K30" s="63"/>
      <c r="L30" s="63"/>
      <c r="M30" s="63"/>
      <c r="N30" s="63"/>
      <c r="O30" s="63"/>
      <c r="P30" s="63"/>
      <c r="Q30" s="63"/>
      <c r="R30" s="63"/>
      <c r="S30" s="63"/>
      <c r="T30" s="61"/>
      <c r="U30" s="67">
        <f t="shared" si="0"/>
        <v>2</v>
      </c>
      <c r="V30" s="183">
        <f t="shared" si="1"/>
        <v>1.594896331738437E-3</v>
      </c>
      <c r="W30" s="193">
        <f>D2</f>
        <v>1254</v>
      </c>
      <c r="X30" s="164" t="s">
        <v>80</v>
      </c>
      <c r="Y30" s="160">
        <f t="shared" si="3"/>
        <v>2</v>
      </c>
      <c r="Z30" s="354"/>
    </row>
    <row r="31" spans="1:26" ht="16.5" thickBot="1" x14ac:dyDescent="0.3">
      <c r="A31" s="52"/>
      <c r="B31" s="53"/>
      <c r="C31" s="53"/>
      <c r="D31" s="53"/>
      <c r="E31" s="55"/>
      <c r="F31" s="55"/>
      <c r="G31" s="54"/>
      <c r="H31" s="64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6"/>
      <c r="U31" s="67">
        <f t="shared" si="0"/>
        <v>0</v>
      </c>
      <c r="V31" s="183">
        <f t="shared" si="1"/>
        <v>0</v>
      </c>
      <c r="W31" s="194">
        <f>D2</f>
        <v>1254</v>
      </c>
      <c r="X31" s="357" t="s">
        <v>9</v>
      </c>
      <c r="Y31" s="160">
        <f t="shared" si="3"/>
        <v>0</v>
      </c>
      <c r="Z31" s="326"/>
    </row>
    <row r="32" spans="1:26" ht="15.75" thickBot="1" x14ac:dyDescent="0.3">
      <c r="A32" s="52"/>
      <c r="B32" s="53"/>
      <c r="C32" s="53"/>
      <c r="D32" s="53"/>
      <c r="E32" s="55"/>
      <c r="F32" s="55"/>
      <c r="G32" s="54"/>
      <c r="H32" s="169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7"/>
      <c r="U32" s="166"/>
      <c r="V32" s="166"/>
      <c r="W32" s="235"/>
      <c r="X32" s="116" t="s">
        <v>81</v>
      </c>
      <c r="Y32" s="160">
        <f t="shared" si="3"/>
        <v>0</v>
      </c>
      <c r="Z32" s="326"/>
    </row>
    <row r="33" spans="1:26" x14ac:dyDescent="0.25">
      <c r="A33" s="52"/>
      <c r="B33" s="53"/>
      <c r="C33" s="53"/>
      <c r="D33" s="53"/>
      <c r="E33" s="55"/>
      <c r="F33" s="55"/>
      <c r="G33" s="56"/>
      <c r="H33" s="5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59"/>
      <c r="U33" s="71">
        <f t="shared" ref="U33:U40" si="4">SUM(H33,J33,L33,N33,P33,R33,T33)</f>
        <v>0</v>
      </c>
      <c r="V33" s="183">
        <f t="shared" ref="V33:V40" si="5">($U33)/$D$2</f>
        <v>0</v>
      </c>
      <c r="W33" s="193">
        <f>D2</f>
        <v>1254</v>
      </c>
      <c r="X33" s="418" t="s">
        <v>89</v>
      </c>
      <c r="Y33" s="160">
        <f t="shared" si="3"/>
        <v>0</v>
      </c>
      <c r="Z33" s="354"/>
    </row>
    <row r="34" spans="1:26" x14ac:dyDescent="0.25">
      <c r="A34" s="52"/>
      <c r="B34" s="53"/>
      <c r="C34" s="53"/>
      <c r="D34" s="53"/>
      <c r="E34" s="55"/>
      <c r="F34" s="55"/>
      <c r="G34" s="56"/>
      <c r="H34" s="60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1"/>
      <c r="U34" s="67">
        <f t="shared" si="4"/>
        <v>0</v>
      </c>
      <c r="V34" s="183">
        <f t="shared" si="5"/>
        <v>0</v>
      </c>
      <c r="W34" s="193">
        <f>D2</f>
        <v>1254</v>
      </c>
      <c r="X34" s="164" t="s">
        <v>83</v>
      </c>
      <c r="Y34" s="160">
        <f t="shared" si="3"/>
        <v>0</v>
      </c>
      <c r="Z34" s="354"/>
    </row>
    <row r="35" spans="1:26" x14ac:dyDescent="0.25">
      <c r="A35" s="52"/>
      <c r="B35" s="53"/>
      <c r="C35" s="53"/>
      <c r="D35" s="53"/>
      <c r="E35" s="55"/>
      <c r="F35" s="55"/>
      <c r="G35" s="56"/>
      <c r="H35" s="60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1"/>
      <c r="U35" s="67">
        <f t="shared" si="4"/>
        <v>0</v>
      </c>
      <c r="V35" s="183">
        <f t="shared" si="5"/>
        <v>0</v>
      </c>
      <c r="W35" s="193">
        <f>D2</f>
        <v>1254</v>
      </c>
      <c r="X35" s="37" t="s">
        <v>155</v>
      </c>
      <c r="Y35" s="160">
        <f t="shared" si="3"/>
        <v>0</v>
      </c>
      <c r="Z35" s="354" t="s">
        <v>281</v>
      </c>
    </row>
    <row r="36" spans="1:26" ht="15.75" x14ac:dyDescent="0.25">
      <c r="A36" s="52"/>
      <c r="B36" s="53"/>
      <c r="C36" s="53"/>
      <c r="D36" s="53"/>
      <c r="E36" s="55"/>
      <c r="F36" s="55"/>
      <c r="G36" s="56"/>
      <c r="H36" s="60">
        <v>1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1"/>
      <c r="U36" s="67">
        <f t="shared" si="4"/>
        <v>1</v>
      </c>
      <c r="V36" s="183">
        <f t="shared" si="5"/>
        <v>7.9744816586921851E-4</v>
      </c>
      <c r="W36" s="193">
        <f>D2</f>
        <v>1254</v>
      </c>
      <c r="X36" s="204" t="s">
        <v>26</v>
      </c>
      <c r="Y36" s="160">
        <f t="shared" si="3"/>
        <v>1</v>
      </c>
      <c r="Z36" s="354"/>
    </row>
    <row r="37" spans="1:26" x14ac:dyDescent="0.25">
      <c r="A37" s="52"/>
      <c r="B37" s="53"/>
      <c r="C37" s="53"/>
      <c r="D37" s="53"/>
      <c r="E37" s="55"/>
      <c r="F37" s="55"/>
      <c r="G37" s="56"/>
      <c r="H37" s="60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1"/>
      <c r="U37" s="67">
        <f t="shared" si="4"/>
        <v>0</v>
      </c>
      <c r="V37" s="183">
        <f t="shared" si="5"/>
        <v>0</v>
      </c>
      <c r="W37" s="193">
        <f>D2</f>
        <v>1254</v>
      </c>
      <c r="X37" s="164" t="s">
        <v>175</v>
      </c>
      <c r="Y37" s="160">
        <f t="shared" si="3"/>
        <v>0</v>
      </c>
      <c r="Z37" s="326"/>
    </row>
    <row r="38" spans="1:26" ht="15.75" x14ac:dyDescent="0.25">
      <c r="A38" s="52"/>
      <c r="B38" s="53"/>
      <c r="C38" s="53"/>
      <c r="D38" s="53"/>
      <c r="E38" s="55"/>
      <c r="F38" s="55"/>
      <c r="G38" s="56"/>
      <c r="H38" s="60">
        <v>18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1"/>
      <c r="U38" s="67">
        <f t="shared" si="4"/>
        <v>18</v>
      </c>
      <c r="V38" s="183">
        <f t="shared" si="5"/>
        <v>1.4354066985645933E-2</v>
      </c>
      <c r="W38" s="193">
        <f>D2</f>
        <v>1254</v>
      </c>
      <c r="X38" s="203" t="s">
        <v>146</v>
      </c>
      <c r="Y38" s="160">
        <f t="shared" si="3"/>
        <v>18</v>
      </c>
      <c r="Z38" s="326"/>
    </row>
    <row r="39" spans="1:26" ht="15.75" thickBot="1" x14ac:dyDescent="0.3">
      <c r="A39" s="155"/>
      <c r="B39" s="156"/>
      <c r="C39" s="156"/>
      <c r="D39" s="156"/>
      <c r="E39" s="157"/>
      <c r="F39" s="157"/>
      <c r="G39" s="163"/>
      <c r="H39" s="64">
        <v>1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6"/>
      <c r="U39" s="159">
        <f t="shared" si="4"/>
        <v>1</v>
      </c>
      <c r="V39" s="245">
        <f t="shared" si="5"/>
        <v>7.9744816586921851E-4</v>
      </c>
      <c r="W39" s="194">
        <f>D2</f>
        <v>1254</v>
      </c>
      <c r="X39" s="234" t="s">
        <v>71</v>
      </c>
      <c r="Y39" s="160">
        <f t="shared" si="3"/>
        <v>1</v>
      </c>
      <c r="Z39" s="478"/>
    </row>
    <row r="40" spans="1:26" ht="15.75" thickBot="1" x14ac:dyDescent="0.3">
      <c r="G40" s="47" t="s">
        <v>4</v>
      </c>
      <c r="H40" s="57">
        <f t="shared" ref="H40:T40" si="6">SUM(H3:H39)</f>
        <v>102</v>
      </c>
      <c r="I40" s="57">
        <f t="shared" si="6"/>
        <v>42</v>
      </c>
      <c r="J40" s="57">
        <f t="shared" si="6"/>
        <v>24</v>
      </c>
      <c r="K40" s="57">
        <f t="shared" si="6"/>
        <v>0</v>
      </c>
      <c r="L40" s="57">
        <f t="shared" si="6"/>
        <v>0</v>
      </c>
      <c r="M40" s="57">
        <f t="shared" si="6"/>
        <v>0</v>
      </c>
      <c r="N40" s="57">
        <f t="shared" si="6"/>
        <v>0</v>
      </c>
      <c r="O40" s="57">
        <f t="shared" si="6"/>
        <v>0</v>
      </c>
      <c r="P40" s="57">
        <f t="shared" si="6"/>
        <v>0</v>
      </c>
      <c r="Q40" s="57">
        <f t="shared" si="6"/>
        <v>0</v>
      </c>
      <c r="R40" s="57">
        <f t="shared" si="6"/>
        <v>0</v>
      </c>
      <c r="S40" s="57">
        <f t="shared" si="6"/>
        <v>0</v>
      </c>
      <c r="T40" s="57">
        <f t="shared" si="6"/>
        <v>19</v>
      </c>
      <c r="U40" s="72">
        <f t="shared" si="4"/>
        <v>145</v>
      </c>
      <c r="V40" s="183">
        <f t="shared" si="5"/>
        <v>0.11562998405103668</v>
      </c>
      <c r="W40" s="194">
        <f>D2</f>
        <v>1254</v>
      </c>
      <c r="X40" s="161"/>
      <c r="Y40" s="160">
        <f t="shared" si="3"/>
        <v>145</v>
      </c>
      <c r="Z40" s="12" t="s">
        <v>99</v>
      </c>
    </row>
    <row r="42" spans="1:26" ht="15.75" thickBot="1" x14ac:dyDescent="0.3"/>
    <row r="43" spans="1:26" ht="75.75" thickBot="1" x14ac:dyDescent="0.3">
      <c r="A43" s="43" t="s">
        <v>22</v>
      </c>
      <c r="B43" s="43" t="s">
        <v>47</v>
      </c>
      <c r="C43" s="43" t="s">
        <v>52</v>
      </c>
      <c r="D43" s="43" t="s">
        <v>17</v>
      </c>
      <c r="E43" s="42" t="s">
        <v>16</v>
      </c>
      <c r="F43" s="44" t="s">
        <v>1</v>
      </c>
      <c r="G43" s="45" t="s">
        <v>23</v>
      </c>
      <c r="H43" s="46" t="s">
        <v>72</v>
      </c>
      <c r="I43" s="46" t="s">
        <v>73</v>
      </c>
      <c r="J43" s="46" t="s">
        <v>53</v>
      </c>
      <c r="K43" s="46" t="s">
        <v>58</v>
      </c>
      <c r="L43" s="46" t="s">
        <v>54</v>
      </c>
      <c r="M43" s="46" t="s">
        <v>59</v>
      </c>
      <c r="N43" s="46" t="s">
        <v>55</v>
      </c>
      <c r="O43" s="46" t="s">
        <v>60</v>
      </c>
      <c r="P43" s="46" t="s">
        <v>56</v>
      </c>
      <c r="Q43" s="46" t="s">
        <v>74</v>
      </c>
      <c r="R43" s="46" t="s">
        <v>57</v>
      </c>
      <c r="S43" s="46" t="s">
        <v>113</v>
      </c>
      <c r="T43" s="43" t="s">
        <v>41</v>
      </c>
      <c r="U43" s="43" t="s">
        <v>4</v>
      </c>
      <c r="V43" s="42" t="s">
        <v>2</v>
      </c>
      <c r="W43" s="79" t="s">
        <v>147</v>
      </c>
      <c r="X43" s="80" t="s">
        <v>20</v>
      </c>
      <c r="Y43" s="179" t="s">
        <v>4</v>
      </c>
      <c r="Z43" s="182" t="s">
        <v>6</v>
      </c>
    </row>
    <row r="44" spans="1:26" ht="15.75" thickBot="1" x14ac:dyDescent="0.3">
      <c r="A44" s="181">
        <v>1520623</v>
      </c>
      <c r="B44" s="181" t="s">
        <v>259</v>
      </c>
      <c r="C44" s="319">
        <v>1152</v>
      </c>
      <c r="D44" s="319">
        <v>1199</v>
      </c>
      <c r="E44" s="324">
        <v>1105</v>
      </c>
      <c r="F44" s="318">
        <f>E44/D44</f>
        <v>0.92160133444537118</v>
      </c>
      <c r="G44" s="180">
        <v>45427</v>
      </c>
      <c r="H44" s="169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7"/>
      <c r="U44" s="296"/>
      <c r="V44" s="166"/>
      <c r="W44" s="166"/>
      <c r="X44" s="86" t="s">
        <v>75</v>
      </c>
      <c r="Y44" s="179" t="s">
        <v>4</v>
      </c>
      <c r="Z44" s="353" t="s">
        <v>70</v>
      </c>
    </row>
    <row r="45" spans="1:26" x14ac:dyDescent="0.25">
      <c r="A45" s="49"/>
      <c r="B45" s="50"/>
      <c r="C45" s="50"/>
      <c r="D45" s="50"/>
      <c r="E45" s="50"/>
      <c r="F45" s="50"/>
      <c r="G45" s="51"/>
      <c r="H45" s="58">
        <v>2</v>
      </c>
      <c r="I45" s="68"/>
      <c r="J45" s="68">
        <v>1</v>
      </c>
      <c r="K45" s="68"/>
      <c r="L45" s="68"/>
      <c r="M45" s="68"/>
      <c r="N45" s="68"/>
      <c r="O45" s="68"/>
      <c r="P45" s="68"/>
      <c r="Q45" s="68"/>
      <c r="R45" s="68"/>
      <c r="S45" s="68"/>
      <c r="T45" s="59"/>
      <c r="U45" s="71">
        <f t="shared" ref="U45:U73" si="7">SUM(H45,J45,L45,N45,P45,R45,T45)</f>
        <v>3</v>
      </c>
      <c r="V45" s="183">
        <f>($U45)/$D$44</f>
        <v>2.5020850708924102E-3</v>
      </c>
      <c r="W45" s="193">
        <f>D44</f>
        <v>1199</v>
      </c>
      <c r="X45" s="165" t="s">
        <v>15</v>
      </c>
      <c r="Y45" s="178">
        <f t="shared" ref="Y45" si="8">U45</f>
        <v>3</v>
      </c>
      <c r="Z45" s="210" t="s">
        <v>118</v>
      </c>
    </row>
    <row r="46" spans="1:26" x14ac:dyDescent="0.25">
      <c r="A46" s="52"/>
      <c r="B46" s="53"/>
      <c r="C46" s="53"/>
      <c r="D46" s="53"/>
      <c r="E46" s="53"/>
      <c r="F46" s="53"/>
      <c r="G46" s="54"/>
      <c r="H46" s="342">
        <v>3</v>
      </c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62">
        <v>4</v>
      </c>
      <c r="U46" s="71">
        <f t="shared" si="7"/>
        <v>7</v>
      </c>
      <c r="V46" s="183">
        <f>($U46)/$D$44</f>
        <v>5.8381984987489572E-3</v>
      </c>
      <c r="W46" s="193">
        <f>D44</f>
        <v>1199</v>
      </c>
      <c r="X46" s="171" t="s">
        <v>43</v>
      </c>
      <c r="Y46" s="160"/>
      <c r="Z46" s="210" t="s">
        <v>178</v>
      </c>
    </row>
    <row r="47" spans="1:26" x14ac:dyDescent="0.25">
      <c r="A47" s="52"/>
      <c r="B47" s="53"/>
      <c r="C47" s="53"/>
      <c r="D47" s="53"/>
      <c r="E47" s="53"/>
      <c r="F47" s="53"/>
      <c r="G47" s="54"/>
      <c r="H47" s="60">
        <v>7</v>
      </c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1"/>
      <c r="U47" s="67">
        <f t="shared" si="7"/>
        <v>7</v>
      </c>
      <c r="V47" s="183">
        <f t="shared" ref="V47:V59" si="9">($U47)/$D$44</f>
        <v>5.8381984987489572E-3</v>
      </c>
      <c r="W47" s="193">
        <f>D44</f>
        <v>1199</v>
      </c>
      <c r="X47" s="164" t="s">
        <v>5</v>
      </c>
      <c r="Y47" s="160">
        <f t="shared" ref="Y47:Y58" si="10">U47</f>
        <v>7</v>
      </c>
      <c r="Z47" s="126"/>
    </row>
    <row r="48" spans="1:26" x14ac:dyDescent="0.25">
      <c r="A48" s="52"/>
      <c r="B48" s="53"/>
      <c r="C48" s="53"/>
      <c r="D48" s="53"/>
      <c r="E48" s="55"/>
      <c r="F48" s="55"/>
      <c r="G48" s="54"/>
      <c r="H48" s="60">
        <v>20</v>
      </c>
      <c r="I48" s="69"/>
      <c r="J48" s="69">
        <v>3</v>
      </c>
      <c r="K48" s="69"/>
      <c r="L48" s="69"/>
      <c r="M48" s="69"/>
      <c r="N48" s="69"/>
      <c r="O48" s="69"/>
      <c r="P48" s="69"/>
      <c r="Q48" s="69"/>
      <c r="R48" s="69"/>
      <c r="S48" s="69"/>
      <c r="T48" s="61"/>
      <c r="U48" s="67">
        <f t="shared" si="7"/>
        <v>23</v>
      </c>
      <c r="V48" s="183">
        <f t="shared" si="9"/>
        <v>1.9182652210175146E-2</v>
      </c>
      <c r="W48" s="193">
        <f>D44</f>
        <v>1199</v>
      </c>
      <c r="X48" s="164" t="s">
        <v>13</v>
      </c>
      <c r="Y48" s="160">
        <f t="shared" si="10"/>
        <v>23</v>
      </c>
      <c r="Z48" s="417"/>
    </row>
    <row r="49" spans="1:26" x14ac:dyDescent="0.25">
      <c r="A49" s="52"/>
      <c r="B49" s="53"/>
      <c r="C49" s="53"/>
      <c r="D49" s="53"/>
      <c r="E49" s="55"/>
      <c r="F49" s="55"/>
      <c r="G49" s="54"/>
      <c r="H49" s="60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1"/>
      <c r="U49" s="67">
        <f t="shared" si="7"/>
        <v>0</v>
      </c>
      <c r="V49" s="183">
        <f t="shared" si="9"/>
        <v>0</v>
      </c>
      <c r="W49" s="193">
        <f>D44</f>
        <v>1199</v>
      </c>
      <c r="X49" s="164" t="s">
        <v>14</v>
      </c>
      <c r="Y49" s="160">
        <f t="shared" si="10"/>
        <v>0</v>
      </c>
      <c r="Z49" s="78"/>
    </row>
    <row r="50" spans="1:26" x14ac:dyDescent="0.25">
      <c r="A50" s="52"/>
      <c r="B50" s="53"/>
      <c r="C50" s="53"/>
      <c r="D50" s="53"/>
      <c r="E50" s="55"/>
      <c r="F50" s="55"/>
      <c r="G50" s="54"/>
      <c r="H50" s="60">
        <v>6</v>
      </c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1"/>
      <c r="U50" s="67">
        <f t="shared" si="7"/>
        <v>6</v>
      </c>
      <c r="V50" s="183">
        <f t="shared" si="9"/>
        <v>5.0041701417848205E-3</v>
      </c>
      <c r="W50" s="193">
        <f>D44</f>
        <v>1199</v>
      </c>
      <c r="X50" s="164" t="s">
        <v>30</v>
      </c>
      <c r="Y50" s="160">
        <f t="shared" si="10"/>
        <v>6</v>
      </c>
      <c r="Z50" s="212"/>
    </row>
    <row r="51" spans="1:26" ht="15.75" x14ac:dyDescent="0.25">
      <c r="A51" s="52"/>
      <c r="B51" s="53"/>
      <c r="C51" s="53"/>
      <c r="D51" s="53"/>
      <c r="E51" s="55"/>
      <c r="F51" s="55"/>
      <c r="G51" s="54"/>
      <c r="H51" s="60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1"/>
      <c r="U51" s="67">
        <f t="shared" si="7"/>
        <v>0</v>
      </c>
      <c r="V51" s="183">
        <f t="shared" si="9"/>
        <v>0</v>
      </c>
      <c r="W51" s="193">
        <f>D44</f>
        <v>1199</v>
      </c>
      <c r="X51" s="203" t="s">
        <v>31</v>
      </c>
      <c r="Y51" s="160">
        <f t="shared" si="10"/>
        <v>0</v>
      </c>
      <c r="Z51" s="126"/>
    </row>
    <row r="52" spans="1:26" x14ac:dyDescent="0.25">
      <c r="A52" s="52"/>
      <c r="B52" s="53"/>
      <c r="C52" s="53"/>
      <c r="D52" s="53"/>
      <c r="E52" s="55"/>
      <c r="F52" s="55"/>
      <c r="G52" s="54"/>
      <c r="H52" s="60"/>
      <c r="I52" s="69"/>
      <c r="J52" s="69">
        <v>8</v>
      </c>
      <c r="K52" s="69"/>
      <c r="L52" s="69"/>
      <c r="M52" s="69"/>
      <c r="N52" s="69"/>
      <c r="O52" s="69"/>
      <c r="P52" s="69"/>
      <c r="Q52" s="69"/>
      <c r="R52" s="69"/>
      <c r="S52" s="69"/>
      <c r="T52" s="61">
        <v>1</v>
      </c>
      <c r="U52" s="67">
        <f t="shared" si="7"/>
        <v>9</v>
      </c>
      <c r="V52" s="183">
        <f t="shared" si="9"/>
        <v>7.5062552126772307E-3</v>
      </c>
      <c r="W52" s="193">
        <f>D44</f>
        <v>1199</v>
      </c>
      <c r="X52" s="164" t="s">
        <v>19</v>
      </c>
      <c r="Y52" s="160">
        <f t="shared" si="10"/>
        <v>9</v>
      </c>
      <c r="Z52" s="126"/>
    </row>
    <row r="53" spans="1:26" x14ac:dyDescent="0.25">
      <c r="A53" s="52"/>
      <c r="B53" s="53"/>
      <c r="C53" s="53"/>
      <c r="D53" s="53"/>
      <c r="E53" s="55"/>
      <c r="F53" s="55"/>
      <c r="G53" s="54"/>
      <c r="H53" s="60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1"/>
      <c r="U53" s="67">
        <f t="shared" si="7"/>
        <v>0</v>
      </c>
      <c r="V53" s="183">
        <f t="shared" si="9"/>
        <v>0</v>
      </c>
      <c r="W53" s="193">
        <f>D44</f>
        <v>1199</v>
      </c>
      <c r="X53" s="164" t="s">
        <v>29</v>
      </c>
      <c r="Y53" s="160">
        <f t="shared" si="10"/>
        <v>0</v>
      </c>
      <c r="Z53" s="126"/>
    </row>
    <row r="54" spans="1:26" x14ac:dyDescent="0.25">
      <c r="A54" s="52"/>
      <c r="B54" s="53"/>
      <c r="C54" s="53"/>
      <c r="D54" s="53"/>
      <c r="E54" s="55"/>
      <c r="F54" s="55"/>
      <c r="G54" s="54"/>
      <c r="H54" s="60">
        <v>1</v>
      </c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1"/>
      <c r="U54" s="67">
        <f t="shared" si="7"/>
        <v>1</v>
      </c>
      <c r="V54" s="183">
        <f t="shared" si="9"/>
        <v>8.3402835696413675E-4</v>
      </c>
      <c r="W54" s="193">
        <f>D44</f>
        <v>1199</v>
      </c>
      <c r="X54" s="164" t="s">
        <v>0</v>
      </c>
      <c r="Y54" s="160">
        <f t="shared" si="10"/>
        <v>1</v>
      </c>
      <c r="Z54" s="78"/>
    </row>
    <row r="55" spans="1:26" x14ac:dyDescent="0.25">
      <c r="A55" s="52"/>
      <c r="B55" s="53"/>
      <c r="C55" s="53"/>
      <c r="D55" s="53"/>
      <c r="E55" s="55"/>
      <c r="F55" s="55"/>
      <c r="G55" s="54"/>
      <c r="H55" s="60">
        <v>1</v>
      </c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1">
        <v>6</v>
      </c>
      <c r="U55" s="67">
        <f t="shared" si="7"/>
        <v>7</v>
      </c>
      <c r="V55" s="183">
        <f t="shared" si="9"/>
        <v>5.8381984987489572E-3</v>
      </c>
      <c r="W55" s="193">
        <f>D44</f>
        <v>1199</v>
      </c>
      <c r="X55" s="164" t="s">
        <v>11</v>
      </c>
      <c r="Y55" s="160">
        <f t="shared" si="10"/>
        <v>7</v>
      </c>
      <c r="Z55" s="354"/>
    </row>
    <row r="56" spans="1:26" x14ac:dyDescent="0.25">
      <c r="A56" s="52"/>
      <c r="B56" s="53"/>
      <c r="C56" s="53"/>
      <c r="D56" s="53"/>
      <c r="E56" s="55"/>
      <c r="F56" s="55"/>
      <c r="G56" s="54"/>
      <c r="H56" s="60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1"/>
      <c r="U56" s="67">
        <f t="shared" si="7"/>
        <v>0</v>
      </c>
      <c r="V56" s="183">
        <f t="shared" si="9"/>
        <v>0</v>
      </c>
      <c r="W56" s="193">
        <f>D44</f>
        <v>1199</v>
      </c>
      <c r="X56" s="164" t="s">
        <v>33</v>
      </c>
      <c r="Y56" s="160">
        <f t="shared" si="10"/>
        <v>0</v>
      </c>
      <c r="Z56" s="126"/>
    </row>
    <row r="57" spans="1:26" x14ac:dyDescent="0.25">
      <c r="A57" s="52"/>
      <c r="B57" s="53"/>
      <c r="C57" s="53"/>
      <c r="D57" s="53"/>
      <c r="E57" s="55"/>
      <c r="F57" s="55"/>
      <c r="G57" s="54"/>
      <c r="H57" s="64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6"/>
      <c r="U57" s="159">
        <f t="shared" si="7"/>
        <v>0</v>
      </c>
      <c r="V57" s="183">
        <f t="shared" si="9"/>
        <v>0</v>
      </c>
      <c r="W57" s="193">
        <f>D44</f>
        <v>1199</v>
      </c>
      <c r="X57" s="164" t="s">
        <v>282</v>
      </c>
      <c r="Y57" s="160">
        <f t="shared" si="10"/>
        <v>0</v>
      </c>
      <c r="Z57" s="126"/>
    </row>
    <row r="58" spans="1:26" ht="15.75" x14ac:dyDescent="0.25">
      <c r="A58" s="52"/>
      <c r="B58" s="53"/>
      <c r="C58" s="53"/>
      <c r="D58" s="53"/>
      <c r="E58" s="55"/>
      <c r="F58" s="55"/>
      <c r="G58" s="54"/>
      <c r="H58" s="64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6"/>
      <c r="U58" s="159">
        <f t="shared" si="7"/>
        <v>0</v>
      </c>
      <c r="V58" s="183">
        <f t="shared" si="9"/>
        <v>0</v>
      </c>
      <c r="W58" s="193">
        <f>D44</f>
        <v>1199</v>
      </c>
      <c r="X58" s="204" t="s">
        <v>26</v>
      </c>
      <c r="Y58" s="160">
        <f t="shared" si="10"/>
        <v>0</v>
      </c>
      <c r="Z58" s="78"/>
    </row>
    <row r="59" spans="1:26" x14ac:dyDescent="0.25">
      <c r="A59" s="52"/>
      <c r="B59" s="53"/>
      <c r="C59" s="53"/>
      <c r="D59" s="53"/>
      <c r="E59" s="55"/>
      <c r="F59" s="55"/>
      <c r="G59" s="56"/>
      <c r="H59" s="34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1"/>
      <c r="U59" s="67">
        <f t="shared" si="7"/>
        <v>0</v>
      </c>
      <c r="V59" s="183">
        <f t="shared" si="9"/>
        <v>0</v>
      </c>
      <c r="W59" s="193">
        <f>D44</f>
        <v>1199</v>
      </c>
      <c r="X59" s="164" t="s">
        <v>184</v>
      </c>
      <c r="Y59" s="160"/>
      <c r="Z59" s="126"/>
    </row>
    <row r="60" spans="1:26" ht="15.75" thickBot="1" x14ac:dyDescent="0.3">
      <c r="A60" s="52"/>
      <c r="B60" s="53"/>
      <c r="C60" s="53"/>
      <c r="D60" s="53"/>
      <c r="E60" s="55"/>
      <c r="F60" s="55"/>
      <c r="G60" s="54"/>
      <c r="H60" s="176"/>
      <c r="I60" s="175"/>
      <c r="J60" s="175">
        <v>6</v>
      </c>
      <c r="K60" s="175"/>
      <c r="L60" s="175"/>
      <c r="M60" s="175"/>
      <c r="N60" s="175"/>
      <c r="O60" s="175"/>
      <c r="P60" s="175"/>
      <c r="Q60" s="175"/>
      <c r="R60" s="175"/>
      <c r="S60" s="175">
        <v>1</v>
      </c>
      <c r="T60" s="174"/>
      <c r="U60" s="173">
        <f t="shared" si="7"/>
        <v>6</v>
      </c>
      <c r="V60" s="245">
        <f>($U60)/$D$44</f>
        <v>5.0041701417848205E-3</v>
      </c>
      <c r="W60" s="194">
        <f>D44</f>
        <v>1199</v>
      </c>
      <c r="X60" s="172" t="s">
        <v>27</v>
      </c>
      <c r="Y60" s="160">
        <f>U60</f>
        <v>6</v>
      </c>
      <c r="Z60" s="126"/>
    </row>
    <row r="61" spans="1:26" x14ac:dyDescent="0.25">
      <c r="A61" s="52"/>
      <c r="B61" s="53"/>
      <c r="C61" s="53"/>
      <c r="D61" s="53"/>
      <c r="E61" s="55"/>
      <c r="F61" s="55"/>
      <c r="G61" s="54"/>
      <c r="H61" s="58"/>
      <c r="I61" s="149">
        <v>1</v>
      </c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62"/>
      <c r="U61" s="67">
        <f t="shared" si="7"/>
        <v>0</v>
      </c>
      <c r="V61" s="183">
        <f>($U61)/$D$44</f>
        <v>0</v>
      </c>
      <c r="W61" s="195">
        <f>D44</f>
        <v>1199</v>
      </c>
      <c r="X61" s="171" t="s">
        <v>10</v>
      </c>
      <c r="Y61" s="160"/>
      <c r="Z61" s="126"/>
    </row>
    <row r="62" spans="1:26" x14ac:dyDescent="0.25">
      <c r="A62" s="52"/>
      <c r="B62" s="53"/>
      <c r="C62" s="53"/>
      <c r="D62" s="53"/>
      <c r="E62" s="55"/>
      <c r="F62" s="55"/>
      <c r="G62" s="54"/>
      <c r="H62" s="60"/>
      <c r="I62" s="34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1"/>
      <c r="U62" s="67">
        <f t="shared" si="7"/>
        <v>0</v>
      </c>
      <c r="V62" s="183">
        <f>($U62)/$D$44</f>
        <v>0</v>
      </c>
      <c r="W62" s="193">
        <f>D44</f>
        <v>1199</v>
      </c>
      <c r="X62" s="164" t="s">
        <v>28</v>
      </c>
      <c r="Y62" s="160">
        <f t="shared" ref="Y62:Y82" si="11">U62</f>
        <v>0</v>
      </c>
      <c r="Z62" s="78"/>
    </row>
    <row r="63" spans="1:26" x14ac:dyDescent="0.25">
      <c r="A63" s="52"/>
      <c r="B63" s="53"/>
      <c r="C63" s="53"/>
      <c r="D63" s="53"/>
      <c r="E63" s="55"/>
      <c r="F63" s="55"/>
      <c r="G63" s="54"/>
      <c r="H63" s="60"/>
      <c r="I63" s="34">
        <v>10</v>
      </c>
      <c r="J63" s="69">
        <v>3</v>
      </c>
      <c r="K63" s="69"/>
      <c r="L63" s="69"/>
      <c r="M63" s="69"/>
      <c r="N63" s="69"/>
      <c r="O63" s="69"/>
      <c r="P63" s="69"/>
      <c r="Q63" s="69"/>
      <c r="R63" s="69"/>
      <c r="S63" s="69"/>
      <c r="T63" s="61">
        <v>7</v>
      </c>
      <c r="U63" s="67">
        <f t="shared" si="7"/>
        <v>10</v>
      </c>
      <c r="V63" s="183">
        <f t="shared" ref="V63:V72" si="12">($U63)/$D$44</f>
        <v>8.3402835696413675E-3</v>
      </c>
      <c r="W63" s="193">
        <f>D44</f>
        <v>1199</v>
      </c>
      <c r="X63" s="164" t="s">
        <v>3</v>
      </c>
      <c r="Y63" s="160">
        <f t="shared" si="11"/>
        <v>10</v>
      </c>
      <c r="Z63" s="78"/>
    </row>
    <row r="64" spans="1:26" x14ac:dyDescent="0.25">
      <c r="A64" s="52"/>
      <c r="B64" s="53"/>
      <c r="C64" s="53"/>
      <c r="D64" s="53"/>
      <c r="E64" s="55"/>
      <c r="F64" s="55"/>
      <c r="G64" s="54"/>
      <c r="H64" s="60"/>
      <c r="I64" s="34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1"/>
      <c r="U64" s="67">
        <f t="shared" si="7"/>
        <v>0</v>
      </c>
      <c r="V64" s="183">
        <f t="shared" si="12"/>
        <v>0</v>
      </c>
      <c r="W64" s="193">
        <f>D44</f>
        <v>1199</v>
      </c>
      <c r="X64" s="164" t="s">
        <v>7</v>
      </c>
      <c r="Y64" s="160">
        <f t="shared" si="11"/>
        <v>0</v>
      </c>
      <c r="Z64" s="354"/>
    </row>
    <row r="65" spans="1:26" x14ac:dyDescent="0.25">
      <c r="A65" s="52"/>
      <c r="B65" s="53"/>
      <c r="C65" s="53"/>
      <c r="D65" s="53"/>
      <c r="E65" s="55"/>
      <c r="F65" s="55"/>
      <c r="G65" s="54"/>
      <c r="H65" s="60"/>
      <c r="I65" s="34">
        <v>10</v>
      </c>
      <c r="J65" s="69">
        <v>3</v>
      </c>
      <c r="K65" s="69"/>
      <c r="L65" s="69"/>
      <c r="M65" s="69"/>
      <c r="N65" s="69"/>
      <c r="O65" s="69"/>
      <c r="P65" s="69"/>
      <c r="Q65" s="69"/>
      <c r="R65" s="69"/>
      <c r="S65" s="69"/>
      <c r="T65" s="61">
        <v>1</v>
      </c>
      <c r="U65" s="67">
        <f t="shared" si="7"/>
        <v>4</v>
      </c>
      <c r="V65" s="183">
        <f t="shared" si="12"/>
        <v>3.336113427856547E-3</v>
      </c>
      <c r="W65" s="193">
        <f>D44</f>
        <v>1199</v>
      </c>
      <c r="X65" s="164" t="s">
        <v>8</v>
      </c>
      <c r="Y65" s="160">
        <f t="shared" si="11"/>
        <v>4</v>
      </c>
      <c r="Z65" s="354"/>
    </row>
    <row r="66" spans="1:26" x14ac:dyDescent="0.25">
      <c r="A66" s="52"/>
      <c r="B66" s="53"/>
      <c r="C66" s="53"/>
      <c r="D66" s="53"/>
      <c r="E66" s="55"/>
      <c r="F66" s="55"/>
      <c r="G66" s="54"/>
      <c r="H66" s="60"/>
      <c r="I66" s="34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1"/>
      <c r="U66" s="67">
        <f t="shared" si="7"/>
        <v>0</v>
      </c>
      <c r="V66" s="183">
        <f t="shared" si="12"/>
        <v>0</v>
      </c>
      <c r="W66" s="193">
        <f>D44</f>
        <v>1199</v>
      </c>
      <c r="X66" s="164" t="s">
        <v>77</v>
      </c>
      <c r="Y66" s="160">
        <f t="shared" si="11"/>
        <v>0</v>
      </c>
      <c r="Z66" s="354"/>
    </row>
    <row r="67" spans="1:26" x14ac:dyDescent="0.25">
      <c r="A67" s="52"/>
      <c r="B67" s="53"/>
      <c r="C67" s="53"/>
      <c r="D67" s="53"/>
      <c r="E67" s="55"/>
      <c r="F67" s="55"/>
      <c r="G67" s="54"/>
      <c r="H67" s="124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1"/>
      <c r="U67" s="67">
        <f t="shared" si="7"/>
        <v>0</v>
      </c>
      <c r="V67" s="183">
        <f t="shared" si="12"/>
        <v>0</v>
      </c>
      <c r="W67" s="193">
        <f>D44</f>
        <v>1199</v>
      </c>
      <c r="X67" s="164" t="s">
        <v>19</v>
      </c>
      <c r="Y67" s="160">
        <f t="shared" si="11"/>
        <v>0</v>
      </c>
      <c r="Z67" s="326" t="s">
        <v>326</v>
      </c>
    </row>
    <row r="68" spans="1:26" x14ac:dyDescent="0.25">
      <c r="A68" s="52"/>
      <c r="B68" s="53"/>
      <c r="C68" s="53"/>
      <c r="D68" s="53"/>
      <c r="E68" s="55"/>
      <c r="F68" s="55"/>
      <c r="G68" s="54"/>
      <c r="H68" s="60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1"/>
      <c r="U68" s="67">
        <f t="shared" si="7"/>
        <v>0</v>
      </c>
      <c r="V68" s="183">
        <f t="shared" si="12"/>
        <v>0</v>
      </c>
      <c r="W68" s="193">
        <f>D44</f>
        <v>1199</v>
      </c>
      <c r="X68" s="164" t="s">
        <v>78</v>
      </c>
      <c r="Y68" s="160">
        <f t="shared" si="11"/>
        <v>0</v>
      </c>
      <c r="Z68" s="354" t="s">
        <v>399</v>
      </c>
    </row>
    <row r="69" spans="1:26" x14ac:dyDescent="0.25">
      <c r="A69" s="52"/>
      <c r="B69" s="53"/>
      <c r="C69" s="53"/>
      <c r="D69" s="53"/>
      <c r="E69" s="55"/>
      <c r="F69" s="55"/>
      <c r="G69" s="54"/>
      <c r="H69" s="60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1"/>
      <c r="U69" s="67">
        <f t="shared" si="7"/>
        <v>0</v>
      </c>
      <c r="V69" s="183">
        <f t="shared" si="12"/>
        <v>0</v>
      </c>
      <c r="W69" s="193">
        <f>D44</f>
        <v>1199</v>
      </c>
      <c r="X69" s="164" t="s">
        <v>177</v>
      </c>
      <c r="Y69" s="160">
        <f t="shared" si="11"/>
        <v>0</v>
      </c>
      <c r="Z69" s="354"/>
    </row>
    <row r="70" spans="1:26" x14ac:dyDescent="0.25">
      <c r="A70" s="52"/>
      <c r="B70" s="53"/>
      <c r="C70" s="53"/>
      <c r="D70" s="53"/>
      <c r="E70" s="55"/>
      <c r="F70" s="55"/>
      <c r="G70" s="54"/>
      <c r="H70" s="60"/>
      <c r="I70" s="69">
        <v>13</v>
      </c>
      <c r="J70" s="69">
        <v>1</v>
      </c>
      <c r="K70" s="69"/>
      <c r="L70" s="69"/>
      <c r="M70" s="69"/>
      <c r="N70" s="69"/>
      <c r="O70" s="69"/>
      <c r="P70" s="69"/>
      <c r="Q70" s="69"/>
      <c r="R70" s="69"/>
      <c r="S70" s="69"/>
      <c r="T70" s="61"/>
      <c r="U70" s="67">
        <f t="shared" si="7"/>
        <v>1</v>
      </c>
      <c r="V70" s="183">
        <f t="shared" si="12"/>
        <v>8.3402835696413675E-4</v>
      </c>
      <c r="W70" s="193">
        <f>D44</f>
        <v>1199</v>
      </c>
      <c r="X70" s="164" t="s">
        <v>12</v>
      </c>
      <c r="Y70" s="160">
        <f t="shared" si="11"/>
        <v>1</v>
      </c>
      <c r="Z70" s="354"/>
    </row>
    <row r="71" spans="1:26" x14ac:dyDescent="0.25">
      <c r="A71" s="52"/>
      <c r="B71" s="53"/>
      <c r="C71" s="53"/>
      <c r="D71" s="53"/>
      <c r="E71" s="55"/>
      <c r="F71" s="55"/>
      <c r="G71" s="54"/>
      <c r="H71" s="60"/>
      <c r="I71" s="69">
        <v>3</v>
      </c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1"/>
      <c r="U71" s="67">
        <f t="shared" si="7"/>
        <v>0</v>
      </c>
      <c r="V71" s="183">
        <f t="shared" si="12"/>
        <v>0</v>
      </c>
      <c r="W71" s="193">
        <f>D44</f>
        <v>1199</v>
      </c>
      <c r="X71" s="164" t="s">
        <v>92</v>
      </c>
      <c r="Y71" s="160">
        <f t="shared" si="11"/>
        <v>0</v>
      </c>
      <c r="Z71" s="326"/>
    </row>
    <row r="72" spans="1:26" x14ac:dyDescent="0.25">
      <c r="A72" s="52"/>
      <c r="B72" s="53"/>
      <c r="C72" s="53"/>
      <c r="D72" s="53"/>
      <c r="E72" s="55"/>
      <c r="F72" s="55"/>
      <c r="G72" s="54"/>
      <c r="H72" s="60"/>
      <c r="I72" s="69"/>
      <c r="J72" s="63"/>
      <c r="K72" s="63"/>
      <c r="L72" s="63"/>
      <c r="M72" s="63"/>
      <c r="N72" s="63"/>
      <c r="O72" s="63"/>
      <c r="P72" s="63"/>
      <c r="Q72" s="63"/>
      <c r="R72" s="63"/>
      <c r="S72" s="63">
        <v>1</v>
      </c>
      <c r="T72" s="61"/>
      <c r="U72" s="67">
        <f t="shared" si="7"/>
        <v>0</v>
      </c>
      <c r="V72" s="183">
        <f t="shared" si="12"/>
        <v>0</v>
      </c>
      <c r="W72" s="193">
        <f>D44</f>
        <v>1199</v>
      </c>
      <c r="X72" s="164" t="s">
        <v>80</v>
      </c>
      <c r="Y72" s="160">
        <f t="shared" si="11"/>
        <v>0</v>
      </c>
      <c r="Z72" s="354"/>
    </row>
    <row r="73" spans="1:26" ht="16.5" thickBot="1" x14ac:dyDescent="0.3">
      <c r="A73" s="52"/>
      <c r="B73" s="53"/>
      <c r="C73" s="53"/>
      <c r="D73" s="53"/>
      <c r="E73" s="55"/>
      <c r="F73" s="55"/>
      <c r="G73" s="54"/>
      <c r="H73" s="64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6">
        <v>1</v>
      </c>
      <c r="U73" s="67">
        <f t="shared" si="7"/>
        <v>1</v>
      </c>
      <c r="V73" s="183">
        <f>($U73)/$D$44</f>
        <v>8.3402835696413675E-4</v>
      </c>
      <c r="W73" s="194">
        <f>D44</f>
        <v>1199</v>
      </c>
      <c r="X73" s="357" t="s">
        <v>9</v>
      </c>
      <c r="Y73" s="160">
        <f t="shared" si="11"/>
        <v>1</v>
      </c>
      <c r="Z73" s="326"/>
    </row>
    <row r="74" spans="1:26" ht="15.75" thickBot="1" x14ac:dyDescent="0.3">
      <c r="A74" s="52"/>
      <c r="B74" s="53"/>
      <c r="C74" s="53"/>
      <c r="D74" s="53"/>
      <c r="E74" s="55"/>
      <c r="F74" s="55"/>
      <c r="G74" s="54"/>
      <c r="H74" s="169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167"/>
      <c r="U74" s="166"/>
      <c r="V74" s="166"/>
      <c r="W74" s="235"/>
      <c r="X74" s="116" t="s">
        <v>81</v>
      </c>
      <c r="Y74" s="160">
        <f t="shared" si="11"/>
        <v>0</v>
      </c>
      <c r="Z74" s="326"/>
    </row>
    <row r="75" spans="1:26" x14ac:dyDescent="0.25">
      <c r="A75" s="52"/>
      <c r="B75" s="53"/>
      <c r="C75" s="53"/>
      <c r="D75" s="53"/>
      <c r="E75" s="55"/>
      <c r="F75" s="55"/>
      <c r="G75" s="56"/>
      <c r="H75" s="5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59"/>
      <c r="U75" s="71">
        <f t="shared" ref="U75:U82" si="13">SUM(H75,J75,L75,N75,P75,R75,T75)</f>
        <v>0</v>
      </c>
      <c r="V75" s="183">
        <f>($U75)/$D$44</f>
        <v>0</v>
      </c>
      <c r="W75" s="193">
        <f>D44</f>
        <v>1199</v>
      </c>
      <c r="X75" s="418" t="s">
        <v>89</v>
      </c>
      <c r="Y75" s="160">
        <f t="shared" si="11"/>
        <v>0</v>
      </c>
      <c r="Z75" s="354" t="s">
        <v>398</v>
      </c>
    </row>
    <row r="76" spans="1:26" x14ac:dyDescent="0.25">
      <c r="A76" s="52"/>
      <c r="B76" s="53"/>
      <c r="C76" s="53"/>
      <c r="D76" s="53"/>
      <c r="E76" s="55"/>
      <c r="F76" s="55"/>
      <c r="G76" s="56"/>
      <c r="H76" s="60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1"/>
      <c r="U76" s="67">
        <f t="shared" si="13"/>
        <v>0</v>
      </c>
      <c r="V76" s="183">
        <f>($U76)/$D$44</f>
        <v>0</v>
      </c>
      <c r="W76" s="193">
        <f>D44</f>
        <v>1199</v>
      </c>
      <c r="X76" s="164" t="s">
        <v>83</v>
      </c>
      <c r="Y76" s="160">
        <f t="shared" si="11"/>
        <v>0</v>
      </c>
      <c r="Z76" s="326" t="s">
        <v>363</v>
      </c>
    </row>
    <row r="77" spans="1:26" x14ac:dyDescent="0.25">
      <c r="A77" s="52"/>
      <c r="B77" s="53"/>
      <c r="C77" s="53"/>
      <c r="D77" s="53"/>
      <c r="E77" s="55"/>
      <c r="F77" s="55"/>
      <c r="G77" s="56"/>
      <c r="H77" s="60">
        <v>1</v>
      </c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1"/>
      <c r="U77" s="67">
        <f t="shared" si="13"/>
        <v>1</v>
      </c>
      <c r="V77" s="183">
        <f t="shared" ref="V77:V80" si="14">($U77)/$D$44</f>
        <v>8.3402835696413675E-4</v>
      </c>
      <c r="W77" s="193">
        <f>D44</f>
        <v>1199</v>
      </c>
      <c r="X77" s="37" t="s">
        <v>12</v>
      </c>
      <c r="Y77" s="160">
        <f t="shared" si="11"/>
        <v>1</v>
      </c>
      <c r="Z77" s="354" t="s">
        <v>397</v>
      </c>
    </row>
    <row r="78" spans="1:26" ht="15.75" x14ac:dyDescent="0.25">
      <c r="A78" s="52"/>
      <c r="B78" s="53"/>
      <c r="C78" s="53"/>
      <c r="D78" s="53"/>
      <c r="E78" s="55"/>
      <c r="F78" s="55"/>
      <c r="G78" s="56"/>
      <c r="H78" s="60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1"/>
      <c r="U78" s="67">
        <f t="shared" si="13"/>
        <v>0</v>
      </c>
      <c r="V78" s="183">
        <f t="shared" si="14"/>
        <v>0</v>
      </c>
      <c r="W78" s="193">
        <f>D44</f>
        <v>1199</v>
      </c>
      <c r="X78" s="204" t="s">
        <v>26</v>
      </c>
      <c r="Y78" s="160">
        <f t="shared" si="11"/>
        <v>0</v>
      </c>
      <c r="Z78" s="354"/>
    </row>
    <row r="79" spans="1:26" x14ac:dyDescent="0.25">
      <c r="A79" s="52"/>
      <c r="B79" s="53"/>
      <c r="C79" s="53"/>
      <c r="D79" s="53"/>
      <c r="E79" s="55"/>
      <c r="F79" s="55"/>
      <c r="G79" s="56"/>
      <c r="H79" s="60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1"/>
      <c r="U79" s="67">
        <f t="shared" si="13"/>
        <v>0</v>
      </c>
      <c r="V79" s="183">
        <f t="shared" si="14"/>
        <v>0</v>
      </c>
      <c r="W79" s="193">
        <f>D44</f>
        <v>1199</v>
      </c>
      <c r="X79" s="164" t="s">
        <v>175</v>
      </c>
      <c r="Y79" s="160">
        <f t="shared" si="11"/>
        <v>0</v>
      </c>
      <c r="Z79" s="326"/>
    </row>
    <row r="80" spans="1:26" ht="15.75" x14ac:dyDescent="0.25">
      <c r="A80" s="52"/>
      <c r="B80" s="53"/>
      <c r="C80" s="53"/>
      <c r="D80" s="53"/>
      <c r="E80" s="55"/>
      <c r="F80" s="55"/>
      <c r="G80" s="56"/>
      <c r="H80" s="60">
        <v>6</v>
      </c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1"/>
      <c r="U80" s="67">
        <f t="shared" si="13"/>
        <v>6</v>
      </c>
      <c r="V80" s="183">
        <f t="shared" si="14"/>
        <v>5.0041701417848205E-3</v>
      </c>
      <c r="W80" s="193">
        <f>D44</f>
        <v>1199</v>
      </c>
      <c r="X80" s="203" t="s">
        <v>146</v>
      </c>
      <c r="Y80" s="160">
        <f t="shared" si="11"/>
        <v>6</v>
      </c>
      <c r="Z80" s="326"/>
    </row>
    <row r="81" spans="1:26" ht="15.75" thickBot="1" x14ac:dyDescent="0.3">
      <c r="A81" s="155"/>
      <c r="B81" s="156"/>
      <c r="C81" s="156"/>
      <c r="D81" s="156"/>
      <c r="E81" s="157"/>
      <c r="F81" s="157"/>
      <c r="G81" s="163"/>
      <c r="H81" s="64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6"/>
      <c r="U81" s="159">
        <f t="shared" si="13"/>
        <v>0</v>
      </c>
      <c r="V81" s="245">
        <f>($U81)/$D$44</f>
        <v>0</v>
      </c>
      <c r="W81" s="194">
        <f>D44</f>
        <v>1199</v>
      </c>
      <c r="X81" s="234" t="s">
        <v>71</v>
      </c>
      <c r="Y81" s="160">
        <f t="shared" si="11"/>
        <v>0</v>
      </c>
      <c r="Z81" s="478"/>
    </row>
    <row r="82" spans="1:26" ht="15.75" thickBot="1" x14ac:dyDescent="0.3">
      <c r="G82" s="47" t="s">
        <v>4</v>
      </c>
      <c r="H82" s="57">
        <f t="shared" ref="H82:T82" si="15">SUM(H45:H81)</f>
        <v>47</v>
      </c>
      <c r="I82" s="57">
        <f t="shared" si="15"/>
        <v>37</v>
      </c>
      <c r="J82" s="57">
        <f t="shared" si="15"/>
        <v>25</v>
      </c>
      <c r="K82" s="57">
        <f t="shared" si="15"/>
        <v>0</v>
      </c>
      <c r="L82" s="57">
        <f t="shared" si="15"/>
        <v>0</v>
      </c>
      <c r="M82" s="57">
        <f t="shared" si="15"/>
        <v>0</v>
      </c>
      <c r="N82" s="57">
        <f t="shared" si="15"/>
        <v>0</v>
      </c>
      <c r="O82" s="57">
        <f t="shared" si="15"/>
        <v>0</v>
      </c>
      <c r="P82" s="57">
        <f t="shared" si="15"/>
        <v>0</v>
      </c>
      <c r="Q82" s="57">
        <f t="shared" si="15"/>
        <v>0</v>
      </c>
      <c r="R82" s="57">
        <f t="shared" si="15"/>
        <v>0</v>
      </c>
      <c r="S82" s="57">
        <f t="shared" si="15"/>
        <v>2</v>
      </c>
      <c r="T82" s="57">
        <f t="shared" si="15"/>
        <v>20</v>
      </c>
      <c r="U82" s="72">
        <f t="shared" si="13"/>
        <v>92</v>
      </c>
      <c r="V82" s="183">
        <f>($U82)/$D$44</f>
        <v>7.6730608840700584E-2</v>
      </c>
      <c r="W82" s="194">
        <f>D44</f>
        <v>1199</v>
      </c>
      <c r="X82" s="161"/>
      <c r="Y82" s="160">
        <f t="shared" si="11"/>
        <v>92</v>
      </c>
      <c r="Z82" s="12" t="s">
        <v>99</v>
      </c>
    </row>
    <row r="84" spans="1:26" ht="15.75" thickBot="1" x14ac:dyDescent="0.3"/>
    <row r="85" spans="1:26" ht="75.75" thickBot="1" x14ac:dyDescent="0.3">
      <c r="A85" s="43" t="s">
        <v>22</v>
      </c>
      <c r="B85" s="43" t="s">
        <v>47</v>
      </c>
      <c r="C85" s="43" t="s">
        <v>52</v>
      </c>
      <c r="D85" s="43" t="s">
        <v>17</v>
      </c>
      <c r="E85" s="42" t="s">
        <v>16</v>
      </c>
      <c r="F85" s="44" t="s">
        <v>1</v>
      </c>
      <c r="G85" s="45" t="s">
        <v>23</v>
      </c>
      <c r="H85" s="46" t="s">
        <v>72</v>
      </c>
      <c r="I85" s="46" t="s">
        <v>73</v>
      </c>
      <c r="J85" s="46" t="s">
        <v>53</v>
      </c>
      <c r="K85" s="46" t="s">
        <v>58</v>
      </c>
      <c r="L85" s="46" t="s">
        <v>54</v>
      </c>
      <c r="M85" s="46" t="s">
        <v>59</v>
      </c>
      <c r="N85" s="46" t="s">
        <v>55</v>
      </c>
      <c r="O85" s="46" t="s">
        <v>60</v>
      </c>
      <c r="P85" s="46" t="s">
        <v>56</v>
      </c>
      <c r="Q85" s="46" t="s">
        <v>74</v>
      </c>
      <c r="R85" s="46" t="s">
        <v>57</v>
      </c>
      <c r="S85" s="46" t="s">
        <v>113</v>
      </c>
      <c r="T85" s="43" t="s">
        <v>41</v>
      </c>
      <c r="U85" s="43" t="s">
        <v>4</v>
      </c>
      <c r="V85" s="42" t="s">
        <v>2</v>
      </c>
      <c r="W85" s="79" t="s">
        <v>147</v>
      </c>
      <c r="X85" s="80" t="s">
        <v>20</v>
      </c>
      <c r="Y85" s="179" t="s">
        <v>4</v>
      </c>
      <c r="Z85" s="182" t="s">
        <v>6</v>
      </c>
    </row>
    <row r="86" spans="1:26" ht="15.75" thickBot="1" x14ac:dyDescent="0.3">
      <c r="A86" s="181">
        <v>1524587</v>
      </c>
      <c r="B86" s="181" t="s">
        <v>259</v>
      </c>
      <c r="C86" s="319">
        <v>1152</v>
      </c>
      <c r="D86" s="319">
        <v>1193</v>
      </c>
      <c r="E86" s="324">
        <v>1128</v>
      </c>
      <c r="F86" s="318">
        <f>E86/D86</f>
        <v>0.94551550712489518</v>
      </c>
      <c r="G86" s="180">
        <v>45440</v>
      </c>
      <c r="H86" s="169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7"/>
      <c r="U86" s="296"/>
      <c r="V86" s="166"/>
      <c r="W86" s="166"/>
      <c r="X86" s="86" t="s">
        <v>75</v>
      </c>
      <c r="Y86" s="179" t="s">
        <v>4</v>
      </c>
      <c r="Z86" s="353" t="s">
        <v>70</v>
      </c>
    </row>
    <row r="87" spans="1:26" x14ac:dyDescent="0.25">
      <c r="A87" s="49"/>
      <c r="B87" s="50"/>
      <c r="C87" s="50"/>
      <c r="D87" s="50"/>
      <c r="E87" s="50"/>
      <c r="F87" s="50"/>
      <c r="G87" s="51"/>
      <c r="H87" s="58">
        <v>2</v>
      </c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59"/>
      <c r="U87" s="71">
        <f t="shared" ref="U87:U115" si="16">SUM(H87,J87,L87,N87,P87,R87,T87)</f>
        <v>2</v>
      </c>
      <c r="V87" s="183">
        <f>($U87)/$D$86</f>
        <v>1.6764459346186086E-3</v>
      </c>
      <c r="W87" s="193">
        <f>D86</f>
        <v>1193</v>
      </c>
      <c r="X87" s="165" t="s">
        <v>15</v>
      </c>
      <c r="Y87" s="178">
        <f t="shared" ref="Y87" si="17">U87</f>
        <v>2</v>
      </c>
      <c r="Z87" s="210" t="s">
        <v>118</v>
      </c>
    </row>
    <row r="88" spans="1:26" ht="15" customHeight="1" x14ac:dyDescent="0.25">
      <c r="A88" s="52"/>
      <c r="B88" s="53"/>
      <c r="C88" s="53"/>
      <c r="D88" s="53"/>
      <c r="E88" s="55"/>
      <c r="F88" s="55"/>
      <c r="G88" s="54"/>
      <c r="H88" s="342">
        <v>3</v>
      </c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62"/>
      <c r="U88" s="71">
        <f t="shared" si="16"/>
        <v>3</v>
      </c>
      <c r="V88" s="183">
        <f>($U88)/$D$86</f>
        <v>2.5146689019279128E-3</v>
      </c>
      <c r="W88" s="193">
        <f>D86</f>
        <v>1193</v>
      </c>
      <c r="X88" s="171" t="s">
        <v>43</v>
      </c>
      <c r="Y88" s="160"/>
      <c r="Z88" s="210" t="s">
        <v>178</v>
      </c>
    </row>
    <row r="89" spans="1:26" x14ac:dyDescent="0.25">
      <c r="A89" s="52"/>
      <c r="B89" s="53"/>
      <c r="C89" s="53"/>
      <c r="D89" s="53"/>
      <c r="E89" s="55"/>
      <c r="F89" s="55"/>
      <c r="G89" s="54"/>
      <c r="H89" s="60">
        <v>2</v>
      </c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1"/>
      <c r="U89" s="67">
        <f t="shared" si="16"/>
        <v>2</v>
      </c>
      <c r="V89" s="183">
        <f t="shared" ref="V89:V101" si="18">($U89)/$D$86</f>
        <v>1.6764459346186086E-3</v>
      </c>
      <c r="W89" s="193">
        <f>D86</f>
        <v>1193</v>
      </c>
      <c r="X89" s="164" t="s">
        <v>5</v>
      </c>
      <c r="Y89" s="160">
        <f t="shared" ref="Y89:Y100" si="19">U89</f>
        <v>2</v>
      </c>
      <c r="Z89" s="126"/>
    </row>
    <row r="90" spans="1:26" x14ac:dyDescent="0.25">
      <c r="A90" s="52"/>
      <c r="B90" s="53"/>
      <c r="C90" s="53"/>
      <c r="D90" s="53"/>
      <c r="E90" s="55"/>
      <c r="F90" s="55"/>
      <c r="G90" s="54"/>
      <c r="H90" s="60">
        <v>6</v>
      </c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1"/>
      <c r="U90" s="67">
        <f t="shared" si="16"/>
        <v>6</v>
      </c>
      <c r="V90" s="183">
        <f t="shared" si="18"/>
        <v>5.0293378038558257E-3</v>
      </c>
      <c r="W90" s="193">
        <f>D86</f>
        <v>1193</v>
      </c>
      <c r="X90" s="164" t="s">
        <v>13</v>
      </c>
      <c r="Y90" s="160">
        <f t="shared" si="19"/>
        <v>6</v>
      </c>
      <c r="Z90" s="417"/>
    </row>
    <row r="91" spans="1:26" x14ac:dyDescent="0.25">
      <c r="A91" s="52"/>
      <c r="B91" s="53"/>
      <c r="C91" s="53"/>
      <c r="D91" s="53"/>
      <c r="E91" s="55"/>
      <c r="F91" s="55"/>
      <c r="G91" s="54"/>
      <c r="H91" s="60">
        <v>3</v>
      </c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1"/>
      <c r="U91" s="67">
        <f t="shared" si="16"/>
        <v>3</v>
      </c>
      <c r="V91" s="183">
        <f t="shared" si="18"/>
        <v>2.5146689019279128E-3</v>
      </c>
      <c r="W91" s="193">
        <f>D86</f>
        <v>1193</v>
      </c>
      <c r="X91" s="164" t="s">
        <v>14</v>
      </c>
      <c r="Y91" s="160">
        <f t="shared" si="19"/>
        <v>3</v>
      </c>
      <c r="Z91" s="78"/>
    </row>
    <row r="92" spans="1:26" x14ac:dyDescent="0.25">
      <c r="A92" s="52"/>
      <c r="B92" s="53"/>
      <c r="C92" s="53"/>
      <c r="D92" s="53"/>
      <c r="E92" s="55"/>
      <c r="F92" s="55"/>
      <c r="G92" s="54"/>
      <c r="H92" s="60">
        <v>2</v>
      </c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1"/>
      <c r="U92" s="67">
        <f t="shared" si="16"/>
        <v>2</v>
      </c>
      <c r="V92" s="183">
        <f t="shared" si="18"/>
        <v>1.6764459346186086E-3</v>
      </c>
      <c r="W92" s="193">
        <f>D86</f>
        <v>1193</v>
      </c>
      <c r="X92" s="164" t="s">
        <v>30</v>
      </c>
      <c r="Y92" s="160">
        <f t="shared" si="19"/>
        <v>2</v>
      </c>
      <c r="Z92" s="212"/>
    </row>
    <row r="93" spans="1:26" ht="15.75" x14ac:dyDescent="0.25">
      <c r="A93" s="52"/>
      <c r="B93" s="53"/>
      <c r="C93" s="53"/>
      <c r="D93" s="53"/>
      <c r="E93" s="55"/>
      <c r="F93" s="55"/>
      <c r="G93" s="54"/>
      <c r="H93" s="60">
        <v>1</v>
      </c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1"/>
      <c r="U93" s="67">
        <f t="shared" si="16"/>
        <v>1</v>
      </c>
      <c r="V93" s="183">
        <f t="shared" si="18"/>
        <v>8.3822296730930428E-4</v>
      </c>
      <c r="W93" s="193">
        <f>D86</f>
        <v>1193</v>
      </c>
      <c r="X93" s="203" t="s">
        <v>112</v>
      </c>
      <c r="Y93" s="160">
        <f t="shared" si="19"/>
        <v>1</v>
      </c>
      <c r="Z93" s="126"/>
    </row>
    <row r="94" spans="1:26" x14ac:dyDescent="0.25">
      <c r="A94" s="52"/>
      <c r="B94" s="53"/>
      <c r="C94" s="53"/>
      <c r="D94" s="53"/>
      <c r="E94" s="55"/>
      <c r="F94" s="55"/>
      <c r="G94" s="56"/>
      <c r="H94" s="60">
        <v>1</v>
      </c>
      <c r="I94" s="69"/>
      <c r="J94" s="69">
        <v>1</v>
      </c>
      <c r="K94" s="69"/>
      <c r="L94" s="69"/>
      <c r="M94" s="69"/>
      <c r="N94" s="69"/>
      <c r="O94" s="69"/>
      <c r="P94" s="69"/>
      <c r="Q94" s="69"/>
      <c r="R94" s="69"/>
      <c r="S94" s="69"/>
      <c r="T94" s="61"/>
      <c r="U94" s="67">
        <f t="shared" si="16"/>
        <v>2</v>
      </c>
      <c r="V94" s="183">
        <f t="shared" si="18"/>
        <v>1.6764459346186086E-3</v>
      </c>
      <c r="W94" s="193">
        <f>D86</f>
        <v>1193</v>
      </c>
      <c r="X94" s="164" t="s">
        <v>19</v>
      </c>
      <c r="Y94" s="160">
        <f t="shared" si="19"/>
        <v>2</v>
      </c>
      <c r="Z94" s="126"/>
    </row>
    <row r="95" spans="1:26" x14ac:dyDescent="0.25">
      <c r="A95" s="52"/>
      <c r="B95" s="53"/>
      <c r="C95" s="53"/>
      <c r="D95" s="53"/>
      <c r="E95" s="55"/>
      <c r="F95" s="55"/>
      <c r="G95" s="54"/>
      <c r="H95" s="60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1"/>
      <c r="U95" s="67">
        <f t="shared" si="16"/>
        <v>0</v>
      </c>
      <c r="V95" s="183">
        <f t="shared" si="18"/>
        <v>0</v>
      </c>
      <c r="W95" s="193">
        <f>D86</f>
        <v>1193</v>
      </c>
      <c r="X95" s="164" t="s">
        <v>29</v>
      </c>
      <c r="Y95" s="160">
        <f t="shared" si="19"/>
        <v>0</v>
      </c>
      <c r="Z95" s="126"/>
    </row>
    <row r="96" spans="1:26" x14ac:dyDescent="0.25">
      <c r="A96" s="52"/>
      <c r="B96" s="53"/>
      <c r="C96" s="53"/>
      <c r="D96" s="53"/>
      <c r="E96" s="55"/>
      <c r="F96" s="55"/>
      <c r="G96" s="54"/>
      <c r="H96" s="60">
        <v>2</v>
      </c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1"/>
      <c r="U96" s="67">
        <f t="shared" si="16"/>
        <v>2</v>
      </c>
      <c r="V96" s="183">
        <f t="shared" si="18"/>
        <v>1.6764459346186086E-3</v>
      </c>
      <c r="W96" s="193">
        <f>D86</f>
        <v>1193</v>
      </c>
      <c r="X96" s="164" t="s">
        <v>0</v>
      </c>
      <c r="Y96" s="160">
        <f t="shared" si="19"/>
        <v>2</v>
      </c>
      <c r="Z96" s="78"/>
    </row>
    <row r="97" spans="1:26" x14ac:dyDescent="0.25">
      <c r="A97" s="52"/>
      <c r="B97" s="53"/>
      <c r="C97" s="53"/>
      <c r="D97" s="53"/>
      <c r="E97" s="55"/>
      <c r="F97" s="55"/>
      <c r="G97" s="54"/>
      <c r="H97" s="60">
        <v>15</v>
      </c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1"/>
      <c r="U97" s="67">
        <f t="shared" si="16"/>
        <v>15</v>
      </c>
      <c r="V97" s="183">
        <f t="shared" si="18"/>
        <v>1.2573344509639563E-2</v>
      </c>
      <c r="W97" s="193">
        <f>D86</f>
        <v>1193</v>
      </c>
      <c r="X97" s="164" t="s">
        <v>11</v>
      </c>
      <c r="Y97" s="160">
        <f t="shared" si="19"/>
        <v>15</v>
      </c>
      <c r="Z97" s="354"/>
    </row>
    <row r="98" spans="1:26" x14ac:dyDescent="0.25">
      <c r="A98" s="52"/>
      <c r="B98" s="53"/>
      <c r="C98" s="53"/>
      <c r="D98" s="53"/>
      <c r="E98" s="55"/>
      <c r="F98" s="55"/>
      <c r="G98" s="54"/>
      <c r="H98" s="60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1"/>
      <c r="U98" s="67">
        <f t="shared" si="16"/>
        <v>0</v>
      </c>
      <c r="V98" s="183">
        <f t="shared" si="18"/>
        <v>0</v>
      </c>
      <c r="W98" s="193">
        <f>D86</f>
        <v>1193</v>
      </c>
      <c r="X98" s="164" t="s">
        <v>33</v>
      </c>
      <c r="Y98" s="160">
        <f t="shared" si="19"/>
        <v>0</v>
      </c>
      <c r="Z98" s="126"/>
    </row>
    <row r="99" spans="1:26" x14ac:dyDescent="0.25">
      <c r="A99" s="52"/>
      <c r="B99" s="53"/>
      <c r="C99" s="53"/>
      <c r="D99" s="53"/>
      <c r="E99" s="55"/>
      <c r="F99" s="55"/>
      <c r="G99" s="54"/>
      <c r="H99" s="64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6"/>
      <c r="U99" s="159">
        <f t="shared" si="16"/>
        <v>0</v>
      </c>
      <c r="V99" s="183">
        <f t="shared" si="18"/>
        <v>0</v>
      </c>
      <c r="W99" s="193">
        <f>D86</f>
        <v>1193</v>
      </c>
      <c r="X99" s="164" t="s">
        <v>282</v>
      </c>
      <c r="Y99" s="160">
        <f t="shared" si="19"/>
        <v>0</v>
      </c>
      <c r="Z99" s="126"/>
    </row>
    <row r="100" spans="1:26" ht="15.75" x14ac:dyDescent="0.25">
      <c r="A100" s="52"/>
      <c r="B100" s="53"/>
      <c r="C100" s="53"/>
      <c r="D100" s="53"/>
      <c r="E100" s="55"/>
      <c r="F100" s="55"/>
      <c r="G100" s="54"/>
      <c r="H100" s="64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6"/>
      <c r="U100" s="159">
        <f t="shared" si="16"/>
        <v>0</v>
      </c>
      <c r="V100" s="183">
        <f t="shared" si="18"/>
        <v>0</v>
      </c>
      <c r="W100" s="193">
        <f>D86</f>
        <v>1193</v>
      </c>
      <c r="X100" s="204" t="s">
        <v>26</v>
      </c>
      <c r="Y100" s="160">
        <f t="shared" si="19"/>
        <v>0</v>
      </c>
      <c r="Z100" s="78"/>
    </row>
    <row r="101" spans="1:26" x14ac:dyDescent="0.25">
      <c r="A101" s="52"/>
      <c r="B101" s="53"/>
      <c r="C101" s="53"/>
      <c r="D101" s="53"/>
      <c r="E101" s="55"/>
      <c r="F101" s="55"/>
      <c r="G101" s="56"/>
      <c r="H101" s="34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1"/>
      <c r="U101" s="67">
        <f t="shared" si="16"/>
        <v>0</v>
      </c>
      <c r="V101" s="183">
        <f t="shared" si="18"/>
        <v>0</v>
      </c>
      <c r="W101" s="193">
        <f>D86</f>
        <v>1193</v>
      </c>
      <c r="X101" s="164" t="s">
        <v>184</v>
      </c>
      <c r="Y101" s="160"/>
      <c r="Z101" s="126"/>
    </row>
    <row r="102" spans="1:26" ht="15.75" thickBot="1" x14ac:dyDescent="0.3">
      <c r="A102" s="52"/>
      <c r="B102" s="53"/>
      <c r="C102" s="53"/>
      <c r="D102" s="53"/>
      <c r="E102" s="55"/>
      <c r="F102" s="55"/>
      <c r="G102" s="54"/>
      <c r="H102" s="176"/>
      <c r="I102" s="175"/>
      <c r="J102" s="175">
        <v>6</v>
      </c>
      <c r="K102" s="175"/>
      <c r="L102" s="175"/>
      <c r="M102" s="175"/>
      <c r="N102" s="175"/>
      <c r="O102" s="175"/>
      <c r="P102" s="175"/>
      <c r="Q102" s="175"/>
      <c r="R102" s="175"/>
      <c r="S102" s="175"/>
      <c r="T102" s="174"/>
      <c r="U102" s="173">
        <f t="shared" si="16"/>
        <v>6</v>
      </c>
      <c r="V102" s="245">
        <f>($U102)/$D$86</f>
        <v>5.0293378038558257E-3</v>
      </c>
      <c r="W102" s="194">
        <f>D86</f>
        <v>1193</v>
      </c>
      <c r="X102" s="172" t="s">
        <v>27</v>
      </c>
      <c r="Y102" s="160">
        <f>U102</f>
        <v>6</v>
      </c>
      <c r="Z102" s="126"/>
    </row>
    <row r="103" spans="1:26" x14ac:dyDescent="0.25">
      <c r="A103" s="52"/>
      <c r="B103" s="53"/>
      <c r="C103" s="53"/>
      <c r="D103" s="53"/>
      <c r="E103" s="55"/>
      <c r="F103" s="55"/>
      <c r="G103" s="54"/>
      <c r="H103" s="58"/>
      <c r="I103" s="149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62"/>
      <c r="U103" s="67">
        <f t="shared" si="16"/>
        <v>0</v>
      </c>
      <c r="V103" s="183">
        <f>($U103)/$D$86</f>
        <v>0</v>
      </c>
      <c r="W103" s="195">
        <f>D86</f>
        <v>1193</v>
      </c>
      <c r="X103" s="171" t="s">
        <v>10</v>
      </c>
      <c r="Y103" s="160"/>
      <c r="Z103" s="126"/>
    </row>
    <row r="104" spans="1:26" x14ac:dyDescent="0.25">
      <c r="A104" s="52"/>
      <c r="B104" s="53"/>
      <c r="C104" s="53"/>
      <c r="D104" s="53"/>
      <c r="E104" s="55"/>
      <c r="F104" s="55"/>
      <c r="G104" s="54"/>
      <c r="H104" s="60"/>
      <c r="I104" s="34">
        <v>1</v>
      </c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1"/>
      <c r="U104" s="67">
        <f t="shared" si="16"/>
        <v>0</v>
      </c>
      <c r="V104" s="183">
        <f>($U104)/$D$86</f>
        <v>0</v>
      </c>
      <c r="W104" s="193">
        <f>D86</f>
        <v>1193</v>
      </c>
      <c r="X104" s="164" t="s">
        <v>94</v>
      </c>
      <c r="Y104" s="160">
        <f t="shared" ref="Y104:Y124" si="20">U104</f>
        <v>0</v>
      </c>
      <c r="Z104" s="78"/>
    </row>
    <row r="105" spans="1:26" x14ac:dyDescent="0.25">
      <c r="A105" s="52"/>
      <c r="B105" s="53"/>
      <c r="C105" s="53"/>
      <c r="D105" s="53"/>
      <c r="E105" s="55"/>
      <c r="F105" s="55"/>
      <c r="G105" s="54"/>
      <c r="H105" s="60"/>
      <c r="I105" s="34">
        <v>4</v>
      </c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1">
        <v>17</v>
      </c>
      <c r="U105" s="67">
        <f t="shared" si="16"/>
        <v>17</v>
      </c>
      <c r="V105" s="183">
        <f t="shared" ref="V105:V114" si="21">($U105)/$D$86</f>
        <v>1.4249790444258172E-2</v>
      </c>
      <c r="W105" s="193">
        <f>D86</f>
        <v>1193</v>
      </c>
      <c r="X105" s="164" t="s">
        <v>3</v>
      </c>
      <c r="Y105" s="160">
        <f t="shared" si="20"/>
        <v>17</v>
      </c>
      <c r="Z105" s="78"/>
    </row>
    <row r="106" spans="1:26" x14ac:dyDescent="0.25">
      <c r="A106" s="52"/>
      <c r="B106" s="53"/>
      <c r="C106" s="53"/>
      <c r="D106" s="53"/>
      <c r="E106" s="55"/>
      <c r="F106" s="55"/>
      <c r="G106" s="54"/>
      <c r="H106" s="60"/>
      <c r="I106" s="34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1"/>
      <c r="U106" s="67">
        <f t="shared" si="16"/>
        <v>0</v>
      </c>
      <c r="V106" s="183">
        <f t="shared" si="21"/>
        <v>0</v>
      </c>
      <c r="W106" s="193">
        <f>D86</f>
        <v>1193</v>
      </c>
      <c r="X106" s="164" t="s">
        <v>7</v>
      </c>
      <c r="Y106" s="160">
        <f t="shared" si="20"/>
        <v>0</v>
      </c>
      <c r="Z106" s="354"/>
    </row>
    <row r="107" spans="1:26" x14ac:dyDescent="0.25">
      <c r="A107" s="52"/>
      <c r="B107" s="53"/>
      <c r="C107" s="53"/>
      <c r="D107" s="53"/>
      <c r="E107" s="55"/>
      <c r="F107" s="55"/>
      <c r="G107" s="54"/>
      <c r="H107" s="60"/>
      <c r="I107" s="34">
        <v>1</v>
      </c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1"/>
      <c r="U107" s="67">
        <f t="shared" si="16"/>
        <v>0</v>
      </c>
      <c r="V107" s="183">
        <f t="shared" si="21"/>
        <v>0</v>
      </c>
      <c r="W107" s="193">
        <f>D86</f>
        <v>1193</v>
      </c>
      <c r="X107" s="164" t="s">
        <v>8</v>
      </c>
      <c r="Y107" s="160">
        <f t="shared" si="20"/>
        <v>0</v>
      </c>
      <c r="Z107" s="354"/>
    </row>
    <row r="108" spans="1:26" x14ac:dyDescent="0.25">
      <c r="A108" s="52"/>
      <c r="B108" s="53"/>
      <c r="C108" s="53"/>
      <c r="D108" s="53"/>
      <c r="E108" s="55"/>
      <c r="F108" s="55"/>
      <c r="G108" s="54"/>
      <c r="H108" s="60"/>
      <c r="I108" s="34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1"/>
      <c r="U108" s="67">
        <f t="shared" si="16"/>
        <v>0</v>
      </c>
      <c r="V108" s="183">
        <f t="shared" si="21"/>
        <v>0</v>
      </c>
      <c r="W108" s="193">
        <f>D86</f>
        <v>1193</v>
      </c>
      <c r="X108" s="164" t="s">
        <v>77</v>
      </c>
      <c r="Y108" s="160">
        <f t="shared" si="20"/>
        <v>0</v>
      </c>
      <c r="Z108" s="354"/>
    </row>
    <row r="109" spans="1:26" x14ac:dyDescent="0.25">
      <c r="A109" s="52"/>
      <c r="B109" s="53"/>
      <c r="C109" s="53"/>
      <c r="D109" s="53"/>
      <c r="E109" s="55"/>
      <c r="F109" s="55"/>
      <c r="G109" s="54"/>
      <c r="H109" s="124"/>
      <c r="I109" s="69">
        <v>1</v>
      </c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1"/>
      <c r="U109" s="67">
        <f t="shared" si="16"/>
        <v>0</v>
      </c>
      <c r="V109" s="183">
        <f t="shared" si="21"/>
        <v>0</v>
      </c>
      <c r="W109" s="193">
        <f>D86</f>
        <v>1193</v>
      </c>
      <c r="X109" s="164" t="s">
        <v>19</v>
      </c>
      <c r="Y109" s="160">
        <f t="shared" si="20"/>
        <v>0</v>
      </c>
      <c r="Z109" s="326" t="s">
        <v>423</v>
      </c>
    </row>
    <row r="110" spans="1:26" x14ac:dyDescent="0.25">
      <c r="A110" s="52"/>
      <c r="B110" s="53"/>
      <c r="C110" s="53"/>
      <c r="D110" s="53"/>
      <c r="E110" s="55"/>
      <c r="F110" s="55"/>
      <c r="G110" s="54"/>
      <c r="H110" s="60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1"/>
      <c r="U110" s="67">
        <f t="shared" si="16"/>
        <v>0</v>
      </c>
      <c r="V110" s="183">
        <f t="shared" si="21"/>
        <v>0</v>
      </c>
      <c r="W110" s="193">
        <f>D86</f>
        <v>1193</v>
      </c>
      <c r="X110" s="164" t="s">
        <v>78</v>
      </c>
      <c r="Y110" s="160">
        <f t="shared" si="20"/>
        <v>0</v>
      </c>
      <c r="Z110" s="354" t="s">
        <v>388</v>
      </c>
    </row>
    <row r="111" spans="1:26" x14ac:dyDescent="0.25">
      <c r="A111" s="52"/>
      <c r="B111" s="53"/>
      <c r="C111" s="53"/>
      <c r="D111" s="53"/>
      <c r="E111" s="55"/>
      <c r="F111" s="55"/>
      <c r="G111" s="54"/>
      <c r="H111" s="60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1"/>
      <c r="U111" s="67">
        <f t="shared" si="16"/>
        <v>0</v>
      </c>
      <c r="V111" s="183">
        <f t="shared" si="21"/>
        <v>0</v>
      </c>
      <c r="W111" s="193">
        <f>D86</f>
        <v>1193</v>
      </c>
      <c r="X111" s="164" t="s">
        <v>177</v>
      </c>
      <c r="Y111" s="160">
        <f t="shared" si="20"/>
        <v>0</v>
      </c>
      <c r="Z111" s="354"/>
    </row>
    <row r="112" spans="1:26" x14ac:dyDescent="0.25">
      <c r="A112" s="52"/>
      <c r="B112" s="53"/>
      <c r="C112" s="53"/>
      <c r="D112" s="53"/>
      <c r="E112" s="55"/>
      <c r="F112" s="55"/>
      <c r="G112" s="54"/>
      <c r="H112" s="60"/>
      <c r="I112" s="69">
        <v>19</v>
      </c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1"/>
      <c r="U112" s="67">
        <f t="shared" si="16"/>
        <v>0</v>
      </c>
      <c r="V112" s="183">
        <f t="shared" si="21"/>
        <v>0</v>
      </c>
      <c r="W112" s="193">
        <f>D86</f>
        <v>1193</v>
      </c>
      <c r="X112" s="164" t="s">
        <v>12</v>
      </c>
      <c r="Y112" s="160">
        <f t="shared" si="20"/>
        <v>0</v>
      </c>
      <c r="Z112" s="354"/>
    </row>
    <row r="113" spans="1:26" x14ac:dyDescent="0.25">
      <c r="A113" s="52"/>
      <c r="B113" s="53"/>
      <c r="C113" s="53"/>
      <c r="D113" s="53"/>
      <c r="E113" s="55"/>
      <c r="F113" s="55"/>
      <c r="G113" s="54"/>
      <c r="H113" s="60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1"/>
      <c r="U113" s="67">
        <f t="shared" si="16"/>
        <v>0</v>
      </c>
      <c r="V113" s="183">
        <f t="shared" si="21"/>
        <v>0</v>
      </c>
      <c r="W113" s="193">
        <f>D86</f>
        <v>1193</v>
      </c>
      <c r="X113" s="164" t="s">
        <v>92</v>
      </c>
      <c r="Y113" s="160">
        <f t="shared" si="20"/>
        <v>0</v>
      </c>
      <c r="Z113" s="326"/>
    </row>
    <row r="114" spans="1:26" x14ac:dyDescent="0.25">
      <c r="A114" s="52"/>
      <c r="B114" s="53"/>
      <c r="C114" s="53"/>
      <c r="D114" s="53"/>
      <c r="E114" s="55"/>
      <c r="F114" s="55"/>
      <c r="G114" s="54"/>
      <c r="H114" s="60"/>
      <c r="I114" s="69">
        <v>1</v>
      </c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1"/>
      <c r="U114" s="67">
        <f t="shared" si="16"/>
        <v>0</v>
      </c>
      <c r="V114" s="183">
        <f t="shared" si="21"/>
        <v>0</v>
      </c>
      <c r="W114" s="193">
        <f>D86</f>
        <v>1193</v>
      </c>
      <c r="X114" s="164" t="s">
        <v>80</v>
      </c>
      <c r="Y114" s="160">
        <f t="shared" si="20"/>
        <v>0</v>
      </c>
      <c r="Z114" s="354"/>
    </row>
    <row r="115" spans="1:26" ht="16.5" thickBot="1" x14ac:dyDescent="0.3">
      <c r="A115" s="52"/>
      <c r="B115" s="53"/>
      <c r="C115" s="53"/>
      <c r="D115" s="53"/>
      <c r="E115" s="55"/>
      <c r="F115" s="55"/>
      <c r="G115" s="54"/>
      <c r="H115" s="64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6"/>
      <c r="U115" s="67">
        <f t="shared" si="16"/>
        <v>0</v>
      </c>
      <c r="V115" s="183">
        <f>($U115)/$D$86</f>
        <v>0</v>
      </c>
      <c r="W115" s="194">
        <f>D86</f>
        <v>1193</v>
      </c>
      <c r="X115" s="357" t="s">
        <v>9</v>
      </c>
      <c r="Y115" s="160">
        <f t="shared" si="20"/>
        <v>0</v>
      </c>
      <c r="Z115" s="326"/>
    </row>
    <row r="116" spans="1:26" ht="15.75" thickBot="1" x14ac:dyDescent="0.3">
      <c r="A116" s="52"/>
      <c r="B116" s="53"/>
      <c r="C116" s="53"/>
      <c r="D116" s="53"/>
      <c r="E116" s="55"/>
      <c r="F116" s="55"/>
      <c r="G116" s="54"/>
      <c r="H116" s="169"/>
      <c r="I116" s="168"/>
      <c r="J116" s="168"/>
      <c r="K116" s="168"/>
      <c r="L116" s="168"/>
      <c r="M116" s="168"/>
      <c r="N116" s="168"/>
      <c r="O116" s="168"/>
      <c r="P116" s="168"/>
      <c r="Q116" s="168"/>
      <c r="R116" s="168"/>
      <c r="S116" s="168"/>
      <c r="T116" s="167"/>
      <c r="U116" s="166"/>
      <c r="V116" s="166"/>
      <c r="W116" s="235"/>
      <c r="X116" s="116" t="s">
        <v>81</v>
      </c>
      <c r="Y116" s="160">
        <f t="shared" si="20"/>
        <v>0</v>
      </c>
      <c r="Z116" s="326"/>
    </row>
    <row r="117" spans="1:26" x14ac:dyDescent="0.25">
      <c r="A117" s="52"/>
      <c r="B117" s="53"/>
      <c r="C117" s="53"/>
      <c r="D117" s="53"/>
      <c r="E117" s="55"/>
      <c r="F117" s="55"/>
      <c r="G117" s="56"/>
      <c r="H117" s="5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59"/>
      <c r="U117" s="71">
        <f t="shared" ref="U117:U124" si="22">SUM(H117,J117,L117,N117,P117,R117,T117)</f>
        <v>0</v>
      </c>
      <c r="V117" s="183">
        <f>($U117)/$D$86</f>
        <v>0</v>
      </c>
      <c r="W117" s="193">
        <f>D86</f>
        <v>1193</v>
      </c>
      <c r="X117" s="418" t="s">
        <v>89</v>
      </c>
      <c r="Y117" s="160">
        <f t="shared" si="20"/>
        <v>0</v>
      </c>
      <c r="Z117" s="354" t="s">
        <v>404</v>
      </c>
    </row>
    <row r="118" spans="1:26" x14ac:dyDescent="0.25">
      <c r="A118" s="52"/>
      <c r="B118" s="53"/>
      <c r="C118" s="53"/>
      <c r="D118" s="53"/>
      <c r="E118" s="55"/>
      <c r="F118" s="55"/>
      <c r="G118" s="56"/>
      <c r="H118" s="60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1"/>
      <c r="U118" s="67">
        <f t="shared" si="22"/>
        <v>0</v>
      </c>
      <c r="V118" s="183">
        <f>($U118)/$D$86</f>
        <v>0</v>
      </c>
      <c r="W118" s="193">
        <f>D86</f>
        <v>1193</v>
      </c>
      <c r="X118" s="164" t="s">
        <v>83</v>
      </c>
      <c r="Y118" s="160">
        <f t="shared" si="20"/>
        <v>0</v>
      </c>
      <c r="Z118" s="326" t="s">
        <v>424</v>
      </c>
    </row>
    <row r="119" spans="1:26" x14ac:dyDescent="0.25">
      <c r="A119" s="52"/>
      <c r="B119" s="53"/>
      <c r="C119" s="53"/>
      <c r="D119" s="53"/>
      <c r="E119" s="55"/>
      <c r="F119" s="55"/>
      <c r="G119" s="56"/>
      <c r="H119" s="60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1"/>
      <c r="U119" s="67">
        <f t="shared" si="22"/>
        <v>0</v>
      </c>
      <c r="V119" s="183">
        <f t="shared" ref="V119:V122" si="23">($U119)/$D$86</f>
        <v>0</v>
      </c>
      <c r="W119" s="193">
        <f>D86</f>
        <v>1193</v>
      </c>
      <c r="X119" s="37" t="s">
        <v>12</v>
      </c>
      <c r="Y119" s="160">
        <f t="shared" si="20"/>
        <v>0</v>
      </c>
      <c r="Z119" s="354" t="s">
        <v>425</v>
      </c>
    </row>
    <row r="120" spans="1:26" ht="15.75" x14ac:dyDescent="0.25">
      <c r="A120" s="52"/>
      <c r="B120" s="53"/>
      <c r="C120" s="53"/>
      <c r="D120" s="53"/>
      <c r="E120" s="55"/>
      <c r="F120" s="55"/>
      <c r="G120" s="56"/>
      <c r="H120" s="60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1"/>
      <c r="U120" s="67">
        <f t="shared" si="22"/>
        <v>0</v>
      </c>
      <c r="V120" s="183">
        <f t="shared" si="23"/>
        <v>0</v>
      </c>
      <c r="W120" s="193">
        <f>D86</f>
        <v>1193</v>
      </c>
      <c r="X120" s="204" t="s">
        <v>26</v>
      </c>
      <c r="Y120" s="160">
        <f t="shared" si="20"/>
        <v>0</v>
      </c>
      <c r="Z120" s="354" t="s">
        <v>426</v>
      </c>
    </row>
    <row r="121" spans="1:26" x14ac:dyDescent="0.25">
      <c r="A121" s="52"/>
      <c r="B121" s="53"/>
      <c r="C121" s="53"/>
      <c r="D121" s="53"/>
      <c r="E121" s="55"/>
      <c r="F121" s="55"/>
      <c r="G121" s="56"/>
      <c r="H121" s="60">
        <v>4</v>
      </c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1"/>
      <c r="U121" s="67">
        <f t="shared" si="22"/>
        <v>4</v>
      </c>
      <c r="V121" s="183">
        <f t="shared" si="23"/>
        <v>3.3528918692372171E-3</v>
      </c>
      <c r="W121" s="193">
        <f>D86</f>
        <v>1193</v>
      </c>
      <c r="X121" s="164" t="s">
        <v>427</v>
      </c>
      <c r="Y121" s="160">
        <f t="shared" si="20"/>
        <v>4</v>
      </c>
      <c r="Z121" s="354"/>
    </row>
    <row r="122" spans="1:26" ht="15.75" x14ac:dyDescent="0.25">
      <c r="A122" s="52"/>
      <c r="B122" s="53"/>
      <c r="C122" s="53"/>
      <c r="D122" s="53"/>
      <c r="E122" s="55"/>
      <c r="F122" s="55"/>
      <c r="G122" s="56"/>
      <c r="H122" s="60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1"/>
      <c r="U122" s="67">
        <f t="shared" si="22"/>
        <v>0</v>
      </c>
      <c r="V122" s="183">
        <f t="shared" si="23"/>
        <v>0</v>
      </c>
      <c r="W122" s="193">
        <f>D86</f>
        <v>1193</v>
      </c>
      <c r="X122" s="203" t="s">
        <v>146</v>
      </c>
      <c r="Y122" s="160">
        <f t="shared" si="20"/>
        <v>0</v>
      </c>
      <c r="Z122" s="354"/>
    </row>
    <row r="123" spans="1:26" ht="15.75" thickBot="1" x14ac:dyDescent="0.3">
      <c r="A123" s="155"/>
      <c r="B123" s="156"/>
      <c r="C123" s="156"/>
      <c r="D123" s="156"/>
      <c r="E123" s="157"/>
      <c r="F123" s="157"/>
      <c r="G123" s="163"/>
      <c r="H123" s="64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6"/>
      <c r="U123" s="159">
        <f t="shared" si="22"/>
        <v>0</v>
      </c>
      <c r="V123" s="245">
        <f>($U123)/$D$86</f>
        <v>0</v>
      </c>
      <c r="W123" s="194">
        <f>D86</f>
        <v>1193</v>
      </c>
      <c r="X123" s="234" t="s">
        <v>71</v>
      </c>
      <c r="Y123" s="160">
        <f t="shared" si="20"/>
        <v>0</v>
      </c>
      <c r="Z123" s="478"/>
    </row>
    <row r="124" spans="1:26" ht="15.75" thickBot="1" x14ac:dyDescent="0.3">
      <c r="G124" s="47" t="s">
        <v>4</v>
      </c>
      <c r="H124" s="57">
        <f t="shared" ref="H124:T124" si="24">SUM(H87:H123)</f>
        <v>41</v>
      </c>
      <c r="I124" s="57">
        <f t="shared" si="24"/>
        <v>27</v>
      </c>
      <c r="J124" s="57">
        <f t="shared" si="24"/>
        <v>7</v>
      </c>
      <c r="K124" s="57">
        <f t="shared" si="24"/>
        <v>0</v>
      </c>
      <c r="L124" s="57">
        <f t="shared" si="24"/>
        <v>0</v>
      </c>
      <c r="M124" s="57">
        <f t="shared" si="24"/>
        <v>0</v>
      </c>
      <c r="N124" s="57">
        <f t="shared" si="24"/>
        <v>0</v>
      </c>
      <c r="O124" s="57">
        <f t="shared" si="24"/>
        <v>0</v>
      </c>
      <c r="P124" s="57">
        <f t="shared" si="24"/>
        <v>0</v>
      </c>
      <c r="Q124" s="57">
        <f t="shared" si="24"/>
        <v>0</v>
      </c>
      <c r="R124" s="57">
        <f t="shared" si="24"/>
        <v>0</v>
      </c>
      <c r="S124" s="57">
        <f t="shared" si="24"/>
        <v>0</v>
      </c>
      <c r="T124" s="57">
        <f t="shared" si="24"/>
        <v>17</v>
      </c>
      <c r="U124" s="72">
        <f t="shared" si="22"/>
        <v>65</v>
      </c>
      <c r="V124" s="183">
        <f>($U124)/$D$86</f>
        <v>5.4484492875104776E-2</v>
      </c>
      <c r="W124" s="194">
        <f>D86</f>
        <v>1193</v>
      </c>
      <c r="X124" s="161"/>
      <c r="Y124" s="160">
        <f t="shared" si="20"/>
        <v>65</v>
      </c>
      <c r="Z124" s="12" t="s">
        <v>99</v>
      </c>
    </row>
  </sheetData>
  <conditionalFormatting sqref="M41:M42 M83:M84 M125:M1048576">
    <cfRule type="cellIs" dxfId="226" priority="166" operator="greaterThan">
      <formula>0.2</formula>
    </cfRule>
  </conditionalFormatting>
  <conditionalFormatting sqref="V3:V31">
    <cfRule type="cellIs" dxfId="225" priority="63" operator="greaterThan">
      <formula>0.2</formula>
    </cfRule>
  </conditionalFormatting>
  <conditionalFormatting sqref="V2:W2">
    <cfRule type="cellIs" dxfId="224" priority="62" operator="greaterThan">
      <formula>0.2</formula>
    </cfRule>
  </conditionalFormatting>
  <conditionalFormatting sqref="V1">
    <cfRule type="cellIs" dxfId="223" priority="61" operator="greaterThan">
      <formula>0.2</formula>
    </cfRule>
  </conditionalFormatting>
  <conditionalFormatting sqref="W1">
    <cfRule type="cellIs" dxfId="222" priority="60" operator="greaterThan">
      <formula>0.2</formula>
    </cfRule>
  </conditionalFormatting>
  <conditionalFormatting sqref="V40">
    <cfRule type="cellIs" dxfId="221" priority="58" operator="greaterThan">
      <formula>0.2</formula>
    </cfRule>
  </conditionalFormatting>
  <conditionalFormatting sqref="V33:V40">
    <cfRule type="cellIs" dxfId="220" priority="57" operator="greaterThan">
      <formula>0.2</formula>
    </cfRule>
  </conditionalFormatting>
  <conditionalFormatting sqref="V33:V40">
    <cfRule type="colorScale" priority="59">
      <colorScale>
        <cfvo type="min"/>
        <cfvo type="max"/>
        <color rgb="FFFCFCFF"/>
        <color rgb="FFF8696B"/>
      </colorScale>
    </cfRule>
  </conditionalFormatting>
  <conditionalFormatting sqref="V3:V31">
    <cfRule type="colorScale" priority="64">
      <colorScale>
        <cfvo type="min"/>
        <cfvo type="max"/>
        <color rgb="FFFCFCFF"/>
        <color rgb="FFF8696B"/>
      </colorScale>
    </cfRule>
  </conditionalFormatting>
  <conditionalFormatting sqref="V45:V73">
    <cfRule type="cellIs" dxfId="219" priority="31" operator="greaterThan">
      <formula>0.2</formula>
    </cfRule>
  </conditionalFormatting>
  <conditionalFormatting sqref="V44:W44">
    <cfRule type="cellIs" dxfId="218" priority="30" operator="greaterThan">
      <formula>0.2</formula>
    </cfRule>
  </conditionalFormatting>
  <conditionalFormatting sqref="V43">
    <cfRule type="cellIs" dxfId="217" priority="29" operator="greaterThan">
      <formula>0.2</formula>
    </cfRule>
  </conditionalFormatting>
  <conditionalFormatting sqref="W43">
    <cfRule type="cellIs" dxfId="216" priority="28" operator="greaterThan">
      <formula>0.2</formula>
    </cfRule>
  </conditionalFormatting>
  <conditionalFormatting sqref="V82">
    <cfRule type="cellIs" dxfId="215" priority="26" operator="greaterThan">
      <formula>0.2</formula>
    </cfRule>
  </conditionalFormatting>
  <conditionalFormatting sqref="V75:V82">
    <cfRule type="cellIs" dxfId="214" priority="25" operator="greaterThan">
      <formula>0.2</formula>
    </cfRule>
  </conditionalFormatting>
  <conditionalFormatting sqref="V75:V82">
    <cfRule type="colorScale" priority="27">
      <colorScale>
        <cfvo type="min"/>
        <cfvo type="max"/>
        <color rgb="FFFCFCFF"/>
        <color rgb="FFF8696B"/>
      </colorScale>
    </cfRule>
  </conditionalFormatting>
  <conditionalFormatting sqref="V45:V73">
    <cfRule type="colorScale" priority="32">
      <colorScale>
        <cfvo type="min"/>
        <cfvo type="max"/>
        <color rgb="FFFCFCFF"/>
        <color rgb="FFF8696B"/>
      </colorScale>
    </cfRule>
  </conditionalFormatting>
  <conditionalFormatting sqref="V87:V115">
    <cfRule type="cellIs" dxfId="213" priority="15" operator="greaterThan">
      <formula>0.2</formula>
    </cfRule>
  </conditionalFormatting>
  <conditionalFormatting sqref="V86:W86">
    <cfRule type="cellIs" dxfId="212" priority="14" operator="greaterThan">
      <formula>0.2</formula>
    </cfRule>
  </conditionalFormatting>
  <conditionalFormatting sqref="V85">
    <cfRule type="cellIs" dxfId="211" priority="13" operator="greaterThan">
      <formula>0.2</formula>
    </cfRule>
  </conditionalFormatting>
  <conditionalFormatting sqref="W85">
    <cfRule type="cellIs" dxfId="210" priority="12" operator="greaterThan">
      <formula>0.2</formula>
    </cfRule>
  </conditionalFormatting>
  <conditionalFormatting sqref="V124">
    <cfRule type="cellIs" dxfId="209" priority="10" operator="greaterThan">
      <formula>0.2</formula>
    </cfRule>
  </conditionalFormatting>
  <conditionalFormatting sqref="V117:V124">
    <cfRule type="cellIs" dxfId="208" priority="9" operator="greaterThan">
      <formula>0.2</formula>
    </cfRule>
  </conditionalFormatting>
  <conditionalFormatting sqref="V117:V124">
    <cfRule type="colorScale" priority="11">
      <colorScale>
        <cfvo type="min"/>
        <cfvo type="max"/>
        <color rgb="FFFCFCFF"/>
        <color rgb="FFF8696B"/>
      </colorScale>
    </cfRule>
  </conditionalFormatting>
  <conditionalFormatting sqref="V87:V115">
    <cfRule type="colorScale" priority="16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25" orientation="landscape" r:id="rId1"/>
  <ignoredErrors>
    <ignoredError sqref="V16:V40 V3:V14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pageSetUpPr fitToPage="1"/>
  </sheetPr>
  <dimension ref="A1:U34"/>
  <sheetViews>
    <sheetView showGridLines="0" zoomScaleNormal="100" workbookViewId="0">
      <selection activeCell="R5" sqref="R5"/>
    </sheetView>
  </sheetViews>
  <sheetFormatPr defaultColWidth="9.140625" defaultRowHeight="15" x14ac:dyDescent="0.25"/>
  <cols>
    <col min="1" max="4" width="10.7109375" style="23" customWidth="1"/>
    <col min="5" max="5" width="10.7109375" style="25" customWidth="1"/>
    <col min="6" max="6" width="10.7109375" style="23" customWidth="1"/>
    <col min="7" max="7" width="17.7109375" style="23" customWidth="1"/>
    <col min="8" max="8" width="10.7109375" style="23" customWidth="1"/>
    <col min="9" max="9" width="13.5703125" style="23" bestFit="1" customWidth="1"/>
    <col min="10" max="11" width="10.7109375" style="23" customWidth="1"/>
    <col min="12" max="12" width="16.5703125" style="23" customWidth="1"/>
    <col min="13" max="14" width="10.7109375" style="23" customWidth="1"/>
    <col min="15" max="15" width="31" style="23" bestFit="1" customWidth="1"/>
    <col min="16" max="16" width="10.7109375" style="23" customWidth="1"/>
    <col min="17" max="17" width="10.85546875" style="23" customWidth="1"/>
    <col min="18" max="18" width="10.42578125" style="23" customWidth="1"/>
    <col min="19" max="16384" width="9.140625" style="23"/>
  </cols>
  <sheetData>
    <row r="1" spans="1:21" ht="54" customHeight="1" x14ac:dyDescent="0.25">
      <c r="A1" s="517" t="s">
        <v>157</v>
      </c>
      <c r="B1" s="517"/>
      <c r="C1" s="517"/>
      <c r="D1" s="517"/>
      <c r="E1" s="517"/>
      <c r="F1" s="517"/>
      <c r="G1" s="517"/>
      <c r="H1" s="517"/>
      <c r="I1" s="517"/>
      <c r="J1" s="517"/>
      <c r="K1" s="517"/>
      <c r="L1" s="517"/>
      <c r="M1" s="517"/>
      <c r="N1" s="517"/>
      <c r="O1" s="517"/>
      <c r="P1" s="517"/>
      <c r="Q1" s="517"/>
      <c r="R1" s="517"/>
    </row>
    <row r="3" spans="1:21" ht="26.25" customHeight="1" x14ac:dyDescent="0.25">
      <c r="O3" s="518" t="s">
        <v>50</v>
      </c>
      <c r="P3" s="519"/>
      <c r="Q3" s="519"/>
      <c r="R3" s="519"/>
    </row>
    <row r="4" spans="1:21" x14ac:dyDescent="0.25">
      <c r="O4" s="520" t="s">
        <v>20</v>
      </c>
      <c r="P4" s="521"/>
      <c r="Q4" s="522"/>
      <c r="R4" s="30" t="s">
        <v>24</v>
      </c>
    </row>
    <row r="5" spans="1:21" x14ac:dyDescent="0.25">
      <c r="O5" s="19" t="s">
        <v>13</v>
      </c>
      <c r="P5" s="20"/>
      <c r="Q5" s="21"/>
      <c r="R5" s="255">
        <f>SUMIF('EB212'!$X$1:$X$123,O5,'EB212'!U$1:$U$123)</f>
        <v>88</v>
      </c>
    </row>
    <row r="6" spans="1:21" x14ac:dyDescent="0.25">
      <c r="O6" s="19" t="s">
        <v>27</v>
      </c>
      <c r="P6" s="20"/>
      <c r="Q6" s="21"/>
      <c r="R6" s="255">
        <f>SUMIF('EB212'!$X$1:$X$123,O6,'EB212'!U$1:$U$123)</f>
        <v>30</v>
      </c>
    </row>
    <row r="7" spans="1:21" x14ac:dyDescent="0.25">
      <c r="O7" s="19" t="s">
        <v>11</v>
      </c>
      <c r="P7" s="20"/>
      <c r="Q7" s="21"/>
      <c r="R7" s="255">
        <f>SUMIF('EB212'!$X$1:$X$123,O7,'EB212'!U$1:$U$123)</f>
        <v>30</v>
      </c>
    </row>
    <row r="8" spans="1:21" x14ac:dyDescent="0.25">
      <c r="O8" s="19" t="s">
        <v>19</v>
      </c>
      <c r="P8" s="20"/>
      <c r="Q8" s="21"/>
      <c r="R8" s="255">
        <f>SUMIF('EB212'!$X$1:$X$123,O8,'EB212'!U$1:$U$123)</f>
        <v>19</v>
      </c>
    </row>
    <row r="9" spans="1:21" x14ac:dyDescent="0.25">
      <c r="O9" s="19" t="s">
        <v>3</v>
      </c>
      <c r="P9" s="20"/>
      <c r="Q9" s="21"/>
      <c r="R9" s="255">
        <f>SUMIF('EB212'!$X$1:$X$123,O9,'EB212'!U$1:$U$123)</f>
        <v>30</v>
      </c>
    </row>
    <row r="10" spans="1:21" ht="15.75" x14ac:dyDescent="0.25">
      <c r="O10" s="19" t="s">
        <v>30</v>
      </c>
      <c r="P10" s="20"/>
      <c r="Q10" s="21"/>
      <c r="R10" s="255">
        <f>SUMIF('EB212'!$X$1:$X$123,O10,'EB212'!U$1:$U$123)</f>
        <v>12</v>
      </c>
      <c r="U10" s="125"/>
    </row>
    <row r="11" spans="1:21" x14ac:dyDescent="0.25">
      <c r="O11" s="19" t="s">
        <v>43</v>
      </c>
      <c r="P11" s="20"/>
      <c r="Q11" s="21"/>
      <c r="R11" s="255">
        <f>SUMIF('EB212'!$X$1:$X$123,O11,'EB212'!U$1:$U$123)</f>
        <v>12</v>
      </c>
    </row>
    <row r="12" spans="1:21" x14ac:dyDescent="0.25">
      <c r="O12" s="19" t="s">
        <v>5</v>
      </c>
      <c r="P12" s="20"/>
      <c r="Q12" s="21"/>
      <c r="R12" s="255">
        <f>SUMIF('EB212'!$X$1:$X$123,O12,'EB212'!U$1:$U$123)</f>
        <v>11</v>
      </c>
    </row>
    <row r="13" spans="1:21" x14ac:dyDescent="0.25">
      <c r="O13" s="19" t="s">
        <v>15</v>
      </c>
      <c r="P13" s="20"/>
      <c r="Q13" s="21"/>
      <c r="R13" s="255">
        <f>SUMIF('EB212'!$X$1:$X$123,O13,'EB212'!U$1:$U$123)</f>
        <v>9</v>
      </c>
    </row>
    <row r="14" spans="1:21" x14ac:dyDescent="0.25">
      <c r="O14" s="20" t="s">
        <v>12</v>
      </c>
      <c r="P14" s="20"/>
      <c r="Q14" s="21"/>
      <c r="R14" s="255">
        <f>SUMIF('EB212'!$X$1:$X$123,O14,'EB212'!U$1:$U$123)</f>
        <v>8</v>
      </c>
    </row>
    <row r="15" spans="1:21" x14ac:dyDescent="0.25">
      <c r="O15" s="20" t="s">
        <v>8</v>
      </c>
      <c r="P15" s="20"/>
      <c r="Q15" s="21"/>
      <c r="R15" s="255">
        <f>SUMIF('EB212'!$X$1:$X$123,O15,'EB212'!U$1:$U$123)</f>
        <v>5</v>
      </c>
    </row>
    <row r="16" spans="1:21" x14ac:dyDescent="0.25">
      <c r="O16" s="19" t="s">
        <v>33</v>
      </c>
      <c r="P16" s="20"/>
      <c r="Q16" s="21"/>
      <c r="R16" s="255">
        <f>SUMIF('EB212'!$X$1:$X$123,O16,'EB212'!U$1:$U$123)</f>
        <v>2</v>
      </c>
    </row>
    <row r="17" spans="1:18" x14ac:dyDescent="0.25">
      <c r="O17" s="19" t="s">
        <v>26</v>
      </c>
      <c r="P17" s="20"/>
      <c r="Q17" s="21"/>
      <c r="R17" s="255">
        <f>SUMIF('EB212'!$X$1:$X$123,O17,'EB212'!U$1:$U$123)</f>
        <v>1</v>
      </c>
    </row>
    <row r="18" spans="1:18" x14ac:dyDescent="0.25">
      <c r="O18" s="19" t="s">
        <v>9</v>
      </c>
      <c r="P18" s="20"/>
      <c r="Q18" s="21"/>
      <c r="R18" s="255">
        <f>SUMIF('EB212'!$X$1:$X$123,O18,'EB212'!U$1:$U$123)</f>
        <v>1</v>
      </c>
    </row>
    <row r="19" spans="1:18" x14ac:dyDescent="0.25">
      <c r="O19" s="19" t="s">
        <v>7</v>
      </c>
      <c r="P19" s="20"/>
      <c r="Q19" s="21"/>
      <c r="R19" s="255">
        <f>SUMIF('EB212'!$X$1:$X$123,O19,'EB212'!U$1:$U$123)</f>
        <v>0</v>
      </c>
    </row>
    <row r="20" spans="1:18" ht="15.75" customHeight="1" x14ac:dyDescent="0.25">
      <c r="O20" s="19" t="s">
        <v>35</v>
      </c>
      <c r="P20" s="20"/>
      <c r="Q20" s="21"/>
      <c r="R20" s="255">
        <f>SUMIF('EB212'!$X$1:$X$123,O20,'EB212'!U$1:$U$123)</f>
        <v>0</v>
      </c>
    </row>
    <row r="21" spans="1:18" ht="23.25" x14ac:dyDescent="0.25">
      <c r="A21" s="526" t="s">
        <v>62</v>
      </c>
      <c r="B21" s="527"/>
      <c r="C21" s="527"/>
      <c r="D21" s="527"/>
      <c r="E21" s="528"/>
      <c r="O21" s="19" t="s">
        <v>45</v>
      </c>
      <c r="P21" s="20"/>
      <c r="Q21" s="21"/>
      <c r="R21" s="255">
        <f>SUMIF('EB212'!$X$1:$X$123,O21,'EB212'!U$1:$U$123)</f>
        <v>0</v>
      </c>
    </row>
    <row r="22" spans="1:18" ht="19.5" customHeight="1" x14ac:dyDescent="0.25">
      <c r="A22" s="134" t="s">
        <v>22</v>
      </c>
      <c r="B22" s="28" t="s">
        <v>17</v>
      </c>
      <c r="C22" s="28" t="s">
        <v>16</v>
      </c>
      <c r="D22" s="28" t="s">
        <v>1</v>
      </c>
      <c r="E22" s="29" t="s">
        <v>23</v>
      </c>
      <c r="O22" s="19" t="s">
        <v>10</v>
      </c>
      <c r="P22" s="20"/>
      <c r="Q22" s="21"/>
      <c r="R22" s="255">
        <f>SUMIF('EB212'!$X$1:$X$123,O22,'EB212'!U$1:$U$123)</f>
        <v>0</v>
      </c>
    </row>
    <row r="23" spans="1:18" x14ac:dyDescent="0.25">
      <c r="A23" s="130">
        <v>1519723</v>
      </c>
      <c r="B23" s="130">
        <f>VLOOKUP(Table14112[[#This Row],[Shop Order]],'EB212'!A:AA,4,FALSE)</f>
        <v>1254</v>
      </c>
      <c r="C23" s="130">
        <f>VLOOKUP(Table14112[[#This Row],[Shop Order]],'EB212'!A:AA,5,FALSE)</f>
        <v>1109</v>
      </c>
      <c r="D23" s="131">
        <f>VLOOKUP(Table14112[[#This Row],[Shop Order]],'EB212'!A:AA,6,FALSE)</f>
        <v>0.88437001594896336</v>
      </c>
      <c r="E23" s="327">
        <f>VLOOKUP(Table14112[[#This Row],[Shop Order]],'EB212'!A:AA,7,FALSE)</f>
        <v>45392</v>
      </c>
      <c r="O23" s="19" t="s">
        <v>28</v>
      </c>
      <c r="P23" s="20"/>
      <c r="Q23" s="21"/>
      <c r="R23" s="255">
        <f>SUMIF('EB212'!$X$1:$X$123,O23,'EB212'!U$1:$U$123)</f>
        <v>0</v>
      </c>
    </row>
    <row r="24" spans="1:18" x14ac:dyDescent="0.25">
      <c r="A24" s="130">
        <v>1520623</v>
      </c>
      <c r="B24" s="130">
        <f>VLOOKUP(Table14112[[#This Row],[Shop Order]],'EB212'!A:AA,4,FALSE)</f>
        <v>1199</v>
      </c>
      <c r="C24" s="130">
        <f>VLOOKUP(Table14112[[#This Row],[Shop Order]],'EB212'!A:AA,5,FALSE)</f>
        <v>1105</v>
      </c>
      <c r="D24" s="131">
        <f>VLOOKUP(Table14112[[#This Row],[Shop Order]],'EB212'!A:AA,6,FALSE)</f>
        <v>0.92160133444537118</v>
      </c>
      <c r="E24" s="327">
        <f>VLOOKUP(Table14112[[#This Row],[Shop Order]],'EB212'!A:AA,7,FALSE)</f>
        <v>45427</v>
      </c>
      <c r="G24" s="24"/>
      <c r="O24" s="19" t="s">
        <v>44</v>
      </c>
      <c r="P24" s="20"/>
      <c r="Q24" s="21"/>
      <c r="R24" s="255">
        <f>SUMIF('EB212'!$X$1:$X$123,O24,'EB212'!U$1:$U$123)</f>
        <v>0</v>
      </c>
    </row>
    <row r="25" spans="1:18" x14ac:dyDescent="0.25">
      <c r="A25" s="130">
        <v>1524587</v>
      </c>
      <c r="B25" s="130">
        <f>VLOOKUP(Table14112[[#This Row],[Shop Order]],'EB212'!A:AA,4,FALSE)</f>
        <v>1193</v>
      </c>
      <c r="C25" s="130">
        <f>VLOOKUP(Table14112[[#This Row],[Shop Order]],'EB212'!A:AA,5,FALSE)</f>
        <v>1128</v>
      </c>
      <c r="D25" s="131">
        <f>VLOOKUP(Table14112[[#This Row],[Shop Order]],'EB212'!A:AA,6,FALSE)</f>
        <v>0.94551550712489518</v>
      </c>
      <c r="E25" s="327">
        <f>VLOOKUP(Table14112[[#This Row],[Shop Order]],'EB212'!A:AA,7,FALSE)</f>
        <v>45440</v>
      </c>
      <c r="O25" s="19" t="s">
        <v>31</v>
      </c>
      <c r="P25" s="20"/>
      <c r="Q25" s="21"/>
      <c r="R25" s="255">
        <f>SUMIF('EB212'!$X$1:$X$123,O25,'EB212'!U$1:$U$123)</f>
        <v>0</v>
      </c>
    </row>
    <row r="26" spans="1:18" x14ac:dyDescent="0.25">
      <c r="A26" s="301"/>
      <c r="B26" s="130" t="e">
        <f>VLOOKUP(Table14112[[#This Row],[Shop Order]],'EB212'!A:AA,4,FALSE)</f>
        <v>#N/A</v>
      </c>
      <c r="C26" s="130" t="e">
        <f>VLOOKUP(Table14112[[#This Row],[Shop Order]],'EB212'!A:AA,5,FALSE)</f>
        <v>#N/A</v>
      </c>
      <c r="D26" s="131" t="e">
        <f>VLOOKUP(Table14112[[#This Row],[Shop Order]],'EB212'!A:AA,6,FALSE)</f>
        <v>#N/A</v>
      </c>
      <c r="E26" s="327" t="e">
        <f>VLOOKUP(Table14112[[#This Row],[Shop Order]],'EB212'!A:AA,7,FALSE)</f>
        <v>#N/A</v>
      </c>
      <c r="O26" s="19" t="s">
        <v>111</v>
      </c>
      <c r="P26" s="20"/>
      <c r="Q26" s="21"/>
      <c r="R26" s="255">
        <f>SUMIF('EB212'!$X$1:$X$123,O26,'EB212'!U$1:$U$123)</f>
        <v>0</v>
      </c>
    </row>
    <row r="27" spans="1:18" x14ac:dyDescent="0.25">
      <c r="A27" s="301"/>
      <c r="B27" s="130" t="e">
        <f>VLOOKUP(Table14112[[#This Row],[Shop Order]],'EB212'!A:AA,4,FALSE)</f>
        <v>#N/A</v>
      </c>
      <c r="C27" s="130" t="e">
        <f>VLOOKUP(Table14112[[#This Row],[Shop Order]],'EB212'!A:AA,5,FALSE)</f>
        <v>#N/A</v>
      </c>
      <c r="D27" s="131" t="e">
        <f>VLOOKUP(Table14112[[#This Row],[Shop Order]],'EB212'!A:AA,6,FALSE)</f>
        <v>#N/A</v>
      </c>
      <c r="E27" s="327" t="e">
        <f>VLOOKUP(Table14112[[#This Row],[Shop Order]],'EB212'!A:AA,7,FALSE)</f>
        <v>#N/A</v>
      </c>
      <c r="O27" s="19" t="s">
        <v>32</v>
      </c>
      <c r="P27" s="20"/>
      <c r="Q27" s="21"/>
      <c r="R27" s="255">
        <f>SUMIF('EB212'!$X$1:$X$123,O27,'EB212'!U$1:$U$123)</f>
        <v>0</v>
      </c>
    </row>
    <row r="28" spans="1:18" ht="15.75" thickBot="1" x14ac:dyDescent="0.3">
      <c r="A28" s="301"/>
      <c r="B28" s="130" t="e">
        <f>VLOOKUP(Table14112[[#This Row],[Shop Order]],'EB212'!A:AA,4,FALSE)</f>
        <v>#N/A</v>
      </c>
      <c r="C28" s="130" t="e">
        <f>VLOOKUP(Table14112[[#This Row],[Shop Order]],'EB212'!A:AA,5,FALSE)</f>
        <v>#N/A</v>
      </c>
      <c r="D28" s="131" t="e">
        <f>VLOOKUP(Table14112[[#This Row],[Shop Order]],'EB212'!A:AA,6,FALSE)</f>
        <v>#N/A</v>
      </c>
      <c r="E28" s="327" t="e">
        <f>VLOOKUP(Table14112[[#This Row],[Shop Order]],'EB212'!A:AA,7,FALSE)</f>
        <v>#N/A</v>
      </c>
      <c r="O28" s="19" t="s">
        <v>101</v>
      </c>
      <c r="P28" s="20"/>
      <c r="Q28" s="21"/>
      <c r="R28" s="255">
        <f>SUMIF('EB212'!$X$1:$X$123,O28,'EB212'!U$1:$U$123)</f>
        <v>0</v>
      </c>
    </row>
    <row r="29" spans="1:18" ht="15.75" thickBot="1" x14ac:dyDescent="0.3">
      <c r="A29" s="523" t="s">
        <v>49</v>
      </c>
      <c r="B29" s="524"/>
      <c r="C29" s="525"/>
      <c r="D29" s="75" t="e">
        <f>AVERAGE(D23:D26)</f>
        <v>#N/A</v>
      </c>
      <c r="E29" s="26"/>
      <c r="O29" s="19" t="s">
        <v>96</v>
      </c>
      <c r="P29" s="20"/>
      <c r="Q29" s="21"/>
      <c r="R29" s="255">
        <f>SUMIF('EB212'!$X$1:$X$123,O29,'EB212'!U$1:$U$123)</f>
        <v>0</v>
      </c>
    </row>
    <row r="30" spans="1:18" x14ac:dyDescent="0.25">
      <c r="O30" s="19" t="s">
        <v>42</v>
      </c>
      <c r="P30" s="20"/>
      <c r="Q30" s="21"/>
      <c r="R30" s="255">
        <f>SUMIF('EB212'!$X$1:$X$123,O30,'EB212'!U$1:$U$123)</f>
        <v>0</v>
      </c>
    </row>
    <row r="32" spans="1:18" x14ac:dyDescent="0.25">
      <c r="E32" s="23"/>
    </row>
    <row r="33" spans="5:5" ht="39.75" customHeight="1" x14ac:dyDescent="0.25">
      <c r="E33" s="23"/>
    </row>
    <row r="34" spans="5:5" ht="58.5" customHeight="1" x14ac:dyDescent="0.25">
      <c r="E34" s="23"/>
    </row>
  </sheetData>
  <autoFilter ref="O4:R4" xr:uid="{00000000-0009-0000-0000-000005000000}">
    <filterColumn colId="0" showButton="0"/>
    <filterColumn colId="1" showButton="0"/>
    <sortState xmlns:xlrd2="http://schemas.microsoft.com/office/spreadsheetml/2017/richdata2" ref="O5:R30">
      <sortCondition descending="1" ref="R4"/>
    </sortState>
  </autoFilter>
  <sortState xmlns:xlrd2="http://schemas.microsoft.com/office/spreadsheetml/2017/richdata2" ref="O5:R30">
    <sortCondition descending="1" ref="R5:R30"/>
  </sortState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Z121"/>
  <sheetViews>
    <sheetView topLeftCell="A83" zoomScale="70" zoomScaleNormal="70" workbookViewId="0">
      <selection activeCell="V122" sqref="V122"/>
    </sheetView>
  </sheetViews>
  <sheetFormatPr defaultColWidth="9.140625" defaultRowHeight="15" x14ac:dyDescent="0.25"/>
  <cols>
    <col min="1" max="2" width="13.140625" style="41" customWidth="1"/>
    <col min="3" max="3" width="9.5703125" style="41" customWidth="1"/>
    <col min="4" max="4" width="10.140625" style="41" customWidth="1"/>
    <col min="5" max="5" width="7.42578125" style="41" bestFit="1" customWidth="1"/>
    <col min="6" max="6" width="10.28515625" style="41" bestFit="1" customWidth="1"/>
    <col min="7" max="7" width="12.85546875" style="13" customWidth="1"/>
    <col min="8" max="11" width="15.85546875" style="7" customWidth="1"/>
    <col min="12" max="12" width="15.85546875" style="8" customWidth="1"/>
    <col min="13" max="13" width="15.85546875" style="9" customWidth="1"/>
    <col min="14" max="15" width="15.85546875" style="41" customWidth="1"/>
    <col min="16" max="16" width="15.85546875" style="10" customWidth="1"/>
    <col min="17" max="20" width="15.85546875" style="12" customWidth="1"/>
    <col min="21" max="21" width="9.140625" style="12"/>
    <col min="22" max="22" width="11.140625" style="12" bestFit="1" customWidth="1"/>
    <col min="23" max="23" width="10.28515625" style="12" hidden="1" customWidth="1"/>
    <col min="24" max="24" width="37.42578125" style="41" customWidth="1"/>
    <col min="25" max="25" width="0.28515625" style="41" customWidth="1"/>
    <col min="26" max="26" width="49.28515625" style="41" bestFit="1" customWidth="1"/>
    <col min="27" max="16384" width="9.140625" style="41"/>
  </cols>
  <sheetData>
    <row r="1" spans="1:26" ht="90.75" thickBot="1" x14ac:dyDescent="0.3">
      <c r="A1" s="43" t="s">
        <v>22</v>
      </c>
      <c r="B1" s="43" t="s">
        <v>47</v>
      </c>
      <c r="C1" s="43" t="s">
        <v>52</v>
      </c>
      <c r="D1" s="43" t="s">
        <v>17</v>
      </c>
      <c r="E1" s="42" t="s">
        <v>16</v>
      </c>
      <c r="F1" s="44" t="s">
        <v>1</v>
      </c>
      <c r="G1" s="45" t="s">
        <v>23</v>
      </c>
      <c r="H1" s="46" t="s">
        <v>72</v>
      </c>
      <c r="I1" s="46" t="s">
        <v>73</v>
      </c>
      <c r="J1" s="46" t="s">
        <v>53</v>
      </c>
      <c r="K1" s="46" t="s">
        <v>58</v>
      </c>
      <c r="L1" s="46" t="s">
        <v>54</v>
      </c>
      <c r="M1" s="46" t="s">
        <v>59</v>
      </c>
      <c r="N1" s="46" t="s">
        <v>55</v>
      </c>
      <c r="O1" s="46" t="s">
        <v>60</v>
      </c>
      <c r="P1" s="46" t="s">
        <v>56</v>
      </c>
      <c r="Q1" s="46" t="s">
        <v>74</v>
      </c>
      <c r="R1" s="46" t="s">
        <v>57</v>
      </c>
      <c r="S1" s="46" t="s">
        <v>113</v>
      </c>
      <c r="T1" s="43" t="s">
        <v>41</v>
      </c>
      <c r="U1" s="43" t="s">
        <v>4</v>
      </c>
      <c r="V1" s="42" t="s">
        <v>2</v>
      </c>
      <c r="W1" s="79" t="s">
        <v>147</v>
      </c>
      <c r="X1" s="80" t="s">
        <v>20</v>
      </c>
      <c r="Y1" s="179" t="s">
        <v>4</v>
      </c>
      <c r="Z1" s="80" t="s">
        <v>6</v>
      </c>
    </row>
    <row r="2" spans="1:26" ht="15.75" thickBot="1" x14ac:dyDescent="0.3">
      <c r="A2" s="181">
        <v>1519724</v>
      </c>
      <c r="B2" s="181" t="s">
        <v>295</v>
      </c>
      <c r="C2" s="319">
        <v>384</v>
      </c>
      <c r="D2" s="319">
        <v>407</v>
      </c>
      <c r="E2" s="324">
        <v>368</v>
      </c>
      <c r="F2" s="325">
        <f>E2/D2</f>
        <v>0.90417690417690422</v>
      </c>
      <c r="G2" s="180">
        <v>45398</v>
      </c>
      <c r="H2" s="169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/>
      <c r="U2" s="85"/>
      <c r="V2" s="166"/>
      <c r="W2" s="166"/>
      <c r="X2" s="86" t="s">
        <v>75</v>
      </c>
      <c r="Y2" s="179" t="s">
        <v>4</v>
      </c>
      <c r="Z2" s="77" t="s">
        <v>70</v>
      </c>
    </row>
    <row r="3" spans="1:26" x14ac:dyDescent="0.25">
      <c r="A3" s="49"/>
      <c r="B3" s="50"/>
      <c r="C3" s="50"/>
      <c r="D3" s="50"/>
      <c r="E3" s="50"/>
      <c r="F3" s="50"/>
      <c r="G3" s="51"/>
      <c r="H3" s="58">
        <v>3</v>
      </c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59"/>
      <c r="U3" s="344">
        <f t="shared" ref="U3:U30" si="0">SUM(H3,J3,L3,N3,P3,R3,T3)</f>
        <v>3</v>
      </c>
      <c r="V3" s="183">
        <f>($U3)/$D$2</f>
        <v>7.3710073710073713E-3</v>
      </c>
      <c r="W3" s="193">
        <f>D2</f>
        <v>407</v>
      </c>
      <c r="X3" s="165" t="s">
        <v>15</v>
      </c>
      <c r="Y3" s="178">
        <f t="shared" ref="Y3:Y15" si="1">U3</f>
        <v>3</v>
      </c>
      <c r="Z3" s="95"/>
    </row>
    <row r="4" spans="1:26" x14ac:dyDescent="0.25">
      <c r="A4" s="52"/>
      <c r="B4" s="53"/>
      <c r="C4" s="53"/>
      <c r="D4" s="53"/>
      <c r="E4" s="53"/>
      <c r="F4" s="53"/>
      <c r="G4" s="54"/>
      <c r="H4" s="342">
        <v>1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62">
        <v>1</v>
      </c>
      <c r="U4" s="343">
        <f t="shared" si="0"/>
        <v>2</v>
      </c>
      <c r="V4" s="183">
        <f>($U4)/$D$2</f>
        <v>4.9140049140049139E-3</v>
      </c>
      <c r="W4" s="193"/>
      <c r="X4" s="171" t="s">
        <v>43</v>
      </c>
      <c r="Y4" s="160"/>
      <c r="Z4" s="95"/>
    </row>
    <row r="5" spans="1:26" x14ac:dyDescent="0.25">
      <c r="A5" s="52"/>
      <c r="B5" s="53"/>
      <c r="C5" s="53"/>
      <c r="D5" s="53"/>
      <c r="E5" s="53"/>
      <c r="F5" s="53"/>
      <c r="G5" s="54"/>
      <c r="H5" s="60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1"/>
      <c r="U5" s="67">
        <f t="shared" si="0"/>
        <v>0</v>
      </c>
      <c r="V5" s="183">
        <f>($U5)/$D$2</f>
        <v>0</v>
      </c>
      <c r="W5" s="193">
        <f>D2</f>
        <v>407</v>
      </c>
      <c r="X5" s="164" t="s">
        <v>5</v>
      </c>
      <c r="Y5" s="160">
        <f t="shared" si="1"/>
        <v>0</v>
      </c>
      <c r="Z5" s="126"/>
    </row>
    <row r="6" spans="1:26" x14ac:dyDescent="0.25">
      <c r="A6" s="52"/>
      <c r="B6" s="53"/>
      <c r="C6" s="53"/>
      <c r="D6" s="53"/>
      <c r="E6" s="55"/>
      <c r="F6" s="55"/>
      <c r="G6" s="54"/>
      <c r="H6" s="60">
        <v>5</v>
      </c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1"/>
      <c r="U6" s="67">
        <f t="shared" si="0"/>
        <v>5</v>
      </c>
      <c r="V6" s="183">
        <f t="shared" ref="V5:V39" si="2">($U6)/$D$2</f>
        <v>1.2285012285012284E-2</v>
      </c>
      <c r="W6" s="193">
        <f>D2</f>
        <v>407</v>
      </c>
      <c r="X6" s="164" t="s">
        <v>13</v>
      </c>
      <c r="Y6" s="160">
        <f t="shared" si="1"/>
        <v>5</v>
      </c>
      <c r="Z6" s="78"/>
    </row>
    <row r="7" spans="1:26" x14ac:dyDescent="0.25">
      <c r="A7" s="52"/>
      <c r="B7" s="53"/>
      <c r="C7" s="53"/>
      <c r="D7" s="53"/>
      <c r="E7" s="55"/>
      <c r="F7" s="55"/>
      <c r="G7" s="54"/>
      <c r="H7" s="60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1"/>
      <c r="U7" s="67">
        <f t="shared" si="0"/>
        <v>0</v>
      </c>
      <c r="V7" s="183">
        <f t="shared" si="2"/>
        <v>0</v>
      </c>
      <c r="W7" s="193">
        <f>D2</f>
        <v>407</v>
      </c>
      <c r="X7" s="164" t="s">
        <v>14</v>
      </c>
      <c r="Y7" s="160">
        <f t="shared" si="1"/>
        <v>0</v>
      </c>
      <c r="Z7" s="78"/>
    </row>
    <row r="8" spans="1:26" x14ac:dyDescent="0.25">
      <c r="A8" s="52"/>
      <c r="B8" s="53"/>
      <c r="C8" s="53"/>
      <c r="D8" s="53"/>
      <c r="E8" s="55"/>
      <c r="F8" s="55"/>
      <c r="G8" s="54"/>
      <c r="H8" s="60">
        <v>1</v>
      </c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1"/>
      <c r="U8" s="67">
        <f t="shared" si="0"/>
        <v>1</v>
      </c>
      <c r="V8" s="183">
        <f t="shared" si="2"/>
        <v>2.4570024570024569E-3</v>
      </c>
      <c r="W8" s="193">
        <f>D2</f>
        <v>407</v>
      </c>
      <c r="X8" s="164" t="s">
        <v>30</v>
      </c>
      <c r="Y8" s="160">
        <f t="shared" si="1"/>
        <v>1</v>
      </c>
      <c r="Z8" s="126"/>
    </row>
    <row r="9" spans="1:26" x14ac:dyDescent="0.25">
      <c r="A9" s="52"/>
      <c r="B9" s="53"/>
      <c r="C9" s="53"/>
      <c r="D9" s="53"/>
      <c r="E9" s="55"/>
      <c r="F9" s="55"/>
      <c r="G9" s="54"/>
      <c r="H9" s="60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1"/>
      <c r="U9" s="67">
        <f t="shared" si="0"/>
        <v>0</v>
      </c>
      <c r="V9" s="183">
        <f t="shared" si="2"/>
        <v>0</v>
      </c>
      <c r="W9" s="193">
        <f>D2</f>
        <v>407</v>
      </c>
      <c r="X9" s="164" t="s">
        <v>31</v>
      </c>
      <c r="Y9" s="160">
        <f t="shared" si="1"/>
        <v>0</v>
      </c>
      <c r="Z9" s="126"/>
    </row>
    <row r="10" spans="1:26" x14ac:dyDescent="0.25">
      <c r="A10" s="52"/>
      <c r="B10" s="53"/>
      <c r="C10" s="53"/>
      <c r="D10" s="53"/>
      <c r="E10" s="55"/>
      <c r="F10" s="55"/>
      <c r="G10" s="54"/>
      <c r="H10" s="60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1"/>
      <c r="U10" s="67">
        <f t="shared" si="0"/>
        <v>0</v>
      </c>
      <c r="V10" s="183">
        <f t="shared" si="2"/>
        <v>0</v>
      </c>
      <c r="W10" s="193">
        <f>D2</f>
        <v>407</v>
      </c>
      <c r="X10" s="164" t="s">
        <v>151</v>
      </c>
      <c r="Y10" s="160">
        <f t="shared" si="1"/>
        <v>0</v>
      </c>
      <c r="Z10" s="126"/>
    </row>
    <row r="11" spans="1:26" x14ac:dyDescent="0.25">
      <c r="A11" s="52"/>
      <c r="B11" s="53"/>
      <c r="C11" s="53"/>
      <c r="D11" s="53"/>
      <c r="E11" s="55"/>
      <c r="F11" s="55"/>
      <c r="G11" s="54"/>
      <c r="H11" s="60">
        <v>1</v>
      </c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1"/>
      <c r="U11" s="67">
        <f t="shared" si="0"/>
        <v>1</v>
      </c>
      <c r="V11" s="183">
        <f t="shared" si="2"/>
        <v>2.4570024570024569E-3</v>
      </c>
      <c r="W11" s="193">
        <f>D2</f>
        <v>407</v>
      </c>
      <c r="X11" s="164" t="s">
        <v>29</v>
      </c>
      <c r="Y11" s="160">
        <f t="shared" si="1"/>
        <v>1</v>
      </c>
      <c r="Z11" s="126"/>
    </row>
    <row r="12" spans="1:26" x14ac:dyDescent="0.25">
      <c r="A12" s="52"/>
      <c r="B12" s="53"/>
      <c r="C12" s="53"/>
      <c r="D12" s="53"/>
      <c r="E12" s="55"/>
      <c r="F12" s="55"/>
      <c r="G12" s="54"/>
      <c r="H12" s="60">
        <v>3</v>
      </c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1"/>
      <c r="U12" s="67">
        <f t="shared" si="0"/>
        <v>3</v>
      </c>
      <c r="V12" s="183">
        <f t="shared" si="2"/>
        <v>7.3710073710073713E-3</v>
      </c>
      <c r="W12" s="193">
        <f>D2</f>
        <v>407</v>
      </c>
      <c r="X12" s="164" t="s">
        <v>0</v>
      </c>
      <c r="Y12" s="160">
        <f t="shared" si="1"/>
        <v>3</v>
      </c>
      <c r="Z12" s="354"/>
    </row>
    <row r="13" spans="1:26" x14ac:dyDescent="0.25">
      <c r="A13" s="52"/>
      <c r="B13" s="53"/>
      <c r="C13" s="53"/>
      <c r="D13" s="53"/>
      <c r="E13" s="55"/>
      <c r="F13" s="55"/>
      <c r="G13" s="54"/>
      <c r="H13" s="60">
        <v>5</v>
      </c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1"/>
      <c r="U13" s="67">
        <f t="shared" si="0"/>
        <v>5</v>
      </c>
      <c r="V13" s="183">
        <f t="shared" si="2"/>
        <v>1.2285012285012284E-2</v>
      </c>
      <c r="W13" s="193">
        <f>D2</f>
        <v>407</v>
      </c>
      <c r="X13" s="164" t="s">
        <v>11</v>
      </c>
      <c r="Y13" s="160">
        <f t="shared" si="1"/>
        <v>5</v>
      </c>
      <c r="Z13" s="126"/>
    </row>
    <row r="14" spans="1:26" x14ac:dyDescent="0.25">
      <c r="A14" s="52"/>
      <c r="B14" s="53"/>
      <c r="C14" s="53"/>
      <c r="D14" s="53"/>
      <c r="E14" s="55"/>
      <c r="F14" s="55"/>
      <c r="G14" s="54"/>
      <c r="H14" s="60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1"/>
      <c r="U14" s="67">
        <f t="shared" si="0"/>
        <v>0</v>
      </c>
      <c r="V14" s="183">
        <f t="shared" si="2"/>
        <v>0</v>
      </c>
      <c r="W14" s="193">
        <f>D2</f>
        <v>407</v>
      </c>
      <c r="X14" s="164" t="s">
        <v>33</v>
      </c>
      <c r="Y14" s="160">
        <f t="shared" si="1"/>
        <v>0</v>
      </c>
      <c r="Z14" s="126"/>
    </row>
    <row r="15" spans="1:26" x14ac:dyDescent="0.25">
      <c r="A15" s="52"/>
      <c r="B15" s="53"/>
      <c r="C15" s="53"/>
      <c r="D15" s="53"/>
      <c r="E15" s="55"/>
      <c r="F15" s="55"/>
      <c r="G15" s="54"/>
      <c r="H15" s="64">
        <v>2</v>
      </c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6">
        <v>1</v>
      </c>
      <c r="U15" s="159">
        <f t="shared" si="0"/>
        <v>3</v>
      </c>
      <c r="V15" s="183">
        <f t="shared" si="2"/>
        <v>7.3710073710073713E-3</v>
      </c>
      <c r="W15" s="193">
        <f>D2</f>
        <v>407</v>
      </c>
      <c r="X15" s="177" t="s">
        <v>19</v>
      </c>
      <c r="Y15" s="160">
        <f t="shared" si="1"/>
        <v>3</v>
      </c>
      <c r="Z15" s="78"/>
    </row>
    <row r="16" spans="1:26" x14ac:dyDescent="0.25">
      <c r="A16" s="52"/>
      <c r="B16" s="53"/>
      <c r="C16" s="53"/>
      <c r="D16" s="53"/>
      <c r="E16" s="55"/>
      <c r="F16" s="55"/>
      <c r="G16" s="56"/>
      <c r="H16" s="34">
        <v>2</v>
      </c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1"/>
      <c r="U16" s="67">
        <f t="shared" si="0"/>
        <v>2</v>
      </c>
      <c r="V16" s="183">
        <f t="shared" si="2"/>
        <v>4.9140049140049139E-3</v>
      </c>
      <c r="W16" s="193">
        <f>D2</f>
        <v>407</v>
      </c>
      <c r="X16" s="164" t="s">
        <v>37</v>
      </c>
      <c r="Y16" s="160"/>
      <c r="Z16" s="126"/>
    </row>
    <row r="17" spans="1:26" ht="15.75" thickBot="1" x14ac:dyDescent="0.3">
      <c r="A17" s="52"/>
      <c r="B17" s="53"/>
      <c r="C17" s="53"/>
      <c r="D17" s="53"/>
      <c r="E17" s="55"/>
      <c r="F17" s="55"/>
      <c r="G17" s="54"/>
      <c r="H17" s="176"/>
      <c r="I17" s="175"/>
      <c r="J17" s="175">
        <v>5</v>
      </c>
      <c r="K17" s="175"/>
      <c r="L17" s="175"/>
      <c r="M17" s="175"/>
      <c r="N17" s="175"/>
      <c r="O17" s="175"/>
      <c r="P17" s="175"/>
      <c r="Q17" s="175"/>
      <c r="R17" s="175"/>
      <c r="S17" s="175"/>
      <c r="T17" s="174"/>
      <c r="U17" s="173">
        <f t="shared" si="0"/>
        <v>5</v>
      </c>
      <c r="V17" s="245">
        <f t="shared" si="2"/>
        <v>1.2285012285012284E-2</v>
      </c>
      <c r="W17" s="194">
        <f>D2</f>
        <v>407</v>
      </c>
      <c r="X17" s="172" t="s">
        <v>27</v>
      </c>
      <c r="Y17" s="160">
        <f>U17</f>
        <v>5</v>
      </c>
      <c r="Z17" s="126"/>
    </row>
    <row r="18" spans="1:26" x14ac:dyDescent="0.25">
      <c r="A18" s="52"/>
      <c r="B18" s="53"/>
      <c r="C18" s="53"/>
      <c r="D18" s="53"/>
      <c r="E18" s="55"/>
      <c r="F18" s="55"/>
      <c r="G18" s="54"/>
      <c r="H18" s="58"/>
      <c r="I18" s="149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62"/>
      <c r="U18" s="67">
        <f t="shared" si="0"/>
        <v>0</v>
      </c>
      <c r="V18" s="183">
        <f t="shared" si="2"/>
        <v>0</v>
      </c>
      <c r="W18" s="195">
        <f>D2</f>
        <v>407</v>
      </c>
      <c r="X18" s="171" t="s">
        <v>10</v>
      </c>
      <c r="Y18" s="160"/>
      <c r="Z18" s="126"/>
    </row>
    <row r="19" spans="1:26" x14ac:dyDescent="0.25">
      <c r="A19" s="52"/>
      <c r="B19" s="53"/>
      <c r="C19" s="53"/>
      <c r="D19" s="53"/>
      <c r="E19" s="55"/>
      <c r="F19" s="55"/>
      <c r="G19" s="54"/>
      <c r="H19" s="60"/>
      <c r="I19" s="34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1"/>
      <c r="U19" s="67">
        <f t="shared" si="0"/>
        <v>0</v>
      </c>
      <c r="V19" s="183">
        <f t="shared" si="2"/>
        <v>0</v>
      </c>
      <c r="W19" s="193">
        <f>D2</f>
        <v>407</v>
      </c>
      <c r="X19" s="164" t="s">
        <v>28</v>
      </c>
      <c r="Y19" s="160">
        <f t="shared" ref="Y19:Y39" si="3">U19</f>
        <v>0</v>
      </c>
      <c r="Z19" s="78"/>
    </row>
    <row r="20" spans="1:26" x14ac:dyDescent="0.25">
      <c r="A20" s="52"/>
      <c r="B20" s="53"/>
      <c r="C20" s="53"/>
      <c r="D20" s="53"/>
      <c r="E20" s="55"/>
      <c r="F20" s="55"/>
      <c r="G20" s="54"/>
      <c r="H20" s="60"/>
      <c r="I20" s="34">
        <v>2</v>
      </c>
      <c r="J20" s="69">
        <v>1</v>
      </c>
      <c r="K20" s="69"/>
      <c r="L20" s="69"/>
      <c r="M20" s="69"/>
      <c r="N20" s="69"/>
      <c r="O20" s="69"/>
      <c r="P20" s="69"/>
      <c r="Q20" s="69"/>
      <c r="R20" s="69"/>
      <c r="S20" s="69"/>
      <c r="T20" s="61">
        <v>7</v>
      </c>
      <c r="U20" s="67">
        <f t="shared" si="0"/>
        <v>8</v>
      </c>
      <c r="V20" s="183">
        <f t="shared" si="2"/>
        <v>1.9656019656019656E-2</v>
      </c>
      <c r="W20" s="193">
        <f>D2</f>
        <v>407</v>
      </c>
      <c r="X20" s="164" t="s">
        <v>3</v>
      </c>
      <c r="Y20" s="160">
        <f t="shared" si="3"/>
        <v>8</v>
      </c>
      <c r="Z20" s="78"/>
    </row>
    <row r="21" spans="1:26" x14ac:dyDescent="0.25">
      <c r="A21" s="52"/>
      <c r="B21" s="53"/>
      <c r="C21" s="53"/>
      <c r="D21" s="53"/>
      <c r="E21" s="55"/>
      <c r="F21" s="55"/>
      <c r="G21" s="54"/>
      <c r="H21" s="60"/>
      <c r="I21" s="34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1"/>
      <c r="U21" s="67">
        <f t="shared" si="0"/>
        <v>0</v>
      </c>
      <c r="V21" s="183">
        <f t="shared" si="2"/>
        <v>0</v>
      </c>
      <c r="W21" s="193">
        <f>D2</f>
        <v>407</v>
      </c>
      <c r="X21" s="164" t="s">
        <v>7</v>
      </c>
      <c r="Y21" s="160">
        <f t="shared" si="3"/>
        <v>0</v>
      </c>
      <c r="Z21" s="105"/>
    </row>
    <row r="22" spans="1:26" x14ac:dyDescent="0.25">
      <c r="A22" s="52"/>
      <c r="B22" s="53"/>
      <c r="C22" s="53"/>
      <c r="D22" s="53"/>
      <c r="E22" s="55"/>
      <c r="F22" s="55"/>
      <c r="G22" s="54"/>
      <c r="H22" s="60"/>
      <c r="I22" s="34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1"/>
      <c r="U22" s="67">
        <f t="shared" si="0"/>
        <v>0</v>
      </c>
      <c r="V22" s="183">
        <f t="shared" si="2"/>
        <v>0</v>
      </c>
      <c r="W22" s="193">
        <f>D2</f>
        <v>407</v>
      </c>
      <c r="X22" s="164" t="s">
        <v>8</v>
      </c>
      <c r="Y22" s="160">
        <f t="shared" si="3"/>
        <v>0</v>
      </c>
      <c r="Z22" s="105"/>
    </row>
    <row r="23" spans="1:26" x14ac:dyDescent="0.25">
      <c r="A23" s="52"/>
      <c r="B23" s="53"/>
      <c r="C23" s="53"/>
      <c r="D23" s="53"/>
      <c r="E23" s="55"/>
      <c r="F23" s="55"/>
      <c r="G23" s="54"/>
      <c r="H23" s="60"/>
      <c r="I23" s="34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1"/>
      <c r="U23" s="67">
        <f t="shared" si="0"/>
        <v>0</v>
      </c>
      <c r="V23" s="183">
        <f>($U23)/$D$2</f>
        <v>0</v>
      </c>
      <c r="W23" s="193">
        <f>D2</f>
        <v>407</v>
      </c>
      <c r="X23" s="164" t="s">
        <v>77</v>
      </c>
      <c r="Y23" s="160">
        <f t="shared" si="3"/>
        <v>0</v>
      </c>
      <c r="Z23" s="354" t="s">
        <v>301</v>
      </c>
    </row>
    <row r="24" spans="1:26" x14ac:dyDescent="0.25">
      <c r="A24" s="52"/>
      <c r="B24" s="53"/>
      <c r="C24" s="53"/>
      <c r="D24" s="53"/>
      <c r="E24" s="55"/>
      <c r="F24" s="55"/>
      <c r="G24" s="54"/>
      <c r="H24" s="124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1"/>
      <c r="U24" s="67">
        <f t="shared" si="0"/>
        <v>0</v>
      </c>
      <c r="V24" s="183">
        <f t="shared" si="2"/>
        <v>0</v>
      </c>
      <c r="W24" s="193">
        <f>D2</f>
        <v>407</v>
      </c>
      <c r="X24" s="164" t="s">
        <v>19</v>
      </c>
      <c r="Y24" s="160">
        <f t="shared" si="3"/>
        <v>0</v>
      </c>
      <c r="Z24" s="126" t="s">
        <v>300</v>
      </c>
    </row>
    <row r="25" spans="1:26" x14ac:dyDescent="0.25">
      <c r="A25" s="52"/>
      <c r="B25" s="53"/>
      <c r="C25" s="53"/>
      <c r="D25" s="53"/>
      <c r="E25" s="55"/>
      <c r="F25" s="55"/>
      <c r="G25" s="54"/>
      <c r="H25" s="60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1"/>
      <c r="U25" s="67">
        <f t="shared" si="0"/>
        <v>0</v>
      </c>
      <c r="V25" s="183">
        <f t="shared" si="2"/>
        <v>0</v>
      </c>
      <c r="W25" s="193">
        <f>D2</f>
        <v>407</v>
      </c>
      <c r="X25" s="164" t="s">
        <v>78</v>
      </c>
      <c r="Y25" s="160">
        <f t="shared" si="3"/>
        <v>0</v>
      </c>
      <c r="Z25" s="126" t="s">
        <v>299</v>
      </c>
    </row>
    <row r="26" spans="1:26" x14ac:dyDescent="0.25">
      <c r="A26" s="52"/>
      <c r="B26" s="53"/>
      <c r="C26" s="53"/>
      <c r="D26" s="53"/>
      <c r="E26" s="55"/>
      <c r="F26" s="55"/>
      <c r="G26" s="54"/>
      <c r="H26" s="60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1"/>
      <c r="U26" s="67">
        <f t="shared" si="0"/>
        <v>0</v>
      </c>
      <c r="V26" s="183">
        <f t="shared" si="2"/>
        <v>0</v>
      </c>
      <c r="W26" s="193">
        <f>D2</f>
        <v>407</v>
      </c>
      <c r="X26" s="164" t="s">
        <v>9</v>
      </c>
      <c r="Y26" s="160">
        <f t="shared" si="3"/>
        <v>0</v>
      </c>
      <c r="Z26" s="126"/>
    </row>
    <row r="27" spans="1:26" x14ac:dyDescent="0.25">
      <c r="A27" s="52"/>
      <c r="B27" s="53"/>
      <c r="C27" s="53"/>
      <c r="D27" s="53"/>
      <c r="E27" s="55"/>
      <c r="F27" s="55"/>
      <c r="G27" s="54"/>
      <c r="H27" s="60"/>
      <c r="I27" s="69">
        <v>20</v>
      </c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1"/>
      <c r="U27" s="67">
        <f t="shared" si="0"/>
        <v>0</v>
      </c>
      <c r="V27" s="183">
        <f t="shared" si="2"/>
        <v>0</v>
      </c>
      <c r="W27" s="193">
        <f>D2</f>
        <v>407</v>
      </c>
      <c r="X27" s="164" t="s">
        <v>12</v>
      </c>
      <c r="Y27" s="160">
        <f t="shared" si="3"/>
        <v>0</v>
      </c>
      <c r="Z27" s="126"/>
    </row>
    <row r="28" spans="1:26" x14ac:dyDescent="0.25">
      <c r="A28" s="52"/>
      <c r="B28" s="53"/>
      <c r="C28" s="53"/>
      <c r="D28" s="53"/>
      <c r="E28" s="55"/>
      <c r="F28" s="55"/>
      <c r="G28" s="54"/>
      <c r="H28" s="60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1"/>
      <c r="U28" s="67">
        <f t="shared" si="0"/>
        <v>0</v>
      </c>
      <c r="V28" s="183">
        <f t="shared" si="2"/>
        <v>0</v>
      </c>
      <c r="W28" s="193">
        <f>D2</f>
        <v>407</v>
      </c>
      <c r="X28" s="164" t="s">
        <v>92</v>
      </c>
      <c r="Y28" s="160">
        <f t="shared" si="3"/>
        <v>0</v>
      </c>
      <c r="Z28" s="78"/>
    </row>
    <row r="29" spans="1:26" x14ac:dyDescent="0.25">
      <c r="A29" s="52"/>
      <c r="B29" s="53"/>
      <c r="C29" s="53"/>
      <c r="D29" s="53"/>
      <c r="E29" s="55"/>
      <c r="F29" s="55"/>
      <c r="G29" s="54"/>
      <c r="H29" s="60"/>
      <c r="I29" s="69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1"/>
      <c r="U29" s="67">
        <f t="shared" si="0"/>
        <v>0</v>
      </c>
      <c r="V29" s="183">
        <f t="shared" si="2"/>
        <v>0</v>
      </c>
      <c r="W29" s="193">
        <f>D2</f>
        <v>407</v>
      </c>
      <c r="X29" s="164" t="s">
        <v>71</v>
      </c>
      <c r="Y29" s="160">
        <f t="shared" si="3"/>
        <v>0</v>
      </c>
      <c r="Z29" s="78"/>
    </row>
    <row r="30" spans="1:26" ht="15.75" thickBot="1" x14ac:dyDescent="0.3">
      <c r="A30" s="52"/>
      <c r="B30" s="53"/>
      <c r="C30" s="53"/>
      <c r="D30" s="53"/>
      <c r="E30" s="55"/>
      <c r="F30" s="55"/>
      <c r="G30" s="54"/>
      <c r="H30" s="64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6"/>
      <c r="U30" s="67">
        <f t="shared" si="0"/>
        <v>0</v>
      </c>
      <c r="V30" s="183">
        <f t="shared" si="2"/>
        <v>0</v>
      </c>
      <c r="W30" s="194">
        <f>D2</f>
        <v>407</v>
      </c>
      <c r="X30" s="170" t="s">
        <v>27</v>
      </c>
      <c r="Y30" s="160">
        <f t="shared" si="3"/>
        <v>0</v>
      </c>
      <c r="Z30" s="78"/>
    </row>
    <row r="31" spans="1:26" ht="15.75" thickBot="1" x14ac:dyDescent="0.3">
      <c r="A31" s="52"/>
      <c r="B31" s="53"/>
      <c r="C31" s="53"/>
      <c r="D31" s="53"/>
      <c r="E31" s="55"/>
      <c r="F31" s="55"/>
      <c r="G31" s="54"/>
      <c r="H31" s="169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7"/>
      <c r="U31" s="166"/>
      <c r="V31" s="166">
        <f t="shared" si="2"/>
        <v>0</v>
      </c>
      <c r="W31" s="235"/>
      <c r="X31" s="116" t="s">
        <v>81</v>
      </c>
      <c r="Y31" s="160">
        <f t="shared" si="3"/>
        <v>0</v>
      </c>
      <c r="Z31" s="78"/>
    </row>
    <row r="32" spans="1:26" x14ac:dyDescent="0.25">
      <c r="A32" s="52"/>
      <c r="B32" s="53"/>
      <c r="C32" s="53"/>
      <c r="D32" s="53"/>
      <c r="E32" s="55"/>
      <c r="F32" s="55"/>
      <c r="G32" s="56"/>
      <c r="H32" s="5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59"/>
      <c r="U32" s="71">
        <f>SUM(H32,J32,L32,N32,P32,R32,T32)</f>
        <v>0</v>
      </c>
      <c r="V32" s="183">
        <f t="shared" si="2"/>
        <v>0</v>
      </c>
      <c r="W32" s="193">
        <f>D2</f>
        <v>407</v>
      </c>
      <c r="X32" s="165" t="s">
        <v>82</v>
      </c>
      <c r="Y32" s="160">
        <f t="shared" si="3"/>
        <v>0</v>
      </c>
      <c r="Z32" s="126" t="s">
        <v>296</v>
      </c>
    </row>
    <row r="33" spans="1:26" ht="15.75" x14ac:dyDescent="0.25">
      <c r="A33" s="52"/>
      <c r="B33" s="53"/>
      <c r="C33" s="53"/>
      <c r="D33" s="53"/>
      <c r="E33" s="55"/>
      <c r="F33" s="55"/>
      <c r="G33" s="56"/>
      <c r="H33" s="60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1"/>
      <c r="U33" s="67">
        <f t="shared" ref="U33:U38" si="4">SUM(H33,J33,L33,N33,P33,R33,T33)</f>
        <v>0</v>
      </c>
      <c r="V33" s="183">
        <f t="shared" si="2"/>
        <v>0</v>
      </c>
      <c r="W33" s="193">
        <f>D2</f>
        <v>407</v>
      </c>
      <c r="X33" s="203" t="s">
        <v>85</v>
      </c>
      <c r="Y33" s="160">
        <f t="shared" si="3"/>
        <v>0</v>
      </c>
      <c r="Z33" s="354" t="s">
        <v>186</v>
      </c>
    </row>
    <row r="34" spans="1:26" x14ac:dyDescent="0.25">
      <c r="A34" s="52"/>
      <c r="B34" s="53"/>
      <c r="C34" s="53"/>
      <c r="D34" s="53"/>
      <c r="E34" s="55"/>
      <c r="F34" s="55"/>
      <c r="G34" s="56"/>
      <c r="H34" s="60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1"/>
      <c r="U34" s="67">
        <f t="shared" si="4"/>
        <v>0</v>
      </c>
      <c r="V34" s="183">
        <f t="shared" si="2"/>
        <v>0</v>
      </c>
      <c r="W34" s="193">
        <f>D2</f>
        <v>407</v>
      </c>
      <c r="X34" s="164" t="s">
        <v>84</v>
      </c>
      <c r="Y34" s="160">
        <f t="shared" si="3"/>
        <v>0</v>
      </c>
      <c r="Z34" s="354" t="s">
        <v>297</v>
      </c>
    </row>
    <row r="35" spans="1:26" x14ac:dyDescent="0.25">
      <c r="A35" s="52"/>
      <c r="B35" s="53"/>
      <c r="C35" s="53"/>
      <c r="D35" s="53"/>
      <c r="E35" s="55"/>
      <c r="F35" s="55"/>
      <c r="G35" s="56"/>
      <c r="H35" s="60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1"/>
      <c r="U35" s="67">
        <f t="shared" si="4"/>
        <v>0</v>
      </c>
      <c r="V35" s="183">
        <f t="shared" si="2"/>
        <v>0</v>
      </c>
      <c r="W35" s="193">
        <f>D2</f>
        <v>407</v>
      </c>
      <c r="X35" s="164" t="s">
        <v>37</v>
      </c>
      <c r="Y35" s="160">
        <f t="shared" si="3"/>
        <v>0</v>
      </c>
      <c r="Z35" s="300" t="s">
        <v>298</v>
      </c>
    </row>
    <row r="36" spans="1:26" x14ac:dyDescent="0.25">
      <c r="A36" s="52"/>
      <c r="B36" s="53"/>
      <c r="C36" s="53"/>
      <c r="D36" s="53"/>
      <c r="E36" s="55"/>
      <c r="F36" s="55"/>
      <c r="G36" s="56"/>
      <c r="H36" s="60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1"/>
      <c r="U36" s="67">
        <f t="shared" si="4"/>
        <v>0</v>
      </c>
      <c r="V36" s="183">
        <f t="shared" si="2"/>
        <v>0</v>
      </c>
      <c r="W36" s="193">
        <f>D2</f>
        <v>407</v>
      </c>
      <c r="X36" s="164" t="s">
        <v>146</v>
      </c>
      <c r="Y36" s="160">
        <f t="shared" si="3"/>
        <v>0</v>
      </c>
      <c r="Z36" s="300"/>
    </row>
    <row r="37" spans="1:26" ht="15.75" x14ac:dyDescent="0.25">
      <c r="A37" s="52"/>
      <c r="B37" s="53"/>
      <c r="C37" s="53"/>
      <c r="D37" s="53"/>
      <c r="E37" s="55"/>
      <c r="F37" s="55"/>
      <c r="G37" s="56"/>
      <c r="H37" s="60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1"/>
      <c r="U37" s="67">
        <f t="shared" si="4"/>
        <v>0</v>
      </c>
      <c r="V37" s="183">
        <f t="shared" si="2"/>
        <v>0</v>
      </c>
      <c r="W37" s="193">
        <f>D2</f>
        <v>407</v>
      </c>
      <c r="X37" s="203" t="s">
        <v>35</v>
      </c>
      <c r="Y37" s="160">
        <f t="shared" si="3"/>
        <v>0</v>
      </c>
      <c r="Z37" s="78"/>
    </row>
    <row r="38" spans="1:26" ht="15.75" thickBot="1" x14ac:dyDescent="0.3">
      <c r="A38" s="155"/>
      <c r="B38" s="156"/>
      <c r="C38" s="156"/>
      <c r="D38" s="156"/>
      <c r="E38" s="157"/>
      <c r="F38" s="157"/>
      <c r="G38" s="163"/>
      <c r="H38" s="64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6"/>
      <c r="U38" s="159">
        <f t="shared" si="4"/>
        <v>0</v>
      </c>
      <c r="V38" s="245">
        <f t="shared" si="2"/>
        <v>0</v>
      </c>
      <c r="W38" s="194">
        <f>D2</f>
        <v>407</v>
      </c>
      <c r="X38" s="234" t="s">
        <v>71</v>
      </c>
      <c r="Y38" s="160">
        <f t="shared" si="3"/>
        <v>0</v>
      </c>
      <c r="Z38" s="162"/>
    </row>
    <row r="39" spans="1:26" ht="15.75" thickBot="1" x14ac:dyDescent="0.3">
      <c r="G39" s="47" t="s">
        <v>4</v>
      </c>
      <c r="H39" s="57">
        <f>SUM(H3:H38)</f>
        <v>23</v>
      </c>
      <c r="I39" s="57">
        <f t="shared" ref="I39:T39" si="5">SUM(I3:I38)</f>
        <v>22</v>
      </c>
      <c r="J39" s="57">
        <f t="shared" si="5"/>
        <v>6</v>
      </c>
      <c r="K39" s="57">
        <f t="shared" si="5"/>
        <v>0</v>
      </c>
      <c r="L39" s="57">
        <f t="shared" si="5"/>
        <v>0</v>
      </c>
      <c r="M39" s="57">
        <f t="shared" si="5"/>
        <v>0</v>
      </c>
      <c r="N39" s="57">
        <f t="shared" si="5"/>
        <v>0</v>
      </c>
      <c r="O39" s="57">
        <f t="shared" si="5"/>
        <v>0</v>
      </c>
      <c r="P39" s="57">
        <f t="shared" si="5"/>
        <v>0</v>
      </c>
      <c r="Q39" s="57">
        <f t="shared" si="5"/>
        <v>0</v>
      </c>
      <c r="R39" s="57">
        <f t="shared" si="5"/>
        <v>0</v>
      </c>
      <c r="S39" s="57">
        <f t="shared" si="5"/>
        <v>0</v>
      </c>
      <c r="T39" s="57">
        <f t="shared" si="5"/>
        <v>9</v>
      </c>
      <c r="U39" s="72">
        <f>SUM(H39,J39,L39,N39,P39,R39,T39)</f>
        <v>38</v>
      </c>
      <c r="V39" s="183">
        <f t="shared" si="2"/>
        <v>9.3366093366093361E-2</v>
      </c>
      <c r="W39" s="194">
        <f>D2</f>
        <v>407</v>
      </c>
      <c r="X39" s="161"/>
      <c r="Y39" s="160">
        <f t="shared" si="3"/>
        <v>38</v>
      </c>
      <c r="Z39" s="12" t="s">
        <v>99</v>
      </c>
    </row>
    <row r="41" spans="1:26" ht="15.75" thickBot="1" x14ac:dyDescent="0.3"/>
    <row r="42" spans="1:26" ht="75.75" thickBot="1" x14ac:dyDescent="0.3">
      <c r="A42" s="43" t="s">
        <v>22</v>
      </c>
      <c r="B42" s="43" t="s">
        <v>47</v>
      </c>
      <c r="C42" s="43" t="s">
        <v>52</v>
      </c>
      <c r="D42" s="43" t="s">
        <v>17</v>
      </c>
      <c r="E42" s="42" t="s">
        <v>16</v>
      </c>
      <c r="F42" s="44" t="s">
        <v>1</v>
      </c>
      <c r="G42" s="45" t="s">
        <v>23</v>
      </c>
      <c r="H42" s="46" t="s">
        <v>72</v>
      </c>
      <c r="I42" s="46" t="s">
        <v>73</v>
      </c>
      <c r="J42" s="46" t="s">
        <v>53</v>
      </c>
      <c r="K42" s="46" t="s">
        <v>58</v>
      </c>
      <c r="L42" s="46" t="s">
        <v>54</v>
      </c>
      <c r="M42" s="46" t="s">
        <v>59</v>
      </c>
      <c r="N42" s="46" t="s">
        <v>55</v>
      </c>
      <c r="O42" s="46" t="s">
        <v>60</v>
      </c>
      <c r="P42" s="46" t="s">
        <v>56</v>
      </c>
      <c r="Q42" s="46" t="s">
        <v>74</v>
      </c>
      <c r="R42" s="46" t="s">
        <v>57</v>
      </c>
      <c r="S42" s="46" t="s">
        <v>113</v>
      </c>
      <c r="T42" s="43" t="s">
        <v>41</v>
      </c>
      <c r="U42" s="43" t="s">
        <v>4</v>
      </c>
      <c r="V42" s="42" t="s">
        <v>2</v>
      </c>
      <c r="W42" s="79" t="s">
        <v>147</v>
      </c>
      <c r="X42" s="80" t="s">
        <v>20</v>
      </c>
      <c r="Y42" s="179" t="s">
        <v>4</v>
      </c>
      <c r="Z42" s="80" t="s">
        <v>6</v>
      </c>
    </row>
    <row r="43" spans="1:26" ht="15.75" thickBot="1" x14ac:dyDescent="0.3">
      <c r="A43" s="181">
        <v>1520624</v>
      </c>
      <c r="B43" s="181" t="s">
        <v>295</v>
      </c>
      <c r="C43" s="319">
        <v>576</v>
      </c>
      <c r="D43" s="319">
        <v>604</v>
      </c>
      <c r="E43" s="324">
        <v>569</v>
      </c>
      <c r="F43" s="325">
        <f>E43/D43</f>
        <v>0.94205298013245031</v>
      </c>
      <c r="G43" s="180">
        <v>45428</v>
      </c>
      <c r="H43" s="169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7"/>
      <c r="U43" s="85"/>
      <c r="V43" s="166"/>
      <c r="W43" s="166"/>
      <c r="X43" s="86" t="s">
        <v>75</v>
      </c>
      <c r="Y43" s="179" t="s">
        <v>4</v>
      </c>
      <c r="Z43" s="353" t="s">
        <v>70</v>
      </c>
    </row>
    <row r="44" spans="1:26" x14ac:dyDescent="0.25">
      <c r="A44" s="49"/>
      <c r="B44" s="50"/>
      <c r="C44" s="50"/>
      <c r="D44" s="50"/>
      <c r="E44" s="50"/>
      <c r="F44" s="50"/>
      <c r="G44" s="51"/>
      <c r="H44" s="58">
        <v>2</v>
      </c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59"/>
      <c r="U44" s="344">
        <f t="shared" ref="U44:U71" si="6">SUM(H44,J44,L44,N44,P44,R44,T44)</f>
        <v>2</v>
      </c>
      <c r="V44" s="183">
        <f>($U44)/$D$43</f>
        <v>3.3112582781456954E-3</v>
      </c>
      <c r="W44" s="193">
        <f>D43</f>
        <v>604</v>
      </c>
      <c r="X44" s="165" t="s">
        <v>15</v>
      </c>
      <c r="Y44" s="178">
        <f t="shared" ref="Y44" si="7">U44</f>
        <v>2</v>
      </c>
      <c r="Z44" s="354"/>
    </row>
    <row r="45" spans="1:26" ht="15" customHeight="1" x14ac:dyDescent="0.25">
      <c r="A45" s="52"/>
      <c r="B45" s="53"/>
      <c r="C45" s="53"/>
      <c r="D45" s="53"/>
      <c r="E45" s="55"/>
      <c r="F45" s="55"/>
      <c r="G45" s="54"/>
      <c r="H45" s="342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62"/>
      <c r="U45" s="343">
        <f t="shared" si="6"/>
        <v>0</v>
      </c>
      <c r="V45" s="183">
        <f>($U45)/$D$43</f>
        <v>0</v>
      </c>
      <c r="W45" s="193"/>
      <c r="X45" s="171" t="s">
        <v>43</v>
      </c>
      <c r="Y45" s="160"/>
      <c r="Z45" s="354"/>
    </row>
    <row r="46" spans="1:26" x14ac:dyDescent="0.25">
      <c r="A46" s="52"/>
      <c r="B46" s="53"/>
      <c r="C46" s="53"/>
      <c r="D46" s="53"/>
      <c r="E46" s="55"/>
      <c r="F46" s="55"/>
      <c r="G46" s="54"/>
      <c r="H46" s="60">
        <v>3</v>
      </c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1"/>
      <c r="U46" s="67">
        <f t="shared" si="6"/>
        <v>3</v>
      </c>
      <c r="V46" s="183">
        <f t="shared" ref="V46:V57" si="8">($U46)/$D$43</f>
        <v>4.9668874172185433E-3</v>
      </c>
      <c r="W46" s="193">
        <f>D43</f>
        <v>604</v>
      </c>
      <c r="X46" s="164" t="s">
        <v>5</v>
      </c>
      <c r="Y46" s="160">
        <f t="shared" ref="Y46:Y56" si="9">U46</f>
        <v>3</v>
      </c>
      <c r="Z46" s="126"/>
    </row>
    <row r="47" spans="1:26" x14ac:dyDescent="0.25">
      <c r="A47" s="52"/>
      <c r="B47" s="53"/>
      <c r="C47" s="53"/>
      <c r="D47" s="53"/>
      <c r="E47" s="55"/>
      <c r="F47" s="55"/>
      <c r="G47" s="54"/>
      <c r="H47" s="60">
        <v>5</v>
      </c>
      <c r="I47" s="69"/>
      <c r="J47" s="69">
        <v>1</v>
      </c>
      <c r="K47" s="69"/>
      <c r="L47" s="69"/>
      <c r="M47" s="69"/>
      <c r="N47" s="69"/>
      <c r="O47" s="69"/>
      <c r="P47" s="69"/>
      <c r="Q47" s="69"/>
      <c r="R47" s="69"/>
      <c r="S47" s="69"/>
      <c r="T47" s="61"/>
      <c r="U47" s="67">
        <f t="shared" si="6"/>
        <v>6</v>
      </c>
      <c r="V47" s="183">
        <f t="shared" si="8"/>
        <v>9.9337748344370865E-3</v>
      </c>
      <c r="W47" s="193">
        <f>D43</f>
        <v>604</v>
      </c>
      <c r="X47" s="164" t="s">
        <v>13</v>
      </c>
      <c r="Y47" s="160">
        <f t="shared" si="9"/>
        <v>6</v>
      </c>
      <c r="Z47" s="78"/>
    </row>
    <row r="48" spans="1:26" x14ac:dyDescent="0.25">
      <c r="A48" s="52"/>
      <c r="B48" s="53"/>
      <c r="C48" s="53"/>
      <c r="D48" s="53"/>
      <c r="E48" s="55"/>
      <c r="F48" s="55"/>
      <c r="G48" s="54"/>
      <c r="H48" s="60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1"/>
      <c r="U48" s="67">
        <f t="shared" si="6"/>
        <v>0</v>
      </c>
      <c r="V48" s="183">
        <f t="shared" si="8"/>
        <v>0</v>
      </c>
      <c r="W48" s="193">
        <f>D43</f>
        <v>604</v>
      </c>
      <c r="X48" s="164" t="s">
        <v>14</v>
      </c>
      <c r="Y48" s="160">
        <f t="shared" si="9"/>
        <v>0</v>
      </c>
      <c r="Z48" s="78"/>
    </row>
    <row r="49" spans="1:26" x14ac:dyDescent="0.25">
      <c r="A49" s="52"/>
      <c r="B49" s="53"/>
      <c r="C49" s="53"/>
      <c r="D49" s="53"/>
      <c r="E49" s="55"/>
      <c r="F49" s="55"/>
      <c r="G49" s="54"/>
      <c r="H49" s="60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1"/>
      <c r="U49" s="67">
        <f t="shared" si="6"/>
        <v>0</v>
      </c>
      <c r="V49" s="183">
        <f t="shared" si="8"/>
        <v>0</v>
      </c>
      <c r="W49" s="193">
        <f>D43</f>
        <v>604</v>
      </c>
      <c r="X49" s="164" t="s">
        <v>30</v>
      </c>
      <c r="Y49" s="160">
        <f t="shared" si="9"/>
        <v>0</v>
      </c>
      <c r="Z49" s="126"/>
    </row>
    <row r="50" spans="1:26" x14ac:dyDescent="0.25">
      <c r="A50" s="52"/>
      <c r="B50" s="53"/>
      <c r="C50" s="53"/>
      <c r="D50" s="53"/>
      <c r="E50" s="55"/>
      <c r="F50" s="55"/>
      <c r="G50" s="54"/>
      <c r="H50" s="60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1"/>
      <c r="U50" s="67">
        <f t="shared" si="6"/>
        <v>0</v>
      </c>
      <c r="V50" s="183">
        <f t="shared" si="8"/>
        <v>0</v>
      </c>
      <c r="W50" s="193">
        <f>D43</f>
        <v>604</v>
      </c>
      <c r="X50" s="164" t="s">
        <v>31</v>
      </c>
      <c r="Y50" s="160">
        <f t="shared" si="9"/>
        <v>0</v>
      </c>
      <c r="Z50" s="126"/>
    </row>
    <row r="51" spans="1:26" x14ac:dyDescent="0.25">
      <c r="A51" s="52"/>
      <c r="B51" s="53"/>
      <c r="C51" s="53"/>
      <c r="D51" s="53"/>
      <c r="E51" s="55"/>
      <c r="F51" s="55"/>
      <c r="G51" s="54"/>
      <c r="H51" s="60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1"/>
      <c r="U51" s="67">
        <f t="shared" si="6"/>
        <v>0</v>
      </c>
      <c r="V51" s="183">
        <f t="shared" si="8"/>
        <v>0</v>
      </c>
      <c r="W51" s="193">
        <f>D43</f>
        <v>604</v>
      </c>
      <c r="X51" s="164" t="s">
        <v>151</v>
      </c>
      <c r="Y51" s="160">
        <f t="shared" si="9"/>
        <v>0</v>
      </c>
      <c r="Z51" s="126"/>
    </row>
    <row r="52" spans="1:26" x14ac:dyDescent="0.25">
      <c r="A52" s="52"/>
      <c r="B52" s="53"/>
      <c r="C52" s="53"/>
      <c r="D52" s="53"/>
      <c r="E52" s="55"/>
      <c r="F52" s="55"/>
      <c r="G52" s="54"/>
      <c r="H52" s="60">
        <v>1</v>
      </c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1"/>
      <c r="U52" s="67">
        <f t="shared" si="6"/>
        <v>1</v>
      </c>
      <c r="V52" s="183">
        <f t="shared" si="8"/>
        <v>1.6556291390728477E-3</v>
      </c>
      <c r="W52" s="193">
        <f>D43</f>
        <v>604</v>
      </c>
      <c r="X52" s="164" t="s">
        <v>29</v>
      </c>
      <c r="Y52" s="160">
        <f t="shared" si="9"/>
        <v>1</v>
      </c>
      <c r="Z52" s="126"/>
    </row>
    <row r="53" spans="1:26" x14ac:dyDescent="0.25">
      <c r="A53" s="52"/>
      <c r="B53" s="53"/>
      <c r="C53" s="53"/>
      <c r="D53" s="53"/>
      <c r="E53" s="55"/>
      <c r="F53" s="55"/>
      <c r="G53" s="54"/>
      <c r="H53" s="60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1"/>
      <c r="U53" s="67">
        <f t="shared" si="6"/>
        <v>0</v>
      </c>
      <c r="V53" s="183">
        <f t="shared" si="8"/>
        <v>0</v>
      </c>
      <c r="W53" s="193">
        <f>D43</f>
        <v>604</v>
      </c>
      <c r="X53" s="164" t="s">
        <v>0</v>
      </c>
      <c r="Y53" s="160">
        <f t="shared" si="9"/>
        <v>0</v>
      </c>
      <c r="Z53" s="354"/>
    </row>
    <row r="54" spans="1:26" x14ac:dyDescent="0.25">
      <c r="A54" s="52"/>
      <c r="B54" s="53"/>
      <c r="C54" s="53"/>
      <c r="D54" s="53"/>
      <c r="E54" s="55"/>
      <c r="F54" s="55"/>
      <c r="G54" s="54"/>
      <c r="H54" s="60">
        <v>6</v>
      </c>
      <c r="I54" s="69"/>
      <c r="J54" s="69">
        <v>1</v>
      </c>
      <c r="K54" s="69"/>
      <c r="L54" s="69"/>
      <c r="M54" s="69"/>
      <c r="N54" s="69"/>
      <c r="O54" s="69"/>
      <c r="P54" s="69"/>
      <c r="Q54" s="69"/>
      <c r="R54" s="69"/>
      <c r="S54" s="69"/>
      <c r="T54" s="61"/>
      <c r="U54" s="67">
        <f t="shared" si="6"/>
        <v>7</v>
      </c>
      <c r="V54" s="183">
        <f t="shared" si="8"/>
        <v>1.1589403973509934E-2</v>
      </c>
      <c r="W54" s="193">
        <f>D43</f>
        <v>604</v>
      </c>
      <c r="X54" s="164" t="s">
        <v>11</v>
      </c>
      <c r="Y54" s="160">
        <f t="shared" si="9"/>
        <v>7</v>
      </c>
      <c r="Z54" s="126"/>
    </row>
    <row r="55" spans="1:26" x14ac:dyDescent="0.25">
      <c r="A55" s="52"/>
      <c r="B55" s="53"/>
      <c r="C55" s="53"/>
      <c r="D55" s="53"/>
      <c r="E55" s="55"/>
      <c r="F55" s="55"/>
      <c r="G55" s="54"/>
      <c r="H55" s="60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1"/>
      <c r="U55" s="67">
        <f t="shared" si="6"/>
        <v>0</v>
      </c>
      <c r="V55" s="183">
        <f t="shared" si="8"/>
        <v>0</v>
      </c>
      <c r="W55" s="193">
        <f>D43</f>
        <v>604</v>
      </c>
      <c r="X55" s="164" t="s">
        <v>33</v>
      </c>
      <c r="Y55" s="160">
        <f t="shared" si="9"/>
        <v>0</v>
      </c>
      <c r="Z55" s="126"/>
    </row>
    <row r="56" spans="1:26" x14ac:dyDescent="0.25">
      <c r="A56" s="52"/>
      <c r="B56" s="53"/>
      <c r="C56" s="53"/>
      <c r="D56" s="53"/>
      <c r="E56" s="55"/>
      <c r="F56" s="55"/>
      <c r="G56" s="54"/>
      <c r="H56" s="64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6"/>
      <c r="U56" s="159">
        <f t="shared" si="6"/>
        <v>0</v>
      </c>
      <c r="V56" s="183">
        <f t="shared" si="8"/>
        <v>0</v>
      </c>
      <c r="W56" s="193">
        <f>D43</f>
        <v>604</v>
      </c>
      <c r="X56" s="177" t="s">
        <v>19</v>
      </c>
      <c r="Y56" s="160">
        <f t="shared" si="9"/>
        <v>0</v>
      </c>
      <c r="Z56" s="78"/>
    </row>
    <row r="57" spans="1:26" x14ac:dyDescent="0.25">
      <c r="A57" s="52"/>
      <c r="B57" s="53"/>
      <c r="C57" s="53"/>
      <c r="D57" s="53"/>
      <c r="E57" s="55"/>
      <c r="F57" s="55"/>
      <c r="G57" s="56"/>
      <c r="H57" s="34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1"/>
      <c r="U57" s="67">
        <f t="shared" si="6"/>
        <v>0</v>
      </c>
      <c r="V57" s="183">
        <f t="shared" si="8"/>
        <v>0</v>
      </c>
      <c r="W57" s="193">
        <f>D43</f>
        <v>604</v>
      </c>
      <c r="X57" s="164" t="s">
        <v>37</v>
      </c>
      <c r="Y57" s="160"/>
      <c r="Z57" s="126"/>
    </row>
    <row r="58" spans="1:26" ht="15.75" thickBot="1" x14ac:dyDescent="0.3">
      <c r="A58" s="52"/>
      <c r="B58" s="53"/>
      <c r="C58" s="53"/>
      <c r="D58" s="53"/>
      <c r="E58" s="55"/>
      <c r="F58" s="55"/>
      <c r="G58" s="54"/>
      <c r="H58" s="176"/>
      <c r="I58" s="175"/>
      <c r="J58" s="175">
        <v>3</v>
      </c>
      <c r="K58" s="175"/>
      <c r="L58" s="175"/>
      <c r="M58" s="175"/>
      <c r="N58" s="175"/>
      <c r="O58" s="175"/>
      <c r="P58" s="175"/>
      <c r="Q58" s="175"/>
      <c r="R58" s="175"/>
      <c r="S58" s="175"/>
      <c r="T58" s="174"/>
      <c r="U58" s="173">
        <f t="shared" si="6"/>
        <v>3</v>
      </c>
      <c r="V58" s="245">
        <f>($U58)/$D$43</f>
        <v>4.9668874172185433E-3</v>
      </c>
      <c r="W58" s="194">
        <f>D43</f>
        <v>604</v>
      </c>
      <c r="X58" s="172" t="s">
        <v>27</v>
      </c>
      <c r="Y58" s="160">
        <f>U58</f>
        <v>3</v>
      </c>
      <c r="Z58" s="126"/>
    </row>
    <row r="59" spans="1:26" x14ac:dyDescent="0.25">
      <c r="A59" s="52"/>
      <c r="B59" s="53"/>
      <c r="C59" s="53"/>
      <c r="D59" s="53"/>
      <c r="E59" s="55"/>
      <c r="F59" s="55"/>
      <c r="G59" s="54"/>
      <c r="H59" s="58"/>
      <c r="I59" s="149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62"/>
      <c r="U59" s="67">
        <f t="shared" si="6"/>
        <v>0</v>
      </c>
      <c r="V59" s="183">
        <f>($U59)/$D$43</f>
        <v>0</v>
      </c>
      <c r="W59" s="195">
        <f>D43</f>
        <v>604</v>
      </c>
      <c r="X59" s="171" t="s">
        <v>10</v>
      </c>
      <c r="Y59" s="160"/>
      <c r="Z59" s="126"/>
    </row>
    <row r="60" spans="1:26" x14ac:dyDescent="0.25">
      <c r="A60" s="52"/>
      <c r="B60" s="53"/>
      <c r="C60" s="53"/>
      <c r="D60" s="53"/>
      <c r="E60" s="55"/>
      <c r="F60" s="55"/>
      <c r="G60" s="54"/>
      <c r="H60" s="60"/>
      <c r="I60" s="34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1"/>
      <c r="U60" s="67">
        <f t="shared" si="6"/>
        <v>0</v>
      </c>
      <c r="V60" s="183">
        <f>($U60)/$D$43</f>
        <v>0</v>
      </c>
      <c r="W60" s="193">
        <f>D43</f>
        <v>604</v>
      </c>
      <c r="X60" s="164" t="s">
        <v>28</v>
      </c>
      <c r="Y60" s="160">
        <f t="shared" ref="Y60:Y80" si="10">U60</f>
        <v>0</v>
      </c>
      <c r="Z60" s="78"/>
    </row>
    <row r="61" spans="1:26" x14ac:dyDescent="0.25">
      <c r="A61" s="52"/>
      <c r="B61" s="53"/>
      <c r="C61" s="53"/>
      <c r="D61" s="53"/>
      <c r="E61" s="55"/>
      <c r="F61" s="55"/>
      <c r="G61" s="54"/>
      <c r="H61" s="60"/>
      <c r="I61" s="34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1"/>
      <c r="U61" s="67">
        <f t="shared" si="6"/>
        <v>0</v>
      </c>
      <c r="V61" s="183">
        <f t="shared" ref="V61:V70" si="11">($U61)/$D$43</f>
        <v>0</v>
      </c>
      <c r="W61" s="193">
        <f>D43</f>
        <v>604</v>
      </c>
      <c r="X61" s="164" t="s">
        <v>3</v>
      </c>
      <c r="Y61" s="160">
        <f t="shared" si="10"/>
        <v>0</v>
      </c>
      <c r="Z61" s="78"/>
    </row>
    <row r="62" spans="1:26" x14ac:dyDescent="0.25">
      <c r="A62" s="52"/>
      <c r="B62" s="53"/>
      <c r="C62" s="53"/>
      <c r="D62" s="53"/>
      <c r="E62" s="55"/>
      <c r="F62" s="55"/>
      <c r="G62" s="54"/>
      <c r="H62" s="60"/>
      <c r="I62" s="34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1"/>
      <c r="U62" s="67">
        <f t="shared" si="6"/>
        <v>0</v>
      </c>
      <c r="V62" s="183">
        <f t="shared" si="11"/>
        <v>0</v>
      </c>
      <c r="W62" s="193">
        <f>D43</f>
        <v>604</v>
      </c>
      <c r="X62" s="164" t="s">
        <v>7</v>
      </c>
      <c r="Y62" s="160">
        <f t="shared" si="10"/>
        <v>0</v>
      </c>
      <c r="Z62" s="105"/>
    </row>
    <row r="63" spans="1:26" x14ac:dyDescent="0.25">
      <c r="A63" s="52"/>
      <c r="B63" s="53"/>
      <c r="C63" s="53"/>
      <c r="D63" s="53"/>
      <c r="E63" s="55"/>
      <c r="F63" s="55"/>
      <c r="G63" s="54"/>
      <c r="H63" s="60"/>
      <c r="I63" s="34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1"/>
      <c r="U63" s="67">
        <f t="shared" si="6"/>
        <v>0</v>
      </c>
      <c r="V63" s="183">
        <f t="shared" si="11"/>
        <v>0</v>
      </c>
      <c r="W63" s="193">
        <f>D43</f>
        <v>604</v>
      </c>
      <c r="X63" s="164" t="s">
        <v>8</v>
      </c>
      <c r="Y63" s="160">
        <f t="shared" si="10"/>
        <v>0</v>
      </c>
      <c r="Z63" s="105"/>
    </row>
    <row r="64" spans="1:26" x14ac:dyDescent="0.25">
      <c r="A64" s="52"/>
      <c r="B64" s="53"/>
      <c r="C64" s="53"/>
      <c r="D64" s="53"/>
      <c r="E64" s="55"/>
      <c r="F64" s="55"/>
      <c r="G64" s="54"/>
      <c r="H64" s="60"/>
      <c r="I64" s="34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1"/>
      <c r="U64" s="67">
        <f t="shared" si="6"/>
        <v>0</v>
      </c>
      <c r="V64" s="183">
        <f t="shared" si="11"/>
        <v>0</v>
      </c>
      <c r="W64" s="193">
        <f>D43</f>
        <v>604</v>
      </c>
      <c r="X64" s="164" t="s">
        <v>77</v>
      </c>
      <c r="Y64" s="160">
        <f t="shared" si="10"/>
        <v>0</v>
      </c>
      <c r="Z64" s="354" t="s">
        <v>301</v>
      </c>
    </row>
    <row r="65" spans="1:26" x14ac:dyDescent="0.25">
      <c r="A65" s="52"/>
      <c r="B65" s="53"/>
      <c r="C65" s="53"/>
      <c r="D65" s="53"/>
      <c r="E65" s="55"/>
      <c r="F65" s="55"/>
      <c r="G65" s="54"/>
      <c r="H65" s="124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1"/>
      <c r="U65" s="67">
        <f t="shared" si="6"/>
        <v>0</v>
      </c>
      <c r="V65" s="183">
        <f t="shared" si="11"/>
        <v>0</v>
      </c>
      <c r="W65" s="193">
        <f>D43</f>
        <v>604</v>
      </c>
      <c r="X65" s="164" t="s">
        <v>19</v>
      </c>
      <c r="Y65" s="160">
        <f t="shared" si="10"/>
        <v>0</v>
      </c>
      <c r="Z65" s="126" t="s">
        <v>300</v>
      </c>
    </row>
    <row r="66" spans="1:26" x14ac:dyDescent="0.25">
      <c r="A66" s="52"/>
      <c r="B66" s="53"/>
      <c r="C66" s="53"/>
      <c r="D66" s="53"/>
      <c r="E66" s="55"/>
      <c r="F66" s="55"/>
      <c r="G66" s="54"/>
      <c r="H66" s="60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1"/>
      <c r="U66" s="67">
        <f t="shared" si="6"/>
        <v>0</v>
      </c>
      <c r="V66" s="183">
        <f t="shared" si="11"/>
        <v>0</v>
      </c>
      <c r="W66" s="193">
        <f>D43</f>
        <v>604</v>
      </c>
      <c r="X66" s="164" t="s">
        <v>78</v>
      </c>
      <c r="Y66" s="160">
        <f t="shared" si="10"/>
        <v>0</v>
      </c>
      <c r="Z66" s="126" t="s">
        <v>400</v>
      </c>
    </row>
    <row r="67" spans="1:26" x14ac:dyDescent="0.25">
      <c r="A67" s="52"/>
      <c r="B67" s="53"/>
      <c r="C67" s="53"/>
      <c r="D67" s="53"/>
      <c r="E67" s="55"/>
      <c r="F67" s="55"/>
      <c r="G67" s="54"/>
      <c r="H67" s="60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1"/>
      <c r="U67" s="67">
        <f t="shared" si="6"/>
        <v>0</v>
      </c>
      <c r="V67" s="183">
        <f t="shared" si="11"/>
        <v>0</v>
      </c>
      <c r="W67" s="193">
        <f>D43</f>
        <v>604</v>
      </c>
      <c r="X67" s="164" t="s">
        <v>9</v>
      </c>
      <c r="Y67" s="160">
        <f t="shared" si="10"/>
        <v>0</v>
      </c>
      <c r="Z67" s="126"/>
    </row>
    <row r="68" spans="1:26" x14ac:dyDescent="0.25">
      <c r="A68" s="52"/>
      <c r="B68" s="53"/>
      <c r="C68" s="53"/>
      <c r="D68" s="53"/>
      <c r="E68" s="55"/>
      <c r="F68" s="55"/>
      <c r="G68" s="54"/>
      <c r="H68" s="60"/>
      <c r="I68" s="69">
        <v>8</v>
      </c>
      <c r="J68" s="69">
        <v>2</v>
      </c>
      <c r="K68" s="69"/>
      <c r="L68" s="69"/>
      <c r="M68" s="69"/>
      <c r="N68" s="69"/>
      <c r="O68" s="69"/>
      <c r="P68" s="69"/>
      <c r="Q68" s="69"/>
      <c r="R68" s="69"/>
      <c r="S68" s="69"/>
      <c r="T68" s="61"/>
      <c r="U68" s="67">
        <f t="shared" si="6"/>
        <v>2</v>
      </c>
      <c r="V68" s="183">
        <f t="shared" si="11"/>
        <v>3.3112582781456954E-3</v>
      </c>
      <c r="W68" s="193">
        <f>D43</f>
        <v>604</v>
      </c>
      <c r="X68" s="164" t="s">
        <v>12</v>
      </c>
      <c r="Y68" s="160">
        <f t="shared" si="10"/>
        <v>2</v>
      </c>
      <c r="Z68" s="126"/>
    </row>
    <row r="69" spans="1:26" x14ac:dyDescent="0.25">
      <c r="A69" s="52"/>
      <c r="B69" s="53"/>
      <c r="C69" s="53"/>
      <c r="D69" s="53"/>
      <c r="E69" s="55"/>
      <c r="F69" s="55"/>
      <c r="G69" s="54"/>
      <c r="H69" s="60"/>
      <c r="I69" s="69">
        <v>2</v>
      </c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1"/>
      <c r="U69" s="67">
        <f t="shared" si="6"/>
        <v>0</v>
      </c>
      <c r="V69" s="183">
        <f t="shared" si="11"/>
        <v>0</v>
      </c>
      <c r="W69" s="193">
        <f>D43</f>
        <v>604</v>
      </c>
      <c r="X69" s="164" t="s">
        <v>92</v>
      </c>
      <c r="Y69" s="160">
        <f t="shared" si="10"/>
        <v>0</v>
      </c>
      <c r="Z69" s="78"/>
    </row>
    <row r="70" spans="1:26" x14ac:dyDescent="0.25">
      <c r="A70" s="52"/>
      <c r="B70" s="53"/>
      <c r="C70" s="53"/>
      <c r="D70" s="53"/>
      <c r="E70" s="55"/>
      <c r="F70" s="55"/>
      <c r="G70" s="54"/>
      <c r="H70" s="60"/>
      <c r="I70" s="69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1"/>
      <c r="U70" s="67">
        <f t="shared" si="6"/>
        <v>0</v>
      </c>
      <c r="V70" s="183">
        <f t="shared" si="11"/>
        <v>0</v>
      </c>
      <c r="W70" s="193">
        <f>D43</f>
        <v>604</v>
      </c>
      <c r="X70" s="164" t="s">
        <v>71</v>
      </c>
      <c r="Y70" s="160">
        <f t="shared" si="10"/>
        <v>0</v>
      </c>
      <c r="Z70" s="78"/>
    </row>
    <row r="71" spans="1:26" ht="15.75" thickBot="1" x14ac:dyDescent="0.3">
      <c r="A71" s="52"/>
      <c r="B71" s="53"/>
      <c r="C71" s="53"/>
      <c r="D71" s="53"/>
      <c r="E71" s="55"/>
      <c r="F71" s="55"/>
      <c r="G71" s="54"/>
      <c r="H71" s="64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6"/>
      <c r="U71" s="67">
        <f t="shared" si="6"/>
        <v>0</v>
      </c>
      <c r="V71" s="183">
        <f>($U71)/$D$43</f>
        <v>0</v>
      </c>
      <c r="W71" s="194">
        <f>D43</f>
        <v>604</v>
      </c>
      <c r="X71" s="170" t="s">
        <v>27</v>
      </c>
      <c r="Y71" s="160">
        <f t="shared" si="10"/>
        <v>0</v>
      </c>
      <c r="Z71" s="78"/>
    </row>
    <row r="72" spans="1:26" ht="15.75" thickBot="1" x14ac:dyDescent="0.3">
      <c r="A72" s="52"/>
      <c r="B72" s="53"/>
      <c r="C72" s="53"/>
      <c r="D72" s="53"/>
      <c r="E72" s="55"/>
      <c r="F72" s="55"/>
      <c r="G72" s="54"/>
      <c r="H72" s="169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7"/>
      <c r="U72" s="166"/>
      <c r="V72" s="166">
        <f t="shared" ref="V46:V80" si="12">($U72)/$D$2</f>
        <v>0</v>
      </c>
      <c r="W72" s="235"/>
      <c r="X72" s="116" t="s">
        <v>81</v>
      </c>
      <c r="Y72" s="160">
        <f t="shared" si="10"/>
        <v>0</v>
      </c>
      <c r="Z72" s="78"/>
    </row>
    <row r="73" spans="1:26" x14ac:dyDescent="0.25">
      <c r="A73" s="52"/>
      <c r="B73" s="53"/>
      <c r="C73" s="53"/>
      <c r="D73" s="53"/>
      <c r="E73" s="55"/>
      <c r="F73" s="55"/>
      <c r="G73" s="56"/>
      <c r="H73" s="5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59"/>
      <c r="U73" s="71">
        <f>SUM(H73,J73,L73,N73,P73,R73,T73)</f>
        <v>0</v>
      </c>
      <c r="V73" s="183">
        <f>($U73)/$D$43</f>
        <v>0</v>
      </c>
      <c r="W73" s="193">
        <f>D43</f>
        <v>604</v>
      </c>
      <c r="X73" s="165" t="s">
        <v>82</v>
      </c>
      <c r="Y73" s="160">
        <f t="shared" si="10"/>
        <v>0</v>
      </c>
      <c r="Z73" s="126" t="s">
        <v>401</v>
      </c>
    </row>
    <row r="74" spans="1:26" x14ac:dyDescent="0.25">
      <c r="A74" s="52"/>
      <c r="B74" s="53"/>
      <c r="C74" s="53"/>
      <c r="D74" s="53"/>
      <c r="E74" s="55"/>
      <c r="F74" s="55"/>
      <c r="G74" s="56"/>
      <c r="H74" s="60">
        <v>2</v>
      </c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1"/>
      <c r="U74" s="67">
        <f t="shared" ref="U74:U79" si="13">SUM(H74,J74,L74,N74,P74,R74,T74)</f>
        <v>2</v>
      </c>
      <c r="V74" s="183">
        <f>($U74)/$D$43</f>
        <v>3.3112582781456954E-3</v>
      </c>
      <c r="W74" s="193">
        <f>D43</f>
        <v>604</v>
      </c>
      <c r="X74" s="164" t="s">
        <v>83</v>
      </c>
      <c r="Y74" s="160">
        <f t="shared" si="10"/>
        <v>2</v>
      </c>
      <c r="Z74" s="354" t="s">
        <v>275</v>
      </c>
    </row>
    <row r="75" spans="1:26" x14ac:dyDescent="0.25">
      <c r="A75" s="52"/>
      <c r="B75" s="53"/>
      <c r="C75" s="53"/>
      <c r="D75" s="53"/>
      <c r="E75" s="55"/>
      <c r="F75" s="55"/>
      <c r="G75" s="56"/>
      <c r="H75" s="60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1"/>
      <c r="U75" s="67">
        <f t="shared" si="13"/>
        <v>0</v>
      </c>
      <c r="V75" s="183">
        <f t="shared" ref="V75:V78" si="14">($U75)/$D$43</f>
        <v>0</v>
      </c>
      <c r="W75" s="193">
        <f>D43</f>
        <v>604</v>
      </c>
      <c r="X75" s="164" t="s">
        <v>84</v>
      </c>
      <c r="Y75" s="160">
        <f t="shared" si="10"/>
        <v>0</v>
      </c>
      <c r="Z75" s="354" t="s">
        <v>402</v>
      </c>
    </row>
    <row r="76" spans="1:26" x14ac:dyDescent="0.25">
      <c r="A76" s="52"/>
      <c r="B76" s="53"/>
      <c r="C76" s="53"/>
      <c r="D76" s="53"/>
      <c r="E76" s="55"/>
      <c r="F76" s="55"/>
      <c r="G76" s="56"/>
      <c r="H76" s="60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1"/>
      <c r="U76" s="67">
        <f t="shared" si="13"/>
        <v>0</v>
      </c>
      <c r="V76" s="183">
        <f t="shared" si="14"/>
        <v>0</v>
      </c>
      <c r="W76" s="193">
        <f>D43</f>
        <v>604</v>
      </c>
      <c r="X76" s="164" t="s">
        <v>37</v>
      </c>
      <c r="Y76" s="160">
        <f t="shared" si="10"/>
        <v>0</v>
      </c>
      <c r="Z76" s="300" t="s">
        <v>403</v>
      </c>
    </row>
    <row r="77" spans="1:26" x14ac:dyDescent="0.25">
      <c r="A77" s="52"/>
      <c r="B77" s="53"/>
      <c r="C77" s="53"/>
      <c r="D77" s="53"/>
      <c r="E77" s="55"/>
      <c r="F77" s="55"/>
      <c r="G77" s="56"/>
      <c r="H77" s="60">
        <v>5</v>
      </c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1"/>
      <c r="U77" s="67">
        <f t="shared" si="13"/>
        <v>5</v>
      </c>
      <c r="V77" s="183">
        <f t="shared" si="14"/>
        <v>8.2781456953642391E-3</v>
      </c>
      <c r="W77" s="193">
        <f>D43</f>
        <v>604</v>
      </c>
      <c r="X77" s="164" t="s">
        <v>146</v>
      </c>
      <c r="Y77" s="160">
        <f t="shared" si="10"/>
        <v>5</v>
      </c>
      <c r="Z77" s="300"/>
    </row>
    <row r="78" spans="1:26" ht="15.75" x14ac:dyDescent="0.25">
      <c r="A78" s="52"/>
      <c r="B78" s="53"/>
      <c r="C78" s="53"/>
      <c r="D78" s="53"/>
      <c r="E78" s="55"/>
      <c r="F78" s="55"/>
      <c r="G78" s="56"/>
      <c r="H78" s="60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1"/>
      <c r="U78" s="67">
        <f t="shared" si="13"/>
        <v>0</v>
      </c>
      <c r="V78" s="183">
        <f t="shared" si="14"/>
        <v>0</v>
      </c>
      <c r="W78" s="193">
        <f>D43</f>
        <v>604</v>
      </c>
      <c r="X78" s="203" t="s">
        <v>35</v>
      </c>
      <c r="Y78" s="160">
        <f t="shared" si="10"/>
        <v>0</v>
      </c>
      <c r="Z78" s="78"/>
    </row>
    <row r="79" spans="1:26" ht="15.75" thickBot="1" x14ac:dyDescent="0.3">
      <c r="A79" s="155"/>
      <c r="B79" s="156"/>
      <c r="C79" s="156"/>
      <c r="D79" s="156"/>
      <c r="E79" s="157"/>
      <c r="F79" s="157"/>
      <c r="G79" s="163"/>
      <c r="H79" s="64">
        <v>4</v>
      </c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6"/>
      <c r="U79" s="159">
        <f t="shared" si="13"/>
        <v>4</v>
      </c>
      <c r="V79" s="245">
        <f>($U79)/$D$43</f>
        <v>6.6225165562913907E-3</v>
      </c>
      <c r="W79" s="194">
        <f>D43</f>
        <v>604</v>
      </c>
      <c r="X79" s="234" t="s">
        <v>71</v>
      </c>
      <c r="Y79" s="160">
        <f t="shared" si="10"/>
        <v>4</v>
      </c>
      <c r="Z79" s="162"/>
    </row>
    <row r="80" spans="1:26" ht="15.75" thickBot="1" x14ac:dyDescent="0.3">
      <c r="G80" s="47" t="s">
        <v>4</v>
      </c>
      <c r="H80" s="57">
        <f>SUM(H44:H79)</f>
        <v>28</v>
      </c>
      <c r="I80" s="57">
        <f t="shared" ref="I80:T80" si="15">SUM(I44:I79)</f>
        <v>10</v>
      </c>
      <c r="J80" s="57">
        <f t="shared" si="15"/>
        <v>7</v>
      </c>
      <c r="K80" s="57">
        <f t="shared" si="15"/>
        <v>0</v>
      </c>
      <c r="L80" s="57">
        <f t="shared" si="15"/>
        <v>0</v>
      </c>
      <c r="M80" s="57">
        <f t="shared" si="15"/>
        <v>0</v>
      </c>
      <c r="N80" s="57">
        <f t="shared" si="15"/>
        <v>0</v>
      </c>
      <c r="O80" s="57">
        <f t="shared" si="15"/>
        <v>0</v>
      </c>
      <c r="P80" s="57">
        <f t="shared" si="15"/>
        <v>0</v>
      </c>
      <c r="Q80" s="57">
        <f t="shared" si="15"/>
        <v>0</v>
      </c>
      <c r="R80" s="57">
        <f t="shared" si="15"/>
        <v>0</v>
      </c>
      <c r="S80" s="57">
        <f t="shared" si="15"/>
        <v>0</v>
      </c>
      <c r="T80" s="57">
        <f t="shared" si="15"/>
        <v>0</v>
      </c>
      <c r="U80" s="72">
        <f>SUM(H80,J80,L80,N80,P80,R80,T80)</f>
        <v>35</v>
      </c>
      <c r="V80" s="183">
        <f>($U80)/$D$43</f>
        <v>5.7947019867549666E-2</v>
      </c>
      <c r="W80" s="194">
        <f>D43</f>
        <v>604</v>
      </c>
      <c r="X80" s="161"/>
      <c r="Y80" s="160">
        <f t="shared" si="10"/>
        <v>35</v>
      </c>
      <c r="Z80" s="12" t="s">
        <v>99</v>
      </c>
    </row>
    <row r="82" spans="1:26" ht="15.75" thickBot="1" x14ac:dyDescent="0.3"/>
    <row r="83" spans="1:26" ht="75.75" thickBot="1" x14ac:dyDescent="0.3">
      <c r="A83" s="43" t="s">
        <v>22</v>
      </c>
      <c r="B83" s="43" t="s">
        <v>47</v>
      </c>
      <c r="C83" s="43" t="s">
        <v>52</v>
      </c>
      <c r="D83" s="43" t="s">
        <v>17</v>
      </c>
      <c r="E83" s="42" t="s">
        <v>16</v>
      </c>
      <c r="F83" s="44" t="s">
        <v>1</v>
      </c>
      <c r="G83" s="45" t="s">
        <v>23</v>
      </c>
      <c r="H83" s="46" t="s">
        <v>72</v>
      </c>
      <c r="I83" s="46" t="s">
        <v>73</v>
      </c>
      <c r="J83" s="46" t="s">
        <v>53</v>
      </c>
      <c r="K83" s="46" t="s">
        <v>58</v>
      </c>
      <c r="L83" s="46" t="s">
        <v>54</v>
      </c>
      <c r="M83" s="46" t="s">
        <v>59</v>
      </c>
      <c r="N83" s="46" t="s">
        <v>55</v>
      </c>
      <c r="O83" s="46" t="s">
        <v>60</v>
      </c>
      <c r="P83" s="46" t="s">
        <v>56</v>
      </c>
      <c r="Q83" s="46" t="s">
        <v>74</v>
      </c>
      <c r="R83" s="46" t="s">
        <v>57</v>
      </c>
      <c r="S83" s="46" t="s">
        <v>113</v>
      </c>
      <c r="T83" s="43" t="s">
        <v>41</v>
      </c>
      <c r="U83" s="43" t="s">
        <v>4</v>
      </c>
      <c r="V83" s="42" t="s">
        <v>2</v>
      </c>
      <c r="W83" s="79" t="s">
        <v>147</v>
      </c>
      <c r="X83" s="80" t="s">
        <v>20</v>
      </c>
      <c r="Y83" s="179" t="s">
        <v>4</v>
      </c>
      <c r="Z83" s="80" t="s">
        <v>6</v>
      </c>
    </row>
    <row r="84" spans="1:26" ht="15.75" thickBot="1" x14ac:dyDescent="0.3">
      <c r="A84" s="181">
        <v>1524591</v>
      </c>
      <c r="B84" s="181" t="s">
        <v>295</v>
      </c>
      <c r="C84" s="319">
        <v>384</v>
      </c>
      <c r="D84" s="319">
        <v>398</v>
      </c>
      <c r="E84" s="324">
        <v>383</v>
      </c>
      <c r="F84" s="325">
        <f>E84/D84</f>
        <v>0.96231155778894473</v>
      </c>
      <c r="G84" s="180">
        <v>45431</v>
      </c>
      <c r="H84" s="169"/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67"/>
      <c r="U84" s="85"/>
      <c r="V84" s="166"/>
      <c r="W84" s="166"/>
      <c r="X84" s="86" t="s">
        <v>75</v>
      </c>
      <c r="Y84" s="179" t="s">
        <v>4</v>
      </c>
      <c r="Z84" s="353" t="s">
        <v>70</v>
      </c>
    </row>
    <row r="85" spans="1:26" x14ac:dyDescent="0.25">
      <c r="A85" s="49"/>
      <c r="B85" s="50"/>
      <c r="C85" s="50"/>
      <c r="D85" s="50"/>
      <c r="E85" s="50"/>
      <c r="F85" s="50"/>
      <c r="G85" s="51"/>
      <c r="H85" s="58">
        <v>2</v>
      </c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59"/>
      <c r="U85" s="344">
        <f t="shared" ref="U85:U112" si="16">SUM(H85,J85,L85,N85,P85,R85,T85)</f>
        <v>2</v>
      </c>
      <c r="V85" s="183">
        <f>($U85)/$D$84</f>
        <v>5.0251256281407036E-3</v>
      </c>
      <c r="W85" s="193">
        <f>D84</f>
        <v>398</v>
      </c>
      <c r="X85" s="165" t="s">
        <v>15</v>
      </c>
      <c r="Y85" s="178">
        <f t="shared" ref="Y85" si="17">U85</f>
        <v>2</v>
      </c>
      <c r="Z85" s="354"/>
    </row>
    <row r="86" spans="1:26" ht="15" customHeight="1" x14ac:dyDescent="0.25">
      <c r="A86" s="52"/>
      <c r="B86" s="53"/>
      <c r="C86" s="53"/>
      <c r="D86" s="53"/>
      <c r="E86" s="55"/>
      <c r="F86" s="55"/>
      <c r="G86" s="54"/>
      <c r="H86" s="342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62"/>
      <c r="U86" s="343">
        <f t="shared" si="16"/>
        <v>0</v>
      </c>
      <c r="V86" s="183">
        <f>($U86)/$D$84</f>
        <v>0</v>
      </c>
      <c r="W86" s="193"/>
      <c r="X86" s="171" t="s">
        <v>43</v>
      </c>
      <c r="Y86" s="160"/>
      <c r="Z86" s="354"/>
    </row>
    <row r="87" spans="1:26" x14ac:dyDescent="0.25">
      <c r="A87" s="52"/>
      <c r="B87" s="53"/>
      <c r="C87" s="53"/>
      <c r="D87" s="53"/>
      <c r="E87" s="55"/>
      <c r="F87" s="55"/>
      <c r="G87" s="54"/>
      <c r="H87" s="60">
        <v>3</v>
      </c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1"/>
      <c r="U87" s="67">
        <f t="shared" si="16"/>
        <v>3</v>
      </c>
      <c r="V87" s="183">
        <f t="shared" ref="V87:V98" si="18">($U87)/$D$84</f>
        <v>7.537688442211055E-3</v>
      </c>
      <c r="W87" s="193">
        <f>D84</f>
        <v>398</v>
      </c>
      <c r="X87" s="164" t="s">
        <v>5</v>
      </c>
      <c r="Y87" s="160">
        <f t="shared" ref="Y87:Y97" si="19">U87</f>
        <v>3</v>
      </c>
      <c r="Z87" s="126"/>
    </row>
    <row r="88" spans="1:26" x14ac:dyDescent="0.25">
      <c r="A88" s="52"/>
      <c r="B88" s="53"/>
      <c r="C88" s="53"/>
      <c r="D88" s="53"/>
      <c r="E88" s="55"/>
      <c r="F88" s="55"/>
      <c r="G88" s="54"/>
      <c r="H88" s="60">
        <v>1</v>
      </c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1"/>
      <c r="U88" s="67">
        <f t="shared" si="16"/>
        <v>1</v>
      </c>
      <c r="V88" s="183">
        <f t="shared" si="18"/>
        <v>2.5125628140703518E-3</v>
      </c>
      <c r="W88" s="193">
        <f>D84</f>
        <v>398</v>
      </c>
      <c r="X88" s="164" t="s">
        <v>13</v>
      </c>
      <c r="Y88" s="160">
        <f t="shared" si="19"/>
        <v>1</v>
      </c>
      <c r="Z88" s="78"/>
    </row>
    <row r="89" spans="1:26" x14ac:dyDescent="0.25">
      <c r="A89" s="52"/>
      <c r="B89" s="53"/>
      <c r="C89" s="53"/>
      <c r="D89" s="53"/>
      <c r="E89" s="55"/>
      <c r="F89" s="55"/>
      <c r="G89" s="54"/>
      <c r="H89" s="60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1"/>
      <c r="U89" s="67">
        <f t="shared" si="16"/>
        <v>0</v>
      </c>
      <c r="V89" s="183">
        <f t="shared" si="18"/>
        <v>0</v>
      </c>
      <c r="W89" s="193">
        <f>D84</f>
        <v>398</v>
      </c>
      <c r="X89" s="164" t="s">
        <v>14</v>
      </c>
      <c r="Y89" s="160">
        <f t="shared" si="19"/>
        <v>0</v>
      </c>
      <c r="Z89" s="78"/>
    </row>
    <row r="90" spans="1:26" x14ac:dyDescent="0.25">
      <c r="A90" s="52"/>
      <c r="B90" s="53"/>
      <c r="C90" s="53"/>
      <c r="D90" s="53"/>
      <c r="E90" s="55"/>
      <c r="F90" s="55"/>
      <c r="G90" s="56"/>
      <c r="H90" s="60">
        <v>3</v>
      </c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1"/>
      <c r="U90" s="67">
        <f t="shared" si="16"/>
        <v>3</v>
      </c>
      <c r="V90" s="183">
        <f t="shared" si="18"/>
        <v>7.537688442211055E-3</v>
      </c>
      <c r="W90" s="193">
        <f>D84</f>
        <v>398</v>
      </c>
      <c r="X90" s="164" t="s">
        <v>30</v>
      </c>
      <c r="Y90" s="160">
        <f t="shared" si="19"/>
        <v>3</v>
      </c>
      <c r="Z90" s="126"/>
    </row>
    <row r="91" spans="1:26" x14ac:dyDescent="0.25">
      <c r="A91" s="52"/>
      <c r="B91" s="53"/>
      <c r="C91" s="53"/>
      <c r="D91" s="53"/>
      <c r="E91" s="55"/>
      <c r="F91" s="55"/>
      <c r="G91" s="54"/>
      <c r="H91" s="60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1"/>
      <c r="U91" s="67">
        <f t="shared" si="16"/>
        <v>0</v>
      </c>
      <c r="V91" s="183">
        <f t="shared" si="18"/>
        <v>0</v>
      </c>
      <c r="W91" s="193">
        <f>D84</f>
        <v>398</v>
      </c>
      <c r="X91" s="164" t="s">
        <v>31</v>
      </c>
      <c r="Y91" s="160">
        <f t="shared" si="19"/>
        <v>0</v>
      </c>
      <c r="Z91" s="126"/>
    </row>
    <row r="92" spans="1:26" x14ac:dyDescent="0.25">
      <c r="A92" s="52"/>
      <c r="B92" s="53"/>
      <c r="C92" s="53"/>
      <c r="D92" s="53"/>
      <c r="E92" s="55"/>
      <c r="F92" s="55"/>
      <c r="G92" s="54"/>
      <c r="H92" s="60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1"/>
      <c r="U92" s="67">
        <f t="shared" si="16"/>
        <v>0</v>
      </c>
      <c r="V92" s="183">
        <f t="shared" si="18"/>
        <v>0</v>
      </c>
      <c r="W92" s="193">
        <f>D84</f>
        <v>398</v>
      </c>
      <c r="X92" s="164" t="s">
        <v>151</v>
      </c>
      <c r="Y92" s="160">
        <f t="shared" si="19"/>
        <v>0</v>
      </c>
      <c r="Z92" s="126"/>
    </row>
    <row r="93" spans="1:26" x14ac:dyDescent="0.25">
      <c r="A93" s="52"/>
      <c r="B93" s="53"/>
      <c r="C93" s="53"/>
      <c r="D93" s="53"/>
      <c r="E93" s="55"/>
      <c r="F93" s="55"/>
      <c r="G93" s="54"/>
      <c r="H93" s="60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1"/>
      <c r="U93" s="67">
        <f t="shared" si="16"/>
        <v>0</v>
      </c>
      <c r="V93" s="183">
        <f t="shared" si="18"/>
        <v>0</v>
      </c>
      <c r="W93" s="193">
        <f>D84</f>
        <v>398</v>
      </c>
      <c r="X93" s="164" t="s">
        <v>29</v>
      </c>
      <c r="Y93" s="160">
        <f t="shared" si="19"/>
        <v>0</v>
      </c>
      <c r="Z93" s="126"/>
    </row>
    <row r="94" spans="1:26" x14ac:dyDescent="0.25">
      <c r="A94" s="52"/>
      <c r="B94" s="53"/>
      <c r="C94" s="53"/>
      <c r="D94" s="53"/>
      <c r="E94" s="55"/>
      <c r="F94" s="55"/>
      <c r="G94" s="54"/>
      <c r="H94" s="60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1"/>
      <c r="U94" s="67">
        <f t="shared" si="16"/>
        <v>0</v>
      </c>
      <c r="V94" s="183">
        <f t="shared" si="18"/>
        <v>0</v>
      </c>
      <c r="W94" s="193">
        <f>D84</f>
        <v>398</v>
      </c>
      <c r="X94" s="164" t="s">
        <v>0</v>
      </c>
      <c r="Y94" s="160">
        <f t="shared" si="19"/>
        <v>0</v>
      </c>
      <c r="Z94" s="354"/>
    </row>
    <row r="95" spans="1:26" x14ac:dyDescent="0.25">
      <c r="A95" s="52"/>
      <c r="B95" s="53"/>
      <c r="C95" s="53"/>
      <c r="D95" s="53"/>
      <c r="E95" s="55"/>
      <c r="F95" s="55"/>
      <c r="G95" s="54"/>
      <c r="H95" s="60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1"/>
      <c r="U95" s="67">
        <f t="shared" si="16"/>
        <v>0</v>
      </c>
      <c r="V95" s="183">
        <f t="shared" si="18"/>
        <v>0</v>
      </c>
      <c r="W95" s="193">
        <f>D84</f>
        <v>398</v>
      </c>
      <c r="X95" s="164" t="s">
        <v>11</v>
      </c>
      <c r="Y95" s="160">
        <f t="shared" si="19"/>
        <v>0</v>
      </c>
      <c r="Z95" s="126"/>
    </row>
    <row r="96" spans="1:26" x14ac:dyDescent="0.25">
      <c r="A96" s="52"/>
      <c r="B96" s="53"/>
      <c r="C96" s="53"/>
      <c r="D96" s="53"/>
      <c r="E96" s="55"/>
      <c r="F96" s="55"/>
      <c r="G96" s="54"/>
      <c r="H96" s="60">
        <v>1</v>
      </c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1"/>
      <c r="U96" s="67">
        <f t="shared" si="16"/>
        <v>1</v>
      </c>
      <c r="V96" s="183">
        <f t="shared" si="18"/>
        <v>2.5125628140703518E-3</v>
      </c>
      <c r="W96" s="193">
        <f>D84</f>
        <v>398</v>
      </c>
      <c r="X96" s="164" t="s">
        <v>33</v>
      </c>
      <c r="Y96" s="160">
        <f t="shared" si="19"/>
        <v>1</v>
      </c>
      <c r="Z96" s="126"/>
    </row>
    <row r="97" spans="1:26" x14ac:dyDescent="0.25">
      <c r="A97" s="52"/>
      <c r="B97" s="53"/>
      <c r="C97" s="53"/>
      <c r="D97" s="53"/>
      <c r="E97" s="55"/>
      <c r="F97" s="55"/>
      <c r="G97" s="54"/>
      <c r="H97" s="64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6"/>
      <c r="U97" s="159">
        <f t="shared" si="16"/>
        <v>0</v>
      </c>
      <c r="V97" s="183">
        <f t="shared" si="18"/>
        <v>0</v>
      </c>
      <c r="W97" s="193">
        <f>D84</f>
        <v>398</v>
      </c>
      <c r="X97" s="177" t="s">
        <v>19</v>
      </c>
      <c r="Y97" s="160">
        <f t="shared" si="19"/>
        <v>0</v>
      </c>
      <c r="Z97" s="78"/>
    </row>
    <row r="98" spans="1:26" x14ac:dyDescent="0.25">
      <c r="A98" s="52"/>
      <c r="B98" s="53"/>
      <c r="C98" s="53"/>
      <c r="D98" s="53"/>
      <c r="E98" s="55"/>
      <c r="F98" s="55"/>
      <c r="G98" s="56"/>
      <c r="H98" s="34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1"/>
      <c r="U98" s="67">
        <f t="shared" si="16"/>
        <v>0</v>
      </c>
      <c r="V98" s="183">
        <f t="shared" si="18"/>
        <v>0</v>
      </c>
      <c r="W98" s="193">
        <f>D84</f>
        <v>398</v>
      </c>
      <c r="X98" s="164" t="s">
        <v>37</v>
      </c>
      <c r="Y98" s="160"/>
      <c r="Z98" s="126"/>
    </row>
    <row r="99" spans="1:26" ht="15.75" thickBot="1" x14ac:dyDescent="0.3">
      <c r="A99" s="52"/>
      <c r="B99" s="53"/>
      <c r="C99" s="53"/>
      <c r="D99" s="53"/>
      <c r="E99" s="55"/>
      <c r="F99" s="55"/>
      <c r="G99" s="54"/>
      <c r="H99" s="176"/>
      <c r="I99" s="175"/>
      <c r="J99" s="175">
        <v>1</v>
      </c>
      <c r="K99" s="175"/>
      <c r="L99" s="175"/>
      <c r="M99" s="175"/>
      <c r="N99" s="175"/>
      <c r="O99" s="175"/>
      <c r="P99" s="175"/>
      <c r="Q99" s="175"/>
      <c r="R99" s="175"/>
      <c r="S99" s="175"/>
      <c r="T99" s="174"/>
      <c r="U99" s="173">
        <f t="shared" si="16"/>
        <v>1</v>
      </c>
      <c r="V99" s="245">
        <f>($U99)/$D$84</f>
        <v>2.5125628140703518E-3</v>
      </c>
      <c r="W99" s="194">
        <f>D84</f>
        <v>398</v>
      </c>
      <c r="X99" s="172" t="s">
        <v>27</v>
      </c>
      <c r="Y99" s="160">
        <f>U99</f>
        <v>1</v>
      </c>
      <c r="Z99" s="126"/>
    </row>
    <row r="100" spans="1:26" x14ac:dyDescent="0.25">
      <c r="A100" s="52"/>
      <c r="B100" s="53"/>
      <c r="C100" s="53"/>
      <c r="D100" s="53"/>
      <c r="E100" s="55"/>
      <c r="F100" s="55"/>
      <c r="G100" s="54"/>
      <c r="H100" s="58"/>
      <c r="I100" s="149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62"/>
      <c r="U100" s="67">
        <f t="shared" si="16"/>
        <v>0</v>
      </c>
      <c r="V100" s="183">
        <f>($U100)/$D$84</f>
        <v>0</v>
      </c>
      <c r="W100" s="195">
        <f>D84</f>
        <v>398</v>
      </c>
      <c r="X100" s="171" t="s">
        <v>10</v>
      </c>
      <c r="Y100" s="160"/>
      <c r="Z100" s="126"/>
    </row>
    <row r="101" spans="1:26" x14ac:dyDescent="0.25">
      <c r="A101" s="52"/>
      <c r="B101" s="53"/>
      <c r="C101" s="53"/>
      <c r="D101" s="53"/>
      <c r="E101" s="55"/>
      <c r="F101" s="55"/>
      <c r="G101" s="54"/>
      <c r="H101" s="60"/>
      <c r="I101" s="34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1"/>
      <c r="U101" s="67">
        <f t="shared" si="16"/>
        <v>0</v>
      </c>
      <c r="V101" s="183">
        <f>($U101)/$D$84</f>
        <v>0</v>
      </c>
      <c r="W101" s="193">
        <f>D84</f>
        <v>398</v>
      </c>
      <c r="X101" s="164" t="s">
        <v>28</v>
      </c>
      <c r="Y101" s="160">
        <f t="shared" ref="Y101:Y121" si="20">U101</f>
        <v>0</v>
      </c>
      <c r="Z101" s="78"/>
    </row>
    <row r="102" spans="1:26" x14ac:dyDescent="0.25">
      <c r="A102" s="52"/>
      <c r="B102" s="53"/>
      <c r="C102" s="53"/>
      <c r="D102" s="53"/>
      <c r="E102" s="55"/>
      <c r="F102" s="55"/>
      <c r="G102" s="54"/>
      <c r="H102" s="60"/>
      <c r="I102" s="34">
        <v>3</v>
      </c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1">
        <v>2</v>
      </c>
      <c r="U102" s="67">
        <f t="shared" si="16"/>
        <v>2</v>
      </c>
      <c r="V102" s="183">
        <f t="shared" ref="V102:V111" si="21">($U102)/$D$84</f>
        <v>5.0251256281407036E-3</v>
      </c>
      <c r="W102" s="193">
        <f>D84</f>
        <v>398</v>
      </c>
      <c r="X102" s="164" t="s">
        <v>3</v>
      </c>
      <c r="Y102" s="160">
        <f t="shared" si="20"/>
        <v>2</v>
      </c>
      <c r="Z102" s="78"/>
    </row>
    <row r="103" spans="1:26" x14ac:dyDescent="0.25">
      <c r="A103" s="52"/>
      <c r="B103" s="53"/>
      <c r="C103" s="53"/>
      <c r="D103" s="53"/>
      <c r="E103" s="55"/>
      <c r="F103" s="55"/>
      <c r="G103" s="54"/>
      <c r="H103" s="60"/>
      <c r="I103" s="34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1"/>
      <c r="U103" s="67">
        <f t="shared" si="16"/>
        <v>0</v>
      </c>
      <c r="V103" s="183">
        <f t="shared" si="21"/>
        <v>0</v>
      </c>
      <c r="W103" s="193">
        <f>D84</f>
        <v>398</v>
      </c>
      <c r="X103" s="164" t="s">
        <v>7</v>
      </c>
      <c r="Y103" s="160">
        <f t="shared" si="20"/>
        <v>0</v>
      </c>
      <c r="Z103" s="105"/>
    </row>
    <row r="104" spans="1:26" x14ac:dyDescent="0.25">
      <c r="A104" s="52"/>
      <c r="B104" s="53"/>
      <c r="C104" s="53"/>
      <c r="D104" s="53"/>
      <c r="E104" s="55"/>
      <c r="F104" s="55"/>
      <c r="G104" s="54"/>
      <c r="H104" s="60"/>
      <c r="I104" s="34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1"/>
      <c r="U104" s="67">
        <f t="shared" si="16"/>
        <v>0</v>
      </c>
      <c r="V104" s="183">
        <f t="shared" si="21"/>
        <v>0</v>
      </c>
      <c r="W104" s="193">
        <f>D84</f>
        <v>398</v>
      </c>
      <c r="X104" s="164" t="s">
        <v>8</v>
      </c>
      <c r="Y104" s="160">
        <f t="shared" si="20"/>
        <v>0</v>
      </c>
      <c r="Z104" s="105"/>
    </row>
    <row r="105" spans="1:26" x14ac:dyDescent="0.25">
      <c r="A105" s="52"/>
      <c r="B105" s="53"/>
      <c r="C105" s="53"/>
      <c r="D105" s="53"/>
      <c r="E105" s="55"/>
      <c r="F105" s="55"/>
      <c r="G105" s="54"/>
      <c r="H105" s="60"/>
      <c r="I105" s="34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1"/>
      <c r="U105" s="67">
        <f t="shared" si="16"/>
        <v>0</v>
      </c>
      <c r="V105" s="183">
        <f t="shared" si="21"/>
        <v>0</v>
      </c>
      <c r="W105" s="193">
        <f>D84</f>
        <v>398</v>
      </c>
      <c r="X105" s="164" t="s">
        <v>77</v>
      </c>
      <c r="Y105" s="160">
        <f t="shared" si="20"/>
        <v>0</v>
      </c>
      <c r="Z105" s="354" t="s">
        <v>495</v>
      </c>
    </row>
    <row r="106" spans="1:26" x14ac:dyDescent="0.25">
      <c r="A106" s="52"/>
      <c r="B106" s="53"/>
      <c r="C106" s="53"/>
      <c r="D106" s="53"/>
      <c r="E106" s="55"/>
      <c r="F106" s="55"/>
      <c r="G106" s="54"/>
      <c r="H106" s="124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1"/>
      <c r="U106" s="67">
        <f t="shared" si="16"/>
        <v>0</v>
      </c>
      <c r="V106" s="183">
        <f t="shared" si="21"/>
        <v>0</v>
      </c>
      <c r="W106" s="193">
        <f>D84</f>
        <v>398</v>
      </c>
      <c r="X106" s="164" t="s">
        <v>19</v>
      </c>
      <c r="Y106" s="160">
        <f t="shared" si="20"/>
        <v>0</v>
      </c>
      <c r="Z106" s="126" t="s">
        <v>494</v>
      </c>
    </row>
    <row r="107" spans="1:26" x14ac:dyDescent="0.25">
      <c r="A107" s="52"/>
      <c r="B107" s="53"/>
      <c r="C107" s="53"/>
      <c r="D107" s="53"/>
      <c r="E107" s="55"/>
      <c r="F107" s="55"/>
      <c r="G107" s="54"/>
      <c r="H107" s="60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1"/>
      <c r="U107" s="67">
        <f t="shared" si="16"/>
        <v>0</v>
      </c>
      <c r="V107" s="183">
        <f t="shared" si="21"/>
        <v>0</v>
      </c>
      <c r="W107" s="193">
        <f>D84</f>
        <v>398</v>
      </c>
      <c r="X107" s="164" t="s">
        <v>78</v>
      </c>
      <c r="Y107" s="160">
        <f t="shared" si="20"/>
        <v>0</v>
      </c>
      <c r="Z107" s="126" t="s">
        <v>492</v>
      </c>
    </row>
    <row r="108" spans="1:26" x14ac:dyDescent="0.25">
      <c r="A108" s="52"/>
      <c r="B108" s="53"/>
      <c r="C108" s="53"/>
      <c r="D108" s="53"/>
      <c r="E108" s="55"/>
      <c r="F108" s="55"/>
      <c r="G108" s="54"/>
      <c r="H108" s="60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1"/>
      <c r="U108" s="67">
        <f t="shared" si="16"/>
        <v>0</v>
      </c>
      <c r="V108" s="183">
        <f t="shared" si="21"/>
        <v>0</v>
      </c>
      <c r="W108" s="193">
        <f>D84</f>
        <v>398</v>
      </c>
      <c r="X108" s="164" t="s">
        <v>9</v>
      </c>
      <c r="Y108" s="160">
        <f t="shared" si="20"/>
        <v>0</v>
      </c>
      <c r="Z108" s="126"/>
    </row>
    <row r="109" spans="1:26" x14ac:dyDescent="0.25">
      <c r="A109" s="52"/>
      <c r="B109" s="53"/>
      <c r="C109" s="53"/>
      <c r="D109" s="53"/>
      <c r="E109" s="55"/>
      <c r="F109" s="55"/>
      <c r="G109" s="54"/>
      <c r="H109" s="60"/>
      <c r="I109" s="69">
        <v>11</v>
      </c>
      <c r="J109" s="69"/>
      <c r="K109" s="69"/>
      <c r="L109" s="69"/>
      <c r="M109" s="69"/>
      <c r="N109" s="69"/>
      <c r="O109" s="69"/>
      <c r="P109" s="69"/>
      <c r="Q109" s="69"/>
      <c r="R109" s="69"/>
      <c r="S109" s="69">
        <v>1</v>
      </c>
      <c r="T109" s="61"/>
      <c r="U109" s="67">
        <f t="shared" si="16"/>
        <v>0</v>
      </c>
      <c r="V109" s="183">
        <f t="shared" si="21"/>
        <v>0</v>
      </c>
      <c r="W109" s="193">
        <f>D84</f>
        <v>398</v>
      </c>
      <c r="X109" s="164" t="s">
        <v>12</v>
      </c>
      <c r="Y109" s="160">
        <f t="shared" si="20"/>
        <v>0</v>
      </c>
      <c r="Z109" s="126"/>
    </row>
    <row r="110" spans="1:26" x14ac:dyDescent="0.25">
      <c r="A110" s="52"/>
      <c r="B110" s="53"/>
      <c r="C110" s="53"/>
      <c r="D110" s="53"/>
      <c r="E110" s="55"/>
      <c r="F110" s="55"/>
      <c r="G110" s="54"/>
      <c r="H110" s="60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1"/>
      <c r="U110" s="67">
        <f t="shared" si="16"/>
        <v>0</v>
      </c>
      <c r="V110" s="183">
        <f t="shared" si="21"/>
        <v>0</v>
      </c>
      <c r="W110" s="193">
        <f>D84</f>
        <v>398</v>
      </c>
      <c r="X110" s="164" t="s">
        <v>92</v>
      </c>
      <c r="Y110" s="160">
        <f t="shared" si="20"/>
        <v>0</v>
      </c>
      <c r="Z110" s="78"/>
    </row>
    <row r="111" spans="1:26" x14ac:dyDescent="0.25">
      <c r="A111" s="52"/>
      <c r="B111" s="53"/>
      <c r="C111" s="53"/>
      <c r="D111" s="53"/>
      <c r="E111" s="55"/>
      <c r="F111" s="55"/>
      <c r="G111" s="54"/>
      <c r="H111" s="60"/>
      <c r="I111" s="69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1"/>
      <c r="U111" s="67">
        <f t="shared" si="16"/>
        <v>0</v>
      </c>
      <c r="V111" s="183">
        <f t="shared" si="21"/>
        <v>0</v>
      </c>
      <c r="W111" s="193">
        <f>D84</f>
        <v>398</v>
      </c>
      <c r="X111" s="164" t="s">
        <v>71</v>
      </c>
      <c r="Y111" s="160">
        <f t="shared" si="20"/>
        <v>0</v>
      </c>
      <c r="Z111" s="78"/>
    </row>
    <row r="112" spans="1:26" ht="15.75" thickBot="1" x14ac:dyDescent="0.3">
      <c r="A112" s="52"/>
      <c r="B112" s="53"/>
      <c r="C112" s="53"/>
      <c r="D112" s="53"/>
      <c r="E112" s="55"/>
      <c r="F112" s="55"/>
      <c r="G112" s="54"/>
      <c r="H112" s="64"/>
      <c r="I112" s="65">
        <v>2</v>
      </c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6"/>
      <c r="U112" s="67">
        <f t="shared" si="16"/>
        <v>0</v>
      </c>
      <c r="V112" s="183">
        <f>($U112)/$D$84</f>
        <v>0</v>
      </c>
      <c r="W112" s="194">
        <f>D84</f>
        <v>398</v>
      </c>
      <c r="X112" s="170" t="s">
        <v>80</v>
      </c>
      <c r="Y112" s="160">
        <f t="shared" si="20"/>
        <v>0</v>
      </c>
      <c r="Z112" s="78"/>
    </row>
    <row r="113" spans="1:26" ht="15.75" thickBot="1" x14ac:dyDescent="0.3">
      <c r="A113" s="52"/>
      <c r="B113" s="53"/>
      <c r="C113" s="53"/>
      <c r="D113" s="53"/>
      <c r="E113" s="55"/>
      <c r="F113" s="55"/>
      <c r="G113" s="54"/>
      <c r="H113" s="169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7"/>
      <c r="U113" s="166"/>
      <c r="V113" s="166"/>
      <c r="W113" s="235"/>
      <c r="X113" s="116" t="s">
        <v>81</v>
      </c>
      <c r="Y113" s="160">
        <f t="shared" si="20"/>
        <v>0</v>
      </c>
      <c r="Z113" s="78"/>
    </row>
    <row r="114" spans="1:26" x14ac:dyDescent="0.25">
      <c r="A114" s="52"/>
      <c r="B114" s="53"/>
      <c r="C114" s="53"/>
      <c r="D114" s="53"/>
      <c r="E114" s="55"/>
      <c r="F114" s="55"/>
      <c r="G114" s="56"/>
      <c r="H114" s="5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59"/>
      <c r="U114" s="71">
        <f>SUM(H114,J114,L114,N114,P114,R114,T114)</f>
        <v>0</v>
      </c>
      <c r="V114" s="183">
        <f>($U114)/$D$84</f>
        <v>0</v>
      </c>
      <c r="W114" s="193">
        <f>D84</f>
        <v>398</v>
      </c>
      <c r="X114" s="165" t="s">
        <v>82</v>
      </c>
      <c r="Y114" s="160">
        <f t="shared" si="20"/>
        <v>0</v>
      </c>
      <c r="Z114" s="126" t="s">
        <v>493</v>
      </c>
    </row>
    <row r="115" spans="1:26" x14ac:dyDescent="0.25">
      <c r="A115" s="52"/>
      <c r="B115" s="53"/>
      <c r="C115" s="53"/>
      <c r="D115" s="53"/>
      <c r="E115" s="55"/>
      <c r="F115" s="55"/>
      <c r="G115" s="56"/>
      <c r="H115" s="60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1"/>
      <c r="U115" s="67">
        <f t="shared" ref="U115:U120" si="22">SUM(H115,J115,L115,N115,P115,R115,T115)</f>
        <v>0</v>
      </c>
      <c r="V115" s="183">
        <f>($U115)/$D$84</f>
        <v>0</v>
      </c>
      <c r="W115" s="193">
        <f>D84</f>
        <v>398</v>
      </c>
      <c r="X115" s="164" t="s">
        <v>83</v>
      </c>
      <c r="Y115" s="160">
        <f t="shared" si="20"/>
        <v>0</v>
      </c>
      <c r="Z115" s="354" t="s">
        <v>297</v>
      </c>
    </row>
    <row r="116" spans="1:26" x14ac:dyDescent="0.25">
      <c r="A116" s="52"/>
      <c r="B116" s="53"/>
      <c r="C116" s="53"/>
      <c r="D116" s="53"/>
      <c r="E116" s="55"/>
      <c r="F116" s="55"/>
      <c r="G116" s="56"/>
      <c r="H116" s="60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1"/>
      <c r="U116" s="67">
        <f t="shared" si="22"/>
        <v>0</v>
      </c>
      <c r="V116" s="183">
        <f t="shared" ref="V116:V119" si="23">($U116)/$D$84</f>
        <v>0</v>
      </c>
      <c r="W116" s="193">
        <f>D84</f>
        <v>398</v>
      </c>
      <c r="X116" s="164" t="s">
        <v>84</v>
      </c>
      <c r="Y116" s="160">
        <f t="shared" si="20"/>
        <v>0</v>
      </c>
      <c r="Z116" s="354"/>
    </row>
    <row r="117" spans="1:26" x14ac:dyDescent="0.25">
      <c r="A117" s="52"/>
      <c r="B117" s="53"/>
      <c r="C117" s="53"/>
      <c r="D117" s="53"/>
      <c r="E117" s="55"/>
      <c r="F117" s="55"/>
      <c r="G117" s="56"/>
      <c r="H117" s="60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1"/>
      <c r="U117" s="67">
        <f t="shared" si="22"/>
        <v>0</v>
      </c>
      <c r="V117" s="183">
        <f t="shared" si="23"/>
        <v>0</v>
      </c>
      <c r="W117" s="193">
        <f>D84</f>
        <v>398</v>
      </c>
      <c r="X117" s="164" t="s">
        <v>37</v>
      </c>
      <c r="Y117" s="160">
        <f t="shared" si="20"/>
        <v>0</v>
      </c>
      <c r="Z117" s="354"/>
    </row>
    <row r="118" spans="1:26" x14ac:dyDescent="0.25">
      <c r="A118" s="52"/>
      <c r="B118" s="53"/>
      <c r="C118" s="53"/>
      <c r="D118" s="53"/>
      <c r="E118" s="55"/>
      <c r="F118" s="55"/>
      <c r="G118" s="56"/>
      <c r="H118" s="60">
        <v>4</v>
      </c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1"/>
      <c r="U118" s="67">
        <f t="shared" si="22"/>
        <v>4</v>
      </c>
      <c r="V118" s="183">
        <f t="shared" si="23"/>
        <v>1.0050251256281407E-2</v>
      </c>
      <c r="W118" s="193">
        <f>D84</f>
        <v>398</v>
      </c>
      <c r="X118" s="164" t="s">
        <v>146</v>
      </c>
      <c r="Y118" s="160">
        <f t="shared" si="20"/>
        <v>4</v>
      </c>
      <c r="Z118" s="300"/>
    </row>
    <row r="119" spans="1:26" ht="15.75" x14ac:dyDescent="0.25">
      <c r="A119" s="52"/>
      <c r="B119" s="53"/>
      <c r="C119" s="53"/>
      <c r="D119" s="53"/>
      <c r="E119" s="55"/>
      <c r="F119" s="55"/>
      <c r="G119" s="56"/>
      <c r="H119" s="60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1"/>
      <c r="U119" s="67">
        <f t="shared" si="22"/>
        <v>0</v>
      </c>
      <c r="V119" s="183">
        <f t="shared" si="23"/>
        <v>0</v>
      </c>
      <c r="W119" s="193">
        <f>D84</f>
        <v>398</v>
      </c>
      <c r="X119" s="203" t="s">
        <v>35</v>
      </c>
      <c r="Y119" s="160">
        <f t="shared" si="20"/>
        <v>0</v>
      </c>
      <c r="Z119" s="78"/>
    </row>
    <row r="120" spans="1:26" ht="15.75" thickBot="1" x14ac:dyDescent="0.3">
      <c r="A120" s="155"/>
      <c r="B120" s="156"/>
      <c r="C120" s="156"/>
      <c r="D120" s="156"/>
      <c r="E120" s="157"/>
      <c r="F120" s="157"/>
      <c r="G120" s="163"/>
      <c r="H120" s="64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6"/>
      <c r="U120" s="159">
        <f t="shared" si="22"/>
        <v>0</v>
      </c>
      <c r="V120" s="245">
        <f>($U120)/$D$84</f>
        <v>0</v>
      </c>
      <c r="W120" s="194">
        <f>D84</f>
        <v>398</v>
      </c>
      <c r="X120" s="234" t="s">
        <v>71</v>
      </c>
      <c r="Y120" s="160">
        <f t="shared" si="20"/>
        <v>0</v>
      </c>
      <c r="Z120" s="162"/>
    </row>
    <row r="121" spans="1:26" ht="15.75" thickBot="1" x14ac:dyDescent="0.3">
      <c r="G121" s="47" t="s">
        <v>4</v>
      </c>
      <c r="H121" s="57">
        <f>SUM(H85:H120)</f>
        <v>14</v>
      </c>
      <c r="I121" s="57">
        <f t="shared" ref="I121:T121" si="24">SUM(I85:I120)</f>
        <v>16</v>
      </c>
      <c r="J121" s="57">
        <f t="shared" si="24"/>
        <v>1</v>
      </c>
      <c r="K121" s="57">
        <f t="shared" si="24"/>
        <v>0</v>
      </c>
      <c r="L121" s="57">
        <f t="shared" si="24"/>
        <v>0</v>
      </c>
      <c r="M121" s="57">
        <f t="shared" si="24"/>
        <v>0</v>
      </c>
      <c r="N121" s="57">
        <f t="shared" si="24"/>
        <v>0</v>
      </c>
      <c r="O121" s="57">
        <f t="shared" si="24"/>
        <v>0</v>
      </c>
      <c r="P121" s="57">
        <f t="shared" si="24"/>
        <v>0</v>
      </c>
      <c r="Q121" s="57">
        <f t="shared" si="24"/>
        <v>0</v>
      </c>
      <c r="R121" s="57">
        <f t="shared" si="24"/>
        <v>0</v>
      </c>
      <c r="S121" s="57">
        <f t="shared" si="24"/>
        <v>1</v>
      </c>
      <c r="T121" s="57">
        <f t="shared" si="24"/>
        <v>2</v>
      </c>
      <c r="U121" s="72">
        <f>SUM(H121,J121,L121,N121,P121,R121,T121)</f>
        <v>17</v>
      </c>
      <c r="V121" s="183">
        <f>($U121)/$D$84</f>
        <v>4.2713567839195977E-2</v>
      </c>
      <c r="W121" s="194">
        <f>D84</f>
        <v>398</v>
      </c>
      <c r="X121" s="161"/>
      <c r="Y121" s="160">
        <f t="shared" si="20"/>
        <v>17</v>
      </c>
      <c r="Z121" s="12" t="s">
        <v>99</v>
      </c>
    </row>
  </sheetData>
  <conditionalFormatting sqref="M40:M41 M81:M82 M122:M1048576">
    <cfRule type="cellIs" dxfId="199" priority="61" operator="greaterThan">
      <formula>0.2</formula>
    </cfRule>
  </conditionalFormatting>
  <conditionalFormatting sqref="V3:V30">
    <cfRule type="cellIs" dxfId="198" priority="23" operator="greaterThan">
      <formula>0.2</formula>
    </cfRule>
  </conditionalFormatting>
  <conditionalFormatting sqref="V2:W2">
    <cfRule type="cellIs" dxfId="197" priority="22" operator="greaterThan">
      <formula>0.2</formula>
    </cfRule>
  </conditionalFormatting>
  <conditionalFormatting sqref="V1">
    <cfRule type="cellIs" dxfId="196" priority="21" operator="greaterThan">
      <formula>0.2</formula>
    </cfRule>
  </conditionalFormatting>
  <conditionalFormatting sqref="W1">
    <cfRule type="cellIs" dxfId="195" priority="20" operator="greaterThan">
      <formula>0.2</formula>
    </cfRule>
  </conditionalFormatting>
  <conditionalFormatting sqref="V39">
    <cfRule type="cellIs" dxfId="194" priority="18" operator="greaterThan">
      <formula>0.2</formula>
    </cfRule>
  </conditionalFormatting>
  <conditionalFormatting sqref="V32:V39">
    <cfRule type="cellIs" dxfId="193" priority="17" operator="greaterThan">
      <formula>0.2</formula>
    </cfRule>
  </conditionalFormatting>
  <conditionalFormatting sqref="V32:V39">
    <cfRule type="colorScale" priority="19">
      <colorScale>
        <cfvo type="min"/>
        <cfvo type="max"/>
        <color rgb="FFFCFCFF"/>
        <color rgb="FFF8696B"/>
      </colorScale>
    </cfRule>
  </conditionalFormatting>
  <conditionalFormatting sqref="V3:V30">
    <cfRule type="colorScale" priority="24">
      <colorScale>
        <cfvo type="min"/>
        <cfvo type="max"/>
        <color rgb="FFFCFCFF"/>
        <color rgb="FFF8696B"/>
      </colorScale>
    </cfRule>
  </conditionalFormatting>
  <conditionalFormatting sqref="V44:V71">
    <cfRule type="cellIs" dxfId="192" priority="15" operator="greaterThan">
      <formula>0.2</formula>
    </cfRule>
  </conditionalFormatting>
  <conditionalFormatting sqref="V43:W43">
    <cfRule type="cellIs" dxfId="191" priority="14" operator="greaterThan">
      <formula>0.2</formula>
    </cfRule>
  </conditionalFormatting>
  <conditionalFormatting sqref="V42">
    <cfRule type="cellIs" dxfId="190" priority="13" operator="greaterThan">
      <formula>0.2</formula>
    </cfRule>
  </conditionalFormatting>
  <conditionalFormatting sqref="W42">
    <cfRule type="cellIs" dxfId="189" priority="12" operator="greaterThan">
      <formula>0.2</formula>
    </cfRule>
  </conditionalFormatting>
  <conditionalFormatting sqref="V80">
    <cfRule type="cellIs" dxfId="188" priority="10" operator="greaterThan">
      <formula>0.2</formula>
    </cfRule>
  </conditionalFormatting>
  <conditionalFormatting sqref="V73:V80">
    <cfRule type="cellIs" dxfId="187" priority="9" operator="greaterThan">
      <formula>0.2</formula>
    </cfRule>
  </conditionalFormatting>
  <conditionalFormatting sqref="V73:V80">
    <cfRule type="colorScale" priority="11">
      <colorScale>
        <cfvo type="min"/>
        <cfvo type="max"/>
        <color rgb="FFFCFCFF"/>
        <color rgb="FFF8696B"/>
      </colorScale>
    </cfRule>
  </conditionalFormatting>
  <conditionalFormatting sqref="V44:V71">
    <cfRule type="colorScale" priority="16">
      <colorScale>
        <cfvo type="min"/>
        <cfvo type="max"/>
        <color rgb="FFFCFCFF"/>
        <color rgb="FFF8696B"/>
      </colorScale>
    </cfRule>
  </conditionalFormatting>
  <conditionalFormatting sqref="V85:V112">
    <cfRule type="cellIs" dxfId="186" priority="7" operator="greaterThan">
      <formula>0.2</formula>
    </cfRule>
  </conditionalFormatting>
  <conditionalFormatting sqref="V84:W84">
    <cfRule type="cellIs" dxfId="185" priority="6" operator="greaterThan">
      <formula>0.2</formula>
    </cfRule>
  </conditionalFormatting>
  <conditionalFormatting sqref="V83">
    <cfRule type="cellIs" dxfId="184" priority="5" operator="greaterThan">
      <formula>0.2</formula>
    </cfRule>
  </conditionalFormatting>
  <conditionalFormatting sqref="W83">
    <cfRule type="cellIs" dxfId="183" priority="4" operator="greaterThan">
      <formula>0.2</formula>
    </cfRule>
  </conditionalFormatting>
  <conditionalFormatting sqref="V121">
    <cfRule type="cellIs" dxfId="182" priority="2" operator="greaterThan">
      <formula>0.2</formula>
    </cfRule>
  </conditionalFormatting>
  <conditionalFormatting sqref="V114:V121">
    <cfRule type="cellIs" dxfId="181" priority="1" operator="greaterThan">
      <formula>0.2</formula>
    </cfRule>
  </conditionalFormatting>
  <conditionalFormatting sqref="V114:V121">
    <cfRule type="colorScale" priority="3">
      <colorScale>
        <cfvo type="min"/>
        <cfvo type="max"/>
        <color rgb="FFFCFCFF"/>
        <color rgb="FFF8696B"/>
      </colorScale>
    </cfRule>
  </conditionalFormatting>
  <conditionalFormatting sqref="V85:V112">
    <cfRule type="colorScale" priority="8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2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pageSetUpPr fitToPage="1"/>
  </sheetPr>
  <dimension ref="A1:U34"/>
  <sheetViews>
    <sheetView showGridLines="0" zoomScaleNormal="100" workbookViewId="0">
      <selection activeCell="R5" sqref="R5"/>
    </sheetView>
  </sheetViews>
  <sheetFormatPr defaultColWidth="9.140625" defaultRowHeight="15" x14ac:dyDescent="0.25"/>
  <cols>
    <col min="1" max="4" width="10.7109375" style="23" customWidth="1"/>
    <col min="5" max="5" width="10.7109375" style="25" customWidth="1"/>
    <col min="6" max="6" width="10.7109375" style="23" customWidth="1"/>
    <col min="7" max="7" width="17.7109375" style="23" customWidth="1"/>
    <col min="8" max="8" width="10.7109375" style="23" customWidth="1"/>
    <col min="9" max="9" width="13.5703125" style="23" bestFit="1" customWidth="1"/>
    <col min="10" max="11" width="10.7109375" style="23" customWidth="1"/>
    <col min="12" max="12" width="16.5703125" style="23" customWidth="1"/>
    <col min="13" max="14" width="10.7109375" style="23" customWidth="1"/>
    <col min="15" max="15" width="31" style="23" bestFit="1" customWidth="1"/>
    <col min="16" max="16" width="10.7109375" style="23" customWidth="1"/>
    <col min="17" max="17" width="10.85546875" style="23" customWidth="1"/>
    <col min="18" max="18" width="10.42578125" style="23" customWidth="1"/>
    <col min="19" max="16384" width="9.140625" style="23"/>
  </cols>
  <sheetData>
    <row r="1" spans="1:21" ht="54" customHeight="1" x14ac:dyDescent="0.25">
      <c r="A1" s="517" t="s">
        <v>203</v>
      </c>
      <c r="B1" s="517"/>
      <c r="C1" s="517"/>
      <c r="D1" s="517"/>
      <c r="E1" s="517"/>
      <c r="F1" s="517"/>
      <c r="G1" s="517"/>
      <c r="H1" s="517"/>
      <c r="I1" s="517"/>
      <c r="J1" s="517"/>
      <c r="K1" s="517"/>
      <c r="L1" s="517"/>
      <c r="M1" s="517"/>
      <c r="N1" s="517"/>
      <c r="O1" s="517"/>
      <c r="P1" s="517"/>
      <c r="Q1" s="517"/>
      <c r="R1" s="517"/>
    </row>
    <row r="3" spans="1:21" ht="26.25" customHeight="1" x14ac:dyDescent="0.25">
      <c r="O3" s="518" t="s">
        <v>50</v>
      </c>
      <c r="P3" s="519"/>
      <c r="Q3" s="519"/>
      <c r="R3" s="519"/>
    </row>
    <row r="4" spans="1:21" x14ac:dyDescent="0.25">
      <c r="O4" s="520" t="s">
        <v>20</v>
      </c>
      <c r="P4" s="521"/>
      <c r="Q4" s="522"/>
      <c r="R4" s="30" t="s">
        <v>24</v>
      </c>
    </row>
    <row r="5" spans="1:21" x14ac:dyDescent="0.25">
      <c r="O5" s="19" t="s">
        <v>11</v>
      </c>
      <c r="P5" s="20"/>
      <c r="Q5" s="21"/>
      <c r="R5" s="255">
        <f>SUMIF('EB213'!$X$3:$X$120,O5,'EB213'!$U$3:$U$120)</f>
        <v>12</v>
      </c>
    </row>
    <row r="6" spans="1:21" x14ac:dyDescent="0.25">
      <c r="O6" s="19" t="s">
        <v>13</v>
      </c>
      <c r="P6" s="20"/>
      <c r="Q6" s="21"/>
      <c r="R6" s="255">
        <f>SUMIF('EB213'!$X$3:$X$120,O6,'EB213'!$U$3:$U$120)</f>
        <v>12</v>
      </c>
    </row>
    <row r="7" spans="1:21" x14ac:dyDescent="0.25">
      <c r="O7" s="19" t="s">
        <v>27</v>
      </c>
      <c r="P7" s="20"/>
      <c r="Q7" s="21"/>
      <c r="R7" s="255">
        <f>SUMIF('EB213'!$X$3:$X$120,O7,'EB213'!$U$3:$U$120)</f>
        <v>9</v>
      </c>
    </row>
    <row r="8" spans="1:21" x14ac:dyDescent="0.25">
      <c r="O8" s="19" t="s">
        <v>3</v>
      </c>
      <c r="P8" s="20"/>
      <c r="Q8" s="21"/>
      <c r="R8" s="255">
        <f>SUMIF('EB213'!$X$3:$X$120,O8,'EB213'!$U$3:$U$120)</f>
        <v>10</v>
      </c>
    </row>
    <row r="9" spans="1:21" x14ac:dyDescent="0.25">
      <c r="O9" s="19" t="s">
        <v>15</v>
      </c>
      <c r="P9" s="20"/>
      <c r="Q9" s="21"/>
      <c r="R9" s="255">
        <f>SUMIF('EB213'!$X$3:$X$120,O9,'EB213'!$U$3:$U$120)</f>
        <v>7</v>
      </c>
    </row>
    <row r="10" spans="1:21" ht="15.75" x14ac:dyDescent="0.25">
      <c r="O10" s="19" t="s">
        <v>5</v>
      </c>
      <c r="P10" s="20"/>
      <c r="Q10" s="21"/>
      <c r="R10" s="255">
        <f>SUMIF('EB213'!$X$3:$X$120,O10,'EB213'!$U$3:$U$120)</f>
        <v>6</v>
      </c>
      <c r="U10" s="125"/>
    </row>
    <row r="11" spans="1:21" x14ac:dyDescent="0.25">
      <c r="O11" s="19" t="s">
        <v>30</v>
      </c>
      <c r="P11" s="20"/>
      <c r="Q11" s="21"/>
      <c r="R11" s="255">
        <f>SUMIF('EB213'!$X$3:$X$120,O11,'EB213'!$U$3:$U$120)</f>
        <v>4</v>
      </c>
    </row>
    <row r="12" spans="1:21" x14ac:dyDescent="0.25">
      <c r="O12" s="19" t="s">
        <v>19</v>
      </c>
      <c r="P12" s="20"/>
      <c r="Q12" s="21"/>
      <c r="R12" s="255">
        <f>SUMIF('EB213'!$X$3:$X$120,O12,'EB213'!$U$3:$U$120)</f>
        <v>3</v>
      </c>
    </row>
    <row r="13" spans="1:21" x14ac:dyDescent="0.25">
      <c r="O13" s="19" t="s">
        <v>0</v>
      </c>
      <c r="P13" s="20"/>
      <c r="Q13" s="21"/>
      <c r="R13" s="255">
        <f>SUMIF('EB213'!$X$3:$X$120,O13,'EB213'!$U$3:$U$120)</f>
        <v>3</v>
      </c>
    </row>
    <row r="14" spans="1:21" x14ac:dyDescent="0.25">
      <c r="O14" s="19" t="s">
        <v>43</v>
      </c>
      <c r="P14" s="20"/>
      <c r="Q14" s="21"/>
      <c r="R14" s="255">
        <f>SUMIF('EB213'!$X$3:$X$120,O14,'EB213'!$U$3:$U$120)</f>
        <v>2</v>
      </c>
    </row>
    <row r="15" spans="1:21" x14ac:dyDescent="0.25">
      <c r="O15" s="19" t="s">
        <v>12</v>
      </c>
      <c r="P15" s="20"/>
      <c r="Q15" s="21"/>
      <c r="R15" s="255">
        <f>SUMIF('EB213'!$X$3:$X$120,O15,'EB213'!$U$3:$U$120)</f>
        <v>2</v>
      </c>
    </row>
    <row r="16" spans="1:21" x14ac:dyDescent="0.25">
      <c r="O16" s="19" t="s">
        <v>33</v>
      </c>
      <c r="P16" s="20"/>
      <c r="Q16" s="21"/>
      <c r="R16" s="255">
        <f>SUMIF('EB213'!$X$3:$X$120,O16,'EB213'!$U$3:$U$120)</f>
        <v>1</v>
      </c>
    </row>
    <row r="17" spans="1:18" x14ac:dyDescent="0.25">
      <c r="O17" s="19" t="s">
        <v>96</v>
      </c>
      <c r="P17" s="20"/>
      <c r="Q17" s="21"/>
      <c r="R17" s="255">
        <f>SUMIF('EB213'!$X$3:$X$120,O17,'EB213'!$U$3:$U$120)</f>
        <v>0</v>
      </c>
    </row>
    <row r="18" spans="1:18" x14ac:dyDescent="0.25">
      <c r="O18" s="19" t="s">
        <v>32</v>
      </c>
      <c r="P18" s="20"/>
      <c r="Q18" s="21"/>
      <c r="R18" s="255">
        <f>SUMIF('EB213'!$X$3:$X$120,O18,'EB213'!$U$3:$U$120)</f>
        <v>0</v>
      </c>
    </row>
    <row r="19" spans="1:18" x14ac:dyDescent="0.25">
      <c r="O19" s="19" t="s">
        <v>35</v>
      </c>
      <c r="P19" s="20"/>
      <c r="Q19" s="21"/>
      <c r="R19" s="255">
        <f>SUMIF('EB213'!$X$3:$X$120,O19,'EB213'!$U$3:$U$120)</f>
        <v>0</v>
      </c>
    </row>
    <row r="20" spans="1:18" ht="15.75" customHeight="1" x14ac:dyDescent="0.25">
      <c r="O20" s="19" t="s">
        <v>42</v>
      </c>
      <c r="P20" s="20"/>
      <c r="Q20" s="21"/>
      <c r="R20" s="255">
        <f>SUMIF('EB213'!$X$3:$X$120,O20,'EB213'!$U$3:$U$120)</f>
        <v>0</v>
      </c>
    </row>
    <row r="21" spans="1:18" ht="23.25" x14ac:dyDescent="0.25">
      <c r="A21" s="526" t="s">
        <v>62</v>
      </c>
      <c r="B21" s="527"/>
      <c r="C21" s="527"/>
      <c r="D21" s="527"/>
      <c r="E21" s="528"/>
      <c r="O21" s="19" t="s">
        <v>36</v>
      </c>
      <c r="P21" s="20"/>
      <c r="Q21" s="21"/>
      <c r="R21" s="255">
        <f>SUMIF('EB213'!$X$3:$X$120,O21,'EB213'!$U$3:$U$120)</f>
        <v>0</v>
      </c>
    </row>
    <row r="22" spans="1:18" ht="19.5" customHeight="1" x14ac:dyDescent="0.25">
      <c r="A22" s="28" t="s">
        <v>22</v>
      </c>
      <c r="B22" s="28" t="s">
        <v>17</v>
      </c>
      <c r="C22" s="28" t="s">
        <v>16</v>
      </c>
      <c r="D22" s="28" t="s">
        <v>1</v>
      </c>
      <c r="E22" s="29" t="s">
        <v>23</v>
      </c>
      <c r="O22" s="19" t="s">
        <v>36</v>
      </c>
      <c r="P22" s="20"/>
      <c r="Q22" s="21"/>
      <c r="R22" s="255">
        <f>SUMIF('EB213'!$X$3:$X$120,O22,'EB213'!$U$3:$U$120)</f>
        <v>0</v>
      </c>
    </row>
    <row r="23" spans="1:18" x14ac:dyDescent="0.25">
      <c r="A23" s="130">
        <v>1519724</v>
      </c>
      <c r="B23" s="130">
        <f>VLOOKUP(Table141123[[#This Row],[Shop Order]],'EB213'!A:AA,4,FALSE)</f>
        <v>407</v>
      </c>
      <c r="C23" s="130">
        <f>VLOOKUP(Table141123[[#This Row],[Shop Order]],'EB213'!A:AA,5,FALSE)</f>
        <v>368</v>
      </c>
      <c r="D23" s="131">
        <f>VLOOKUP(Table141123[[#This Row],[Shop Order]],'EB213'!A:AA,6,FALSE)</f>
        <v>0.90417690417690422</v>
      </c>
      <c r="E23" s="327">
        <f>VLOOKUP(Table141123[[#This Row],[Shop Order]],'EB213'!A:AA,7,FALSE)</f>
        <v>45398</v>
      </c>
      <c r="O23" s="19" t="s">
        <v>7</v>
      </c>
      <c r="P23" s="20"/>
      <c r="Q23" s="21"/>
      <c r="R23" s="255">
        <f>SUMIF('EB213'!$X$3:$X$120,O23,'EB213'!$U$3:$U$120)</f>
        <v>0</v>
      </c>
    </row>
    <row r="24" spans="1:18" x14ac:dyDescent="0.25">
      <c r="A24" s="130">
        <v>1520624</v>
      </c>
      <c r="B24" s="130">
        <f>VLOOKUP(Table141123[[#This Row],[Shop Order]],'EB213'!A:AA,4,FALSE)</f>
        <v>604</v>
      </c>
      <c r="C24" s="130">
        <f>VLOOKUP(Table141123[[#This Row],[Shop Order]],'EB213'!A:AA,5,FALSE)</f>
        <v>569</v>
      </c>
      <c r="D24" s="131">
        <f>VLOOKUP(Table141123[[#This Row],[Shop Order]],'EB213'!A:AA,6,FALSE)</f>
        <v>0.94205298013245031</v>
      </c>
      <c r="E24" s="327">
        <f>VLOOKUP(Table141123[[#This Row],[Shop Order]],'EB213'!A:AA,7,FALSE)</f>
        <v>45428</v>
      </c>
      <c r="G24" s="24"/>
      <c r="O24" s="19" t="s">
        <v>111</v>
      </c>
      <c r="P24" s="20"/>
      <c r="Q24" s="21"/>
      <c r="R24" s="255">
        <f>SUMIF('EB213'!$X$3:$X$120,O24,'EB213'!$U$3:$U$120)</f>
        <v>0</v>
      </c>
    </row>
    <row r="25" spans="1:18" x14ac:dyDescent="0.25">
      <c r="A25" s="509">
        <v>1524591</v>
      </c>
      <c r="B25" s="130">
        <f>VLOOKUP(Table141123[[#This Row],[Shop Order]],'EB213'!A:AA,4,FALSE)</f>
        <v>398</v>
      </c>
      <c r="C25" s="130">
        <f>VLOOKUP(Table141123[[#This Row],[Shop Order]],'EB213'!A:AA,5,FALSE)</f>
        <v>383</v>
      </c>
      <c r="D25" s="131">
        <f>VLOOKUP(Table141123[[#This Row],[Shop Order]],'EB213'!A:AA,6,FALSE)</f>
        <v>0.96231155778894473</v>
      </c>
      <c r="E25" s="327">
        <f>VLOOKUP(Table141123[[#This Row],[Shop Order]],'EB213'!A:AA,7,FALSE)</f>
        <v>45431</v>
      </c>
      <c r="O25" s="19" t="s">
        <v>101</v>
      </c>
      <c r="P25" s="20"/>
      <c r="Q25" s="21"/>
      <c r="R25" s="255">
        <f>SUMIF('EB213'!$X$3:$X$120,O25,'EB213'!$U$3:$U$120)</f>
        <v>0</v>
      </c>
    </row>
    <row r="26" spans="1:18" x14ac:dyDescent="0.25">
      <c r="A26" s="508"/>
      <c r="B26" s="130" t="e">
        <f>VLOOKUP(Table141123[[#This Row],[Shop Order]],'EB213'!A:AA,4,FALSE)</f>
        <v>#N/A</v>
      </c>
      <c r="C26" s="130" t="e">
        <f>VLOOKUP(Table141123[[#This Row],[Shop Order]],'EB213'!A:AA,5,FALSE)</f>
        <v>#N/A</v>
      </c>
      <c r="D26" s="131" t="e">
        <f>VLOOKUP(Table141123[[#This Row],[Shop Order]],'EB213'!A:AA,6,FALSE)</f>
        <v>#N/A</v>
      </c>
      <c r="E26" s="327" t="e">
        <f>VLOOKUP(Table141123[[#This Row],[Shop Order]],'EB213'!A:AA,7,FALSE)</f>
        <v>#N/A</v>
      </c>
      <c r="O26" s="19" t="s">
        <v>8</v>
      </c>
      <c r="P26" s="20"/>
      <c r="Q26" s="21"/>
      <c r="R26" s="255">
        <f>SUMIF('EB213'!$X$3:$X$120,O26,'EB213'!$U$3:$U$120)</f>
        <v>0</v>
      </c>
    </row>
    <row r="27" spans="1:18" x14ac:dyDescent="0.25">
      <c r="A27" s="301"/>
      <c r="B27" s="130" t="e">
        <f>VLOOKUP(Table141123[[#This Row],[Shop Order]],'EB213'!A:AA,4,FALSE)</f>
        <v>#N/A</v>
      </c>
      <c r="C27" s="130" t="e">
        <f>VLOOKUP(Table141123[[#This Row],[Shop Order]],'EB213'!A:AA,5,FALSE)</f>
        <v>#N/A</v>
      </c>
      <c r="D27" s="131" t="e">
        <f>VLOOKUP(Table141123[[#This Row],[Shop Order]],'EB213'!A:AA,6,FALSE)</f>
        <v>#N/A</v>
      </c>
      <c r="E27" s="327" t="e">
        <f>VLOOKUP(Table141123[[#This Row],[Shop Order]],'EB213'!A:AA,7,FALSE)</f>
        <v>#N/A</v>
      </c>
      <c r="O27" s="19" t="s">
        <v>31</v>
      </c>
      <c r="P27" s="20"/>
      <c r="Q27" s="21"/>
      <c r="R27" s="255">
        <f>SUMIF('EB213'!$X$3:$X$120,O27,'EB213'!$U$3:$U$120)</f>
        <v>0</v>
      </c>
    </row>
    <row r="28" spans="1:18" ht="15.75" thickBot="1" x14ac:dyDescent="0.3">
      <c r="A28" s="301"/>
      <c r="B28" s="130" t="e">
        <f>VLOOKUP(Table141123[[#This Row],[Shop Order]],'EB213'!A:AA,4,FALSE)</f>
        <v>#N/A</v>
      </c>
      <c r="C28" s="130" t="e">
        <f>VLOOKUP(Table141123[[#This Row],[Shop Order]],'EB213'!A:AA,5,FALSE)</f>
        <v>#N/A</v>
      </c>
      <c r="D28" s="131" t="e">
        <f>VLOOKUP(Table141123[[#This Row],[Shop Order]],'EB213'!A:AA,6,FALSE)</f>
        <v>#N/A</v>
      </c>
      <c r="E28" s="327" t="e">
        <f>VLOOKUP(Table141123[[#This Row],[Shop Order]],'EB213'!A:AA,7,FALSE)</f>
        <v>#N/A</v>
      </c>
      <c r="O28" s="19" t="s">
        <v>10</v>
      </c>
      <c r="P28" s="20"/>
      <c r="Q28" s="21"/>
      <c r="R28" s="255">
        <f>SUMIF('EB213'!$X$3:$X$120,O28,'EB213'!$U$3:$U$120)</f>
        <v>0</v>
      </c>
    </row>
    <row r="29" spans="1:18" ht="15.75" thickBot="1" x14ac:dyDescent="0.3">
      <c r="A29" s="523" t="s">
        <v>49</v>
      </c>
      <c r="B29" s="524"/>
      <c r="C29" s="525"/>
      <c r="D29" s="75">
        <f>AVERAGE(D23:D23)</f>
        <v>0.90417690417690422</v>
      </c>
      <c r="E29" s="26"/>
      <c r="O29" s="19" t="s">
        <v>44</v>
      </c>
      <c r="P29" s="20"/>
      <c r="Q29" s="21"/>
      <c r="R29" s="255">
        <f>SUMIF('EB213'!$X$3:$X$120,O29,'EB213'!$U$3:$U$120)</f>
        <v>0</v>
      </c>
    </row>
    <row r="30" spans="1:18" x14ac:dyDescent="0.25">
      <c r="O30" s="19" t="s">
        <v>28</v>
      </c>
      <c r="P30" s="20"/>
      <c r="Q30" s="21"/>
      <c r="R30" s="255">
        <f>SUMIF('EB213'!$X$3:$X$79,O30,'EB213'!$U$3:$U$79)</f>
        <v>0</v>
      </c>
    </row>
    <row r="32" spans="1:18" x14ac:dyDescent="0.25">
      <c r="E32" s="23"/>
    </row>
    <row r="33" spans="5:5" ht="39.75" customHeight="1" x14ac:dyDescent="0.25">
      <c r="E33" s="23"/>
    </row>
    <row r="34" spans="5:5" ht="58.5" customHeight="1" x14ac:dyDescent="0.25">
      <c r="E34" s="23"/>
    </row>
  </sheetData>
  <autoFilter ref="O4:R4" xr:uid="{00000000-0009-0000-0000-000007000000}">
    <filterColumn colId="0" showButton="0"/>
    <filterColumn colId="1" showButton="0"/>
  </autoFilter>
  <sortState xmlns:xlrd2="http://schemas.microsoft.com/office/spreadsheetml/2017/richdata2" ref="O5:R29">
    <sortCondition descending="1" ref="R5:R29"/>
  </sortState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Y42"/>
  <sheetViews>
    <sheetView zoomScale="70" zoomScaleNormal="70" workbookViewId="0">
      <selection activeCell="U3" sqref="U3"/>
    </sheetView>
  </sheetViews>
  <sheetFormatPr defaultColWidth="9.140625" defaultRowHeight="15" x14ac:dyDescent="0.25"/>
  <cols>
    <col min="1" max="2" width="13.140625" style="41" customWidth="1"/>
    <col min="3" max="3" width="9.5703125" style="41" customWidth="1"/>
    <col min="4" max="4" width="10.140625" style="41" customWidth="1"/>
    <col min="5" max="5" width="7.42578125" style="41" bestFit="1" customWidth="1"/>
    <col min="6" max="6" width="10.28515625" style="41" bestFit="1" customWidth="1"/>
    <col min="7" max="7" width="12.85546875" style="13" customWidth="1"/>
    <col min="8" max="11" width="15.85546875" style="7" customWidth="1"/>
    <col min="12" max="12" width="15.85546875" style="8" customWidth="1"/>
    <col min="13" max="13" width="15.85546875" style="9" customWidth="1"/>
    <col min="14" max="15" width="15.85546875" style="41" customWidth="1"/>
    <col min="16" max="16" width="15.85546875" style="10" customWidth="1"/>
    <col min="17" max="19" width="15.85546875" style="12" customWidth="1"/>
    <col min="20" max="20" width="9.140625" style="12"/>
    <col min="21" max="21" width="11.140625" style="12" bestFit="1" customWidth="1"/>
    <col min="22" max="22" width="10.28515625" style="12" hidden="1" customWidth="1"/>
    <col min="23" max="23" width="37.42578125" style="41" customWidth="1"/>
    <col min="24" max="24" width="0.28515625" style="41" customWidth="1"/>
    <col min="25" max="25" width="49.28515625" style="41" bestFit="1" customWidth="1"/>
    <col min="26" max="16384" width="9.140625" style="41"/>
  </cols>
  <sheetData>
    <row r="1" spans="1:25" s="23" customFormat="1" ht="75.75" thickBot="1" x14ac:dyDescent="0.3">
      <c r="A1" s="43" t="s">
        <v>22</v>
      </c>
      <c r="B1" s="43" t="s">
        <v>47</v>
      </c>
      <c r="C1" s="43" t="s">
        <v>52</v>
      </c>
      <c r="D1" s="43" t="s">
        <v>17</v>
      </c>
      <c r="E1" s="42" t="s">
        <v>16</v>
      </c>
      <c r="F1" s="44" t="s">
        <v>1</v>
      </c>
      <c r="G1" s="45" t="s">
        <v>23</v>
      </c>
      <c r="H1" s="46" t="s">
        <v>72</v>
      </c>
      <c r="I1" s="46" t="s">
        <v>73</v>
      </c>
      <c r="J1" s="46" t="s">
        <v>53</v>
      </c>
      <c r="K1" s="46" t="s">
        <v>58</v>
      </c>
      <c r="L1" s="46" t="s">
        <v>54</v>
      </c>
      <c r="M1" s="46" t="s">
        <v>59</v>
      </c>
      <c r="N1" s="46" t="s">
        <v>55</v>
      </c>
      <c r="O1" s="46" t="s">
        <v>60</v>
      </c>
      <c r="P1" s="46" t="s">
        <v>56</v>
      </c>
      <c r="Q1" s="46" t="s">
        <v>74</v>
      </c>
      <c r="R1" s="46" t="s">
        <v>113</v>
      </c>
      <c r="S1" s="43" t="s">
        <v>41</v>
      </c>
      <c r="T1" s="43" t="s">
        <v>4</v>
      </c>
      <c r="U1" s="42" t="s">
        <v>2</v>
      </c>
      <c r="V1" s="79" t="s">
        <v>147</v>
      </c>
      <c r="W1" s="80" t="s">
        <v>20</v>
      </c>
      <c r="X1" s="179" t="s">
        <v>4</v>
      </c>
      <c r="Y1" s="80" t="s">
        <v>6</v>
      </c>
    </row>
    <row r="2" spans="1:25" s="23" customFormat="1" ht="15" customHeight="1" thickBot="1" x14ac:dyDescent="0.3">
      <c r="A2" s="181">
        <v>1524588</v>
      </c>
      <c r="B2" s="181" t="s">
        <v>440</v>
      </c>
      <c r="C2" s="319">
        <v>384</v>
      </c>
      <c r="D2" s="319">
        <v>389</v>
      </c>
      <c r="E2" s="324">
        <v>374</v>
      </c>
      <c r="F2" s="325">
        <f>E2/D2</f>
        <v>0.96143958868894597</v>
      </c>
      <c r="G2" s="180">
        <v>45442</v>
      </c>
      <c r="H2" s="169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7"/>
      <c r="T2" s="85"/>
      <c r="U2" s="166"/>
      <c r="V2" s="166"/>
      <c r="W2" s="86" t="s">
        <v>75</v>
      </c>
      <c r="X2" s="179" t="s">
        <v>4</v>
      </c>
      <c r="Y2" s="77" t="s">
        <v>70</v>
      </c>
    </row>
    <row r="3" spans="1:25" s="23" customFormat="1" ht="15" customHeight="1" x14ac:dyDescent="0.25">
      <c r="A3" s="52"/>
      <c r="B3" s="53"/>
      <c r="C3" s="53"/>
      <c r="D3" s="53"/>
      <c r="E3" s="55"/>
      <c r="F3" s="55"/>
      <c r="G3" s="54"/>
      <c r="H3" s="58"/>
      <c r="I3" s="68"/>
      <c r="J3" s="68"/>
      <c r="K3" s="68"/>
      <c r="L3" s="68"/>
      <c r="M3" s="68"/>
      <c r="N3" s="68"/>
      <c r="O3" s="68"/>
      <c r="P3" s="68"/>
      <c r="Q3" s="68"/>
      <c r="R3" s="68"/>
      <c r="S3" s="59"/>
      <c r="T3" s="350">
        <f>SUM(H3,J3,L3,N3,P3,S3)</f>
        <v>0</v>
      </c>
      <c r="U3" s="183">
        <f t="shared" ref="U3:U30" si="0">($T3)/$D$2</f>
        <v>0</v>
      </c>
      <c r="V3" s="193">
        <f>D2</f>
        <v>389</v>
      </c>
      <c r="W3" s="165" t="s">
        <v>15</v>
      </c>
      <c r="X3" s="178">
        <f t="shared" ref="X3:X15" si="1">T3</f>
        <v>0</v>
      </c>
      <c r="Y3" s="95"/>
    </row>
    <row r="4" spans="1:25" s="23" customFormat="1" ht="15" customHeight="1" x14ac:dyDescent="0.25">
      <c r="A4" s="52"/>
      <c r="B4" s="53"/>
      <c r="C4" s="53"/>
      <c r="D4" s="53"/>
      <c r="E4" s="55"/>
      <c r="F4" s="55"/>
      <c r="G4" s="54"/>
      <c r="H4" s="342"/>
      <c r="I4" s="70"/>
      <c r="J4" s="70"/>
      <c r="K4" s="70"/>
      <c r="L4" s="70"/>
      <c r="M4" s="70"/>
      <c r="N4" s="70"/>
      <c r="O4" s="70"/>
      <c r="P4" s="70"/>
      <c r="Q4" s="70"/>
      <c r="R4" s="70"/>
      <c r="S4" s="62"/>
      <c r="T4" s="67">
        <f t="shared" ref="T4:T29" si="2">SUM(H4,J4,L4,N4,P4,S4)</f>
        <v>0</v>
      </c>
      <c r="U4" s="183">
        <f t="shared" si="0"/>
        <v>0</v>
      </c>
      <c r="V4" s="193"/>
      <c r="W4" s="171" t="s">
        <v>43</v>
      </c>
      <c r="X4" s="160"/>
      <c r="Y4" s="95"/>
    </row>
    <row r="5" spans="1:25" s="23" customFormat="1" x14ac:dyDescent="0.25">
      <c r="A5" s="52"/>
      <c r="B5" s="53"/>
      <c r="C5" s="53"/>
      <c r="D5" s="53"/>
      <c r="E5" s="55"/>
      <c r="F5" s="55"/>
      <c r="G5" s="54"/>
      <c r="H5" s="60">
        <v>2</v>
      </c>
      <c r="I5" s="69"/>
      <c r="J5" s="69"/>
      <c r="K5" s="69"/>
      <c r="L5" s="69"/>
      <c r="M5" s="69"/>
      <c r="N5" s="69"/>
      <c r="O5" s="69"/>
      <c r="P5" s="69"/>
      <c r="Q5" s="69"/>
      <c r="R5" s="69"/>
      <c r="S5" s="61"/>
      <c r="T5" s="67">
        <f t="shared" si="2"/>
        <v>2</v>
      </c>
      <c r="U5" s="183">
        <f t="shared" si="0"/>
        <v>5.1413881748071976E-3</v>
      </c>
      <c r="V5" s="193">
        <f>D2</f>
        <v>389</v>
      </c>
      <c r="W5" s="164" t="s">
        <v>5</v>
      </c>
      <c r="X5" s="160">
        <f t="shared" si="1"/>
        <v>2</v>
      </c>
      <c r="Y5" s="126"/>
    </row>
    <row r="6" spans="1:25" s="23" customFormat="1" x14ac:dyDescent="0.25">
      <c r="A6" s="52"/>
      <c r="B6" s="53"/>
      <c r="C6" s="53"/>
      <c r="D6" s="53"/>
      <c r="E6" s="55"/>
      <c r="F6" s="55"/>
      <c r="G6" s="54"/>
      <c r="H6" s="60"/>
      <c r="I6" s="69"/>
      <c r="J6" s="69"/>
      <c r="K6" s="69"/>
      <c r="L6" s="69"/>
      <c r="M6" s="69"/>
      <c r="N6" s="69"/>
      <c r="O6" s="69"/>
      <c r="P6" s="69"/>
      <c r="Q6" s="69"/>
      <c r="R6" s="69"/>
      <c r="S6" s="61"/>
      <c r="T6" s="67">
        <f t="shared" si="2"/>
        <v>0</v>
      </c>
      <c r="U6" s="183">
        <f t="shared" si="0"/>
        <v>0</v>
      </c>
      <c r="V6" s="193">
        <f>D2</f>
        <v>389</v>
      </c>
      <c r="W6" s="164" t="s">
        <v>13</v>
      </c>
      <c r="X6" s="160">
        <f t="shared" si="1"/>
        <v>0</v>
      </c>
      <c r="Y6" s="78"/>
    </row>
    <row r="7" spans="1:25" s="23" customFormat="1" x14ac:dyDescent="0.25">
      <c r="A7" s="52"/>
      <c r="B7" s="53"/>
      <c r="C7" s="53"/>
      <c r="D7" s="53"/>
      <c r="E7" s="55"/>
      <c r="F7" s="55"/>
      <c r="G7" s="56"/>
      <c r="H7" s="60">
        <v>3</v>
      </c>
      <c r="I7" s="69"/>
      <c r="J7" s="69"/>
      <c r="K7" s="69"/>
      <c r="L7" s="69"/>
      <c r="M7" s="69"/>
      <c r="N7" s="69"/>
      <c r="O7" s="69"/>
      <c r="P7" s="69"/>
      <c r="Q7" s="69"/>
      <c r="R7" s="69"/>
      <c r="S7" s="61"/>
      <c r="T7" s="67">
        <f t="shared" si="2"/>
        <v>3</v>
      </c>
      <c r="U7" s="183">
        <f t="shared" si="0"/>
        <v>7.7120822622107968E-3</v>
      </c>
      <c r="V7" s="193">
        <f>D2</f>
        <v>389</v>
      </c>
      <c r="W7" s="164" t="s">
        <v>14</v>
      </c>
      <c r="X7" s="160">
        <f t="shared" si="1"/>
        <v>3</v>
      </c>
      <c r="Y7" s="78"/>
    </row>
    <row r="8" spans="1:25" s="23" customFormat="1" x14ac:dyDescent="0.25">
      <c r="A8" s="52"/>
      <c r="B8" s="53"/>
      <c r="C8" s="53"/>
      <c r="D8" s="53"/>
      <c r="E8" s="55"/>
      <c r="F8" s="55"/>
      <c r="G8" s="54"/>
      <c r="H8" s="60"/>
      <c r="I8" s="69"/>
      <c r="J8" s="69"/>
      <c r="K8" s="69"/>
      <c r="L8" s="69"/>
      <c r="M8" s="69"/>
      <c r="N8" s="69"/>
      <c r="O8" s="69"/>
      <c r="P8" s="69"/>
      <c r="Q8" s="69"/>
      <c r="R8" s="69"/>
      <c r="S8" s="61"/>
      <c r="T8" s="67">
        <f t="shared" si="2"/>
        <v>0</v>
      </c>
      <c r="U8" s="183">
        <f t="shared" si="0"/>
        <v>0</v>
      </c>
      <c r="V8" s="193">
        <f>D2</f>
        <v>389</v>
      </c>
      <c r="W8" s="164" t="s">
        <v>30</v>
      </c>
      <c r="X8" s="160">
        <f t="shared" si="1"/>
        <v>0</v>
      </c>
      <c r="Y8" s="126"/>
    </row>
    <row r="9" spans="1:25" s="23" customFormat="1" x14ac:dyDescent="0.25">
      <c r="A9" s="52"/>
      <c r="B9" s="53"/>
      <c r="C9" s="53"/>
      <c r="D9" s="53"/>
      <c r="E9" s="55"/>
      <c r="F9" s="55"/>
      <c r="G9" s="54"/>
      <c r="H9" s="60"/>
      <c r="I9" s="69"/>
      <c r="J9" s="69"/>
      <c r="K9" s="69"/>
      <c r="L9" s="69"/>
      <c r="M9" s="69"/>
      <c r="N9" s="69"/>
      <c r="O9" s="69"/>
      <c r="P9" s="69"/>
      <c r="Q9" s="69"/>
      <c r="R9" s="69"/>
      <c r="S9" s="61"/>
      <c r="T9" s="67">
        <f t="shared" si="2"/>
        <v>0</v>
      </c>
      <c r="U9" s="183">
        <f t="shared" si="0"/>
        <v>0</v>
      </c>
      <c r="V9" s="193">
        <f>D2</f>
        <v>389</v>
      </c>
      <c r="W9" s="164" t="s">
        <v>31</v>
      </c>
      <c r="X9" s="160">
        <f t="shared" si="1"/>
        <v>0</v>
      </c>
      <c r="Y9" s="264"/>
    </row>
    <row r="10" spans="1:25" s="23" customFormat="1" x14ac:dyDescent="0.25">
      <c r="A10" s="52"/>
      <c r="B10" s="53"/>
      <c r="C10" s="53"/>
      <c r="D10" s="53"/>
      <c r="E10" s="55"/>
      <c r="F10" s="55"/>
      <c r="G10" s="54"/>
      <c r="H10" s="60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1"/>
      <c r="T10" s="67">
        <f t="shared" si="2"/>
        <v>0</v>
      </c>
      <c r="U10" s="183">
        <f t="shared" si="0"/>
        <v>0</v>
      </c>
      <c r="V10" s="193">
        <f>D2</f>
        <v>389</v>
      </c>
      <c r="W10" s="164" t="s">
        <v>35</v>
      </c>
      <c r="X10" s="160">
        <f t="shared" si="1"/>
        <v>0</v>
      </c>
      <c r="Y10" s="126"/>
    </row>
    <row r="11" spans="1:25" s="23" customFormat="1" x14ac:dyDescent="0.25">
      <c r="A11" s="52"/>
      <c r="B11" s="53"/>
      <c r="C11" s="53"/>
      <c r="D11" s="53"/>
      <c r="E11" s="55"/>
      <c r="F11" s="55"/>
      <c r="G11" s="54"/>
      <c r="H11" s="60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1"/>
      <c r="T11" s="67">
        <f t="shared" si="2"/>
        <v>0</v>
      </c>
      <c r="U11" s="183">
        <f t="shared" si="0"/>
        <v>0</v>
      </c>
      <c r="V11" s="193">
        <f>D2</f>
        <v>389</v>
      </c>
      <c r="W11" s="164" t="s">
        <v>29</v>
      </c>
      <c r="X11" s="160">
        <f t="shared" si="1"/>
        <v>0</v>
      </c>
      <c r="Y11" s="126"/>
    </row>
    <row r="12" spans="1:25" s="23" customFormat="1" x14ac:dyDescent="0.25">
      <c r="A12" s="52"/>
      <c r="B12" s="53"/>
      <c r="C12" s="53"/>
      <c r="D12" s="53"/>
      <c r="E12" s="55"/>
      <c r="F12" s="55"/>
      <c r="G12" s="54"/>
      <c r="H12" s="60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1"/>
      <c r="T12" s="67">
        <f t="shared" si="2"/>
        <v>0</v>
      </c>
      <c r="U12" s="183">
        <f t="shared" si="0"/>
        <v>0</v>
      </c>
      <c r="V12" s="193">
        <f>D2</f>
        <v>389</v>
      </c>
      <c r="W12" s="164" t="s">
        <v>0</v>
      </c>
      <c r="X12" s="160">
        <f t="shared" si="1"/>
        <v>0</v>
      </c>
      <c r="Y12" s="126"/>
    </row>
    <row r="13" spans="1:25" s="23" customFormat="1" x14ac:dyDescent="0.25">
      <c r="A13" s="52"/>
      <c r="B13" s="53"/>
      <c r="C13" s="53"/>
      <c r="D13" s="53"/>
      <c r="E13" s="55"/>
      <c r="F13" s="55"/>
      <c r="G13" s="54"/>
      <c r="H13" s="60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1"/>
      <c r="T13" s="67">
        <f t="shared" si="2"/>
        <v>0</v>
      </c>
      <c r="U13" s="183">
        <f t="shared" si="0"/>
        <v>0</v>
      </c>
      <c r="V13" s="193">
        <f>D2</f>
        <v>389</v>
      </c>
      <c r="W13" s="164" t="s">
        <v>11</v>
      </c>
      <c r="X13" s="160">
        <f t="shared" si="1"/>
        <v>0</v>
      </c>
      <c r="Y13" s="78"/>
    </row>
    <row r="14" spans="1:25" s="23" customFormat="1" x14ac:dyDescent="0.25">
      <c r="A14" s="52"/>
      <c r="B14" s="53"/>
      <c r="C14" s="53"/>
      <c r="D14" s="53"/>
      <c r="E14" s="55"/>
      <c r="F14" s="55"/>
      <c r="G14" s="54"/>
      <c r="H14" s="60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1"/>
      <c r="T14" s="67">
        <f t="shared" si="2"/>
        <v>0</v>
      </c>
      <c r="U14" s="183">
        <f t="shared" si="0"/>
        <v>0</v>
      </c>
      <c r="V14" s="193">
        <f>D2</f>
        <v>389</v>
      </c>
      <c r="W14" s="164" t="s">
        <v>33</v>
      </c>
      <c r="X14" s="160">
        <f t="shared" si="1"/>
        <v>0</v>
      </c>
      <c r="Y14" s="126"/>
    </row>
    <row r="15" spans="1:25" s="23" customFormat="1" x14ac:dyDescent="0.25">
      <c r="A15" s="52"/>
      <c r="B15" s="53"/>
      <c r="C15" s="53"/>
      <c r="D15" s="53"/>
      <c r="E15" s="55"/>
      <c r="F15" s="55"/>
      <c r="G15" s="54"/>
      <c r="H15" s="64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6"/>
      <c r="T15" s="67">
        <f t="shared" si="2"/>
        <v>0</v>
      </c>
      <c r="U15" s="183">
        <f t="shared" si="0"/>
        <v>0</v>
      </c>
      <c r="V15" s="193">
        <f>D2</f>
        <v>389</v>
      </c>
      <c r="W15" s="177" t="s">
        <v>19</v>
      </c>
      <c r="X15" s="160">
        <f t="shared" si="1"/>
        <v>0</v>
      </c>
      <c r="Y15" s="78"/>
    </row>
    <row r="16" spans="1:25" s="23" customFormat="1" x14ac:dyDescent="0.25">
      <c r="A16" s="52"/>
      <c r="B16" s="53"/>
      <c r="C16" s="53"/>
      <c r="D16" s="53"/>
      <c r="E16" s="55"/>
      <c r="F16" s="55"/>
      <c r="G16" s="56"/>
      <c r="H16" s="34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1"/>
      <c r="T16" s="67">
        <f t="shared" si="2"/>
        <v>0</v>
      </c>
      <c r="U16" s="183">
        <f t="shared" si="0"/>
        <v>0</v>
      </c>
      <c r="V16" s="193">
        <f>D2</f>
        <v>389</v>
      </c>
      <c r="W16" s="164" t="s">
        <v>37</v>
      </c>
      <c r="X16" s="160"/>
      <c r="Y16" s="126"/>
    </row>
    <row r="17" spans="1:25" s="23" customFormat="1" ht="15.75" thickBot="1" x14ac:dyDescent="0.3">
      <c r="A17" s="52"/>
      <c r="B17" s="53"/>
      <c r="C17" s="53"/>
      <c r="D17" s="53"/>
      <c r="E17" s="55"/>
      <c r="F17" s="55"/>
      <c r="G17" s="54"/>
      <c r="H17" s="176"/>
      <c r="I17" s="175"/>
      <c r="J17" s="175">
        <v>3</v>
      </c>
      <c r="K17" s="175"/>
      <c r="L17" s="175"/>
      <c r="M17" s="175"/>
      <c r="N17" s="175"/>
      <c r="O17" s="175"/>
      <c r="P17" s="175"/>
      <c r="Q17" s="175"/>
      <c r="R17" s="175"/>
      <c r="S17" s="174"/>
      <c r="T17" s="173">
        <f t="shared" si="2"/>
        <v>3</v>
      </c>
      <c r="U17" s="245">
        <f t="shared" si="0"/>
        <v>7.7120822622107968E-3</v>
      </c>
      <c r="V17" s="194">
        <f>D2</f>
        <v>389</v>
      </c>
      <c r="W17" s="172" t="s">
        <v>27</v>
      </c>
      <c r="X17" s="160">
        <f>T17</f>
        <v>3</v>
      </c>
      <c r="Y17" s="126"/>
    </row>
    <row r="18" spans="1:25" s="23" customFormat="1" x14ac:dyDescent="0.25">
      <c r="A18" s="52"/>
      <c r="B18" s="53"/>
      <c r="C18" s="53"/>
      <c r="D18" s="53"/>
      <c r="E18" s="55"/>
      <c r="F18" s="55"/>
      <c r="G18" s="54"/>
      <c r="H18" s="58"/>
      <c r="I18" s="149"/>
      <c r="J18" s="70"/>
      <c r="K18" s="70"/>
      <c r="L18" s="70"/>
      <c r="M18" s="70"/>
      <c r="N18" s="70"/>
      <c r="O18" s="70"/>
      <c r="P18" s="70"/>
      <c r="Q18" s="70"/>
      <c r="R18" s="70"/>
      <c r="S18" s="62"/>
      <c r="T18" s="71">
        <f t="shared" si="2"/>
        <v>0</v>
      </c>
      <c r="U18" s="183">
        <f t="shared" si="0"/>
        <v>0</v>
      </c>
      <c r="V18" s="195">
        <f>D2</f>
        <v>389</v>
      </c>
      <c r="W18" s="171" t="s">
        <v>10</v>
      </c>
      <c r="X18" s="160"/>
      <c r="Y18" s="126"/>
    </row>
    <row r="19" spans="1:25" s="23" customFormat="1" x14ac:dyDescent="0.25">
      <c r="A19" s="52"/>
      <c r="B19" s="53"/>
      <c r="C19" s="53"/>
      <c r="D19" s="53"/>
      <c r="E19" s="55"/>
      <c r="F19" s="55"/>
      <c r="G19" s="54"/>
      <c r="H19" s="60"/>
      <c r="I19" s="34"/>
      <c r="J19" s="69"/>
      <c r="K19" s="69"/>
      <c r="L19" s="69"/>
      <c r="M19" s="69"/>
      <c r="N19" s="69"/>
      <c r="O19" s="69"/>
      <c r="P19" s="69"/>
      <c r="Q19" s="69"/>
      <c r="R19" s="69">
        <v>1</v>
      </c>
      <c r="S19" s="61"/>
      <c r="T19" s="67">
        <f t="shared" si="2"/>
        <v>0</v>
      </c>
      <c r="U19" s="183">
        <f t="shared" si="0"/>
        <v>0</v>
      </c>
      <c r="V19" s="193">
        <f>D2</f>
        <v>389</v>
      </c>
      <c r="W19" s="164" t="s">
        <v>94</v>
      </c>
      <c r="X19" s="160">
        <f t="shared" ref="X19:X33" si="3">T19</f>
        <v>0</v>
      </c>
      <c r="Y19" s="78"/>
    </row>
    <row r="20" spans="1:25" s="23" customFormat="1" x14ac:dyDescent="0.25">
      <c r="A20" s="52"/>
      <c r="B20" s="53"/>
      <c r="C20" s="53"/>
      <c r="D20" s="53"/>
      <c r="E20" s="55"/>
      <c r="F20" s="55"/>
      <c r="G20" s="54"/>
      <c r="H20" s="60"/>
      <c r="I20" s="34">
        <v>6</v>
      </c>
      <c r="J20" s="69"/>
      <c r="K20" s="69"/>
      <c r="L20" s="69"/>
      <c r="M20" s="69"/>
      <c r="N20" s="69"/>
      <c r="O20" s="69"/>
      <c r="P20" s="69"/>
      <c r="Q20" s="69"/>
      <c r="R20" s="69"/>
      <c r="S20" s="61">
        <v>2</v>
      </c>
      <c r="T20" s="67">
        <f t="shared" si="2"/>
        <v>2</v>
      </c>
      <c r="U20" s="183">
        <f t="shared" si="0"/>
        <v>5.1413881748071976E-3</v>
      </c>
      <c r="V20" s="193">
        <f>D2</f>
        <v>389</v>
      </c>
      <c r="W20" s="164" t="s">
        <v>3</v>
      </c>
      <c r="X20" s="160">
        <f t="shared" si="3"/>
        <v>2</v>
      </c>
      <c r="Y20" s="78"/>
    </row>
    <row r="21" spans="1:25" s="23" customFormat="1" x14ac:dyDescent="0.25">
      <c r="A21" s="52"/>
      <c r="B21" s="53"/>
      <c r="C21" s="53"/>
      <c r="D21" s="53"/>
      <c r="E21" s="55"/>
      <c r="F21" s="55"/>
      <c r="G21" s="54"/>
      <c r="H21" s="60"/>
      <c r="I21" s="34">
        <v>2</v>
      </c>
      <c r="J21" s="69"/>
      <c r="K21" s="69"/>
      <c r="L21" s="69"/>
      <c r="M21" s="69"/>
      <c r="N21" s="69"/>
      <c r="O21" s="69"/>
      <c r="P21" s="69"/>
      <c r="Q21" s="69"/>
      <c r="R21" s="69"/>
      <c r="S21" s="61"/>
      <c r="T21" s="67">
        <f t="shared" si="2"/>
        <v>0</v>
      </c>
      <c r="U21" s="183">
        <f t="shared" si="0"/>
        <v>0</v>
      </c>
      <c r="V21" s="193">
        <f>D2</f>
        <v>389</v>
      </c>
      <c r="W21" s="164" t="s">
        <v>7</v>
      </c>
      <c r="X21" s="160">
        <f t="shared" si="3"/>
        <v>0</v>
      </c>
      <c r="Y21" s="105"/>
    </row>
    <row r="22" spans="1:25" s="23" customFormat="1" x14ac:dyDescent="0.25">
      <c r="A22" s="52"/>
      <c r="B22" s="53"/>
      <c r="C22" s="53"/>
      <c r="D22" s="53"/>
      <c r="E22" s="55"/>
      <c r="F22" s="55"/>
      <c r="G22" s="54"/>
      <c r="H22" s="60"/>
      <c r="I22" s="34"/>
      <c r="J22" s="69"/>
      <c r="K22" s="69"/>
      <c r="L22" s="69"/>
      <c r="M22" s="69"/>
      <c r="N22" s="69"/>
      <c r="O22" s="69"/>
      <c r="P22" s="69"/>
      <c r="Q22" s="69"/>
      <c r="R22" s="69"/>
      <c r="S22" s="61"/>
      <c r="T22" s="67">
        <f t="shared" si="2"/>
        <v>0</v>
      </c>
      <c r="U22" s="183">
        <f t="shared" si="0"/>
        <v>0</v>
      </c>
      <c r="V22" s="193">
        <f>D2</f>
        <v>389</v>
      </c>
      <c r="W22" s="164" t="s">
        <v>8</v>
      </c>
      <c r="X22" s="160">
        <f t="shared" si="3"/>
        <v>0</v>
      </c>
      <c r="Y22" s="264"/>
    </row>
    <row r="23" spans="1:25" s="23" customFormat="1" x14ac:dyDescent="0.25">
      <c r="A23" s="52"/>
      <c r="B23" s="53"/>
      <c r="C23" s="53"/>
      <c r="D23" s="53"/>
      <c r="E23" s="55"/>
      <c r="F23" s="55"/>
      <c r="G23" s="54"/>
      <c r="H23" s="60"/>
      <c r="I23" s="34"/>
      <c r="J23" s="69"/>
      <c r="K23" s="69"/>
      <c r="L23" s="69"/>
      <c r="M23" s="69"/>
      <c r="N23" s="69"/>
      <c r="O23" s="69"/>
      <c r="P23" s="69"/>
      <c r="Q23" s="69"/>
      <c r="R23" s="69"/>
      <c r="S23" s="61"/>
      <c r="T23" s="67">
        <f t="shared" si="2"/>
        <v>0</v>
      </c>
      <c r="U23" s="183">
        <f t="shared" si="0"/>
        <v>0</v>
      </c>
      <c r="V23" s="193">
        <f>D2</f>
        <v>389</v>
      </c>
      <c r="W23" s="164" t="s">
        <v>77</v>
      </c>
      <c r="X23" s="160">
        <f t="shared" si="3"/>
        <v>0</v>
      </c>
      <c r="Y23" s="126"/>
    </row>
    <row r="24" spans="1:25" s="23" customFormat="1" x14ac:dyDescent="0.25">
      <c r="A24" s="52"/>
      <c r="B24" s="53"/>
      <c r="C24" s="53"/>
      <c r="D24" s="53"/>
      <c r="E24" s="55"/>
      <c r="F24" s="55"/>
      <c r="G24" s="54"/>
      <c r="H24" s="124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1"/>
      <c r="T24" s="67">
        <f t="shared" si="2"/>
        <v>0</v>
      </c>
      <c r="U24" s="183">
        <f t="shared" si="0"/>
        <v>0</v>
      </c>
      <c r="V24" s="193">
        <f>D2</f>
        <v>389</v>
      </c>
      <c r="W24" s="164" t="s">
        <v>19</v>
      </c>
      <c r="X24" s="160">
        <f t="shared" si="3"/>
        <v>0</v>
      </c>
      <c r="Y24" s="78"/>
    </row>
    <row r="25" spans="1:25" s="23" customFormat="1" x14ac:dyDescent="0.25">
      <c r="A25" s="52"/>
      <c r="B25" s="53"/>
      <c r="C25" s="53"/>
      <c r="D25" s="53"/>
      <c r="E25" s="55"/>
      <c r="F25" s="55"/>
      <c r="G25" s="54"/>
      <c r="H25" s="60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1"/>
      <c r="T25" s="67">
        <f t="shared" si="2"/>
        <v>0</v>
      </c>
      <c r="U25" s="183">
        <f t="shared" si="0"/>
        <v>0</v>
      </c>
      <c r="V25" s="193">
        <f>D2</f>
        <v>389</v>
      </c>
      <c r="W25" s="164" t="s">
        <v>78</v>
      </c>
      <c r="X25" s="160">
        <f t="shared" si="3"/>
        <v>0</v>
      </c>
      <c r="Y25" s="264" t="s">
        <v>442</v>
      </c>
    </row>
    <row r="26" spans="1:25" s="23" customFormat="1" x14ac:dyDescent="0.25">
      <c r="A26" s="52"/>
      <c r="B26" s="53"/>
      <c r="C26" s="53"/>
      <c r="D26" s="53"/>
      <c r="E26" s="55"/>
      <c r="F26" s="55"/>
      <c r="G26" s="54"/>
      <c r="H26" s="60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1"/>
      <c r="T26" s="67">
        <f t="shared" si="2"/>
        <v>0</v>
      </c>
      <c r="U26" s="183">
        <f t="shared" si="0"/>
        <v>0</v>
      </c>
      <c r="V26" s="193">
        <f>D2</f>
        <v>389</v>
      </c>
      <c r="W26" s="164" t="s">
        <v>9</v>
      </c>
      <c r="X26" s="160">
        <f t="shared" si="3"/>
        <v>0</v>
      </c>
      <c r="Y26" s="126" t="s">
        <v>443</v>
      </c>
    </row>
    <row r="27" spans="1:25" s="23" customFormat="1" x14ac:dyDescent="0.25">
      <c r="A27" s="52"/>
      <c r="B27" s="53"/>
      <c r="C27" s="53"/>
      <c r="D27" s="53"/>
      <c r="E27" s="55"/>
      <c r="F27" s="55"/>
      <c r="G27" s="54"/>
      <c r="H27" s="60"/>
      <c r="I27" s="69">
        <v>7</v>
      </c>
      <c r="J27" s="69"/>
      <c r="K27" s="69"/>
      <c r="L27" s="69"/>
      <c r="M27" s="69"/>
      <c r="N27" s="69"/>
      <c r="O27" s="69"/>
      <c r="P27" s="69"/>
      <c r="Q27" s="69"/>
      <c r="R27" s="69"/>
      <c r="S27" s="61">
        <v>1</v>
      </c>
      <c r="T27" s="67">
        <f t="shared" si="2"/>
        <v>1</v>
      </c>
      <c r="U27" s="183">
        <f t="shared" si="0"/>
        <v>2.5706940874035988E-3</v>
      </c>
      <c r="V27" s="193">
        <f>D2</f>
        <v>389</v>
      </c>
      <c r="W27" s="164" t="s">
        <v>12</v>
      </c>
      <c r="X27" s="160">
        <f t="shared" si="3"/>
        <v>1</v>
      </c>
      <c r="Y27" s="211"/>
    </row>
    <row r="28" spans="1:25" s="23" customFormat="1" x14ac:dyDescent="0.25">
      <c r="A28" s="52"/>
      <c r="B28" s="53"/>
      <c r="C28" s="53"/>
      <c r="D28" s="53"/>
      <c r="E28" s="55"/>
      <c r="F28" s="55"/>
      <c r="G28" s="54"/>
      <c r="H28" s="60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1"/>
      <c r="T28" s="67">
        <f t="shared" si="2"/>
        <v>0</v>
      </c>
      <c r="U28" s="183">
        <f t="shared" si="0"/>
        <v>0</v>
      </c>
      <c r="V28" s="193">
        <f>D2</f>
        <v>389</v>
      </c>
      <c r="W28" s="164" t="s">
        <v>92</v>
      </c>
      <c r="X28" s="160">
        <f t="shared" si="3"/>
        <v>0</v>
      </c>
      <c r="Y28" s="264"/>
    </row>
    <row r="29" spans="1:25" s="23" customFormat="1" x14ac:dyDescent="0.25">
      <c r="A29" s="52"/>
      <c r="B29" s="53"/>
      <c r="C29" s="53"/>
      <c r="D29" s="53"/>
      <c r="E29" s="55"/>
      <c r="F29" s="55"/>
      <c r="G29" s="54"/>
      <c r="H29" s="60"/>
      <c r="I29" s="69"/>
      <c r="J29" s="63"/>
      <c r="K29" s="63"/>
      <c r="L29" s="63"/>
      <c r="M29" s="63"/>
      <c r="N29" s="63"/>
      <c r="O29" s="63"/>
      <c r="P29" s="63"/>
      <c r="Q29" s="63"/>
      <c r="R29" s="63">
        <v>3</v>
      </c>
      <c r="S29" s="61"/>
      <c r="T29" s="67">
        <f t="shared" si="2"/>
        <v>0</v>
      </c>
      <c r="U29" s="183">
        <f t="shared" si="0"/>
        <v>0</v>
      </c>
      <c r="V29" s="193">
        <f>D2</f>
        <v>389</v>
      </c>
      <c r="W29" s="164" t="s">
        <v>450</v>
      </c>
      <c r="X29" s="160">
        <f t="shared" si="3"/>
        <v>0</v>
      </c>
      <c r="Y29" s="126"/>
    </row>
    <row r="30" spans="1:25" s="23" customFormat="1" ht="15.75" thickBot="1" x14ac:dyDescent="0.3">
      <c r="A30" s="52"/>
      <c r="B30" s="53"/>
      <c r="C30" s="53"/>
      <c r="D30" s="53"/>
      <c r="E30" s="55"/>
      <c r="F30" s="55"/>
      <c r="G30" s="54"/>
      <c r="H30" s="64"/>
      <c r="I30" s="65">
        <v>1</v>
      </c>
      <c r="J30" s="65"/>
      <c r="K30" s="65"/>
      <c r="L30" s="65"/>
      <c r="M30" s="65"/>
      <c r="N30" s="65"/>
      <c r="O30" s="65"/>
      <c r="P30" s="65"/>
      <c r="Q30" s="65"/>
      <c r="R30" s="65"/>
      <c r="S30" s="66"/>
      <c r="T30" s="173">
        <f>SUM(H30,J30,L30,N30,P30,S30)</f>
        <v>0</v>
      </c>
      <c r="U30" s="183">
        <f t="shared" si="0"/>
        <v>0</v>
      </c>
      <c r="V30" s="194">
        <f>D2</f>
        <v>389</v>
      </c>
      <c r="W30" s="170" t="s">
        <v>44</v>
      </c>
      <c r="X30" s="160">
        <f t="shared" si="3"/>
        <v>0</v>
      </c>
      <c r="Y30" s="78"/>
    </row>
    <row r="31" spans="1:25" s="23" customFormat="1" ht="15.75" thickBot="1" x14ac:dyDescent="0.3">
      <c r="A31" s="52"/>
      <c r="B31" s="53"/>
      <c r="C31" s="53"/>
      <c r="D31" s="53"/>
      <c r="E31" s="55"/>
      <c r="F31" s="55"/>
      <c r="G31" s="54"/>
      <c r="H31" s="169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7"/>
      <c r="T31" s="235"/>
      <c r="U31" s="166"/>
      <c r="V31" s="235"/>
      <c r="W31" s="116" t="s">
        <v>81</v>
      </c>
      <c r="X31" s="160">
        <f t="shared" si="3"/>
        <v>0</v>
      </c>
      <c r="Y31" s="78"/>
    </row>
    <row r="32" spans="1:25" s="23" customFormat="1" x14ac:dyDescent="0.25">
      <c r="A32" s="52"/>
      <c r="B32" s="53"/>
      <c r="C32" s="53"/>
      <c r="D32" s="53"/>
      <c r="E32" s="55"/>
      <c r="F32" s="55"/>
      <c r="G32" s="56"/>
      <c r="H32" s="5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59"/>
      <c r="T32" s="71">
        <f>SUM(H32,J32,L32,N32,P32,S32)</f>
        <v>0</v>
      </c>
      <c r="U32" s="183">
        <f t="shared" ref="U32:U42" si="4">($T32)/$D$2</f>
        <v>0</v>
      </c>
      <c r="V32" s="193">
        <f>D2</f>
        <v>389</v>
      </c>
      <c r="W32" s="165" t="s">
        <v>82</v>
      </c>
      <c r="X32" s="160">
        <f t="shared" si="3"/>
        <v>0</v>
      </c>
      <c r="Y32" s="354"/>
    </row>
    <row r="33" spans="1:25" s="23" customFormat="1" x14ac:dyDescent="0.25">
      <c r="A33" s="52"/>
      <c r="B33" s="53"/>
      <c r="C33" s="53"/>
      <c r="D33" s="53"/>
      <c r="E33" s="55"/>
      <c r="F33" s="55"/>
      <c r="G33" s="56"/>
      <c r="H33" s="60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1"/>
      <c r="T33" s="71">
        <f t="shared" ref="T33:T40" si="5">SUM(H33,J33,L33,N33,P33,S33)</f>
        <v>0</v>
      </c>
      <c r="U33" s="183">
        <f t="shared" si="4"/>
        <v>0</v>
      </c>
      <c r="V33" s="193">
        <f>D2</f>
        <v>389</v>
      </c>
      <c r="W33" s="164" t="s">
        <v>83</v>
      </c>
      <c r="X33" s="160">
        <f t="shared" si="3"/>
        <v>0</v>
      </c>
      <c r="Y33" s="354"/>
    </row>
    <row r="34" spans="1:25" s="23" customFormat="1" x14ac:dyDescent="0.25">
      <c r="A34" s="52"/>
      <c r="B34" s="53"/>
      <c r="C34" s="53"/>
      <c r="D34" s="53"/>
      <c r="E34" s="55"/>
      <c r="F34" s="55"/>
      <c r="G34" s="56"/>
      <c r="H34" s="60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1"/>
      <c r="T34" s="71">
        <f t="shared" si="5"/>
        <v>0</v>
      </c>
      <c r="U34" s="183">
        <f t="shared" si="4"/>
        <v>0</v>
      </c>
      <c r="V34" s="193"/>
      <c r="W34" s="164" t="s">
        <v>84</v>
      </c>
      <c r="X34" s="160"/>
      <c r="Y34" s="95"/>
    </row>
    <row r="35" spans="1:25" s="23" customFormat="1" x14ac:dyDescent="0.25">
      <c r="A35" s="52"/>
      <c r="B35" s="53"/>
      <c r="C35" s="53"/>
      <c r="D35" s="53"/>
      <c r="E35" s="55"/>
      <c r="F35" s="55"/>
      <c r="G35" s="56"/>
      <c r="H35" s="60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1"/>
      <c r="T35" s="71">
        <f t="shared" si="5"/>
        <v>0</v>
      </c>
      <c r="U35" s="183">
        <f t="shared" si="4"/>
        <v>0</v>
      </c>
      <c r="V35" s="193"/>
      <c r="W35" s="164" t="s">
        <v>37</v>
      </c>
      <c r="X35" s="160"/>
      <c r="Y35" s="126"/>
    </row>
    <row r="36" spans="1:25" s="23" customFormat="1" x14ac:dyDescent="0.25">
      <c r="A36" s="52"/>
      <c r="B36" s="53"/>
      <c r="C36" s="53"/>
      <c r="D36" s="53"/>
      <c r="E36" s="55"/>
      <c r="F36" s="55"/>
      <c r="G36" s="56"/>
      <c r="H36" s="60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1"/>
      <c r="T36" s="71">
        <f t="shared" si="5"/>
        <v>0</v>
      </c>
      <c r="U36" s="183">
        <f t="shared" si="4"/>
        <v>0</v>
      </c>
      <c r="V36" s="193"/>
      <c r="W36" s="164" t="s">
        <v>35</v>
      </c>
      <c r="X36" s="160"/>
      <c r="Y36" s="126"/>
    </row>
    <row r="37" spans="1:25" s="23" customFormat="1" ht="15.75" x14ac:dyDescent="0.25">
      <c r="A37" s="52"/>
      <c r="B37" s="53"/>
      <c r="C37" s="53"/>
      <c r="D37" s="53"/>
      <c r="E37" s="55"/>
      <c r="F37" s="55"/>
      <c r="G37" s="56"/>
      <c r="H37" s="60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1"/>
      <c r="T37" s="71">
        <f t="shared" si="5"/>
        <v>0</v>
      </c>
      <c r="U37" s="183">
        <f t="shared" si="4"/>
        <v>0</v>
      </c>
      <c r="V37" s="193">
        <f>D2</f>
        <v>389</v>
      </c>
      <c r="W37" s="203" t="s">
        <v>11</v>
      </c>
      <c r="X37" s="160">
        <f t="shared" ref="X37:X42" si="6">T37</f>
        <v>0</v>
      </c>
      <c r="Y37" s="354" t="s">
        <v>441</v>
      </c>
    </row>
    <row r="38" spans="1:25" s="23" customFormat="1" x14ac:dyDescent="0.25">
      <c r="A38" s="52"/>
      <c r="B38" s="53"/>
      <c r="C38" s="53"/>
      <c r="D38" s="53"/>
      <c r="E38" s="55"/>
      <c r="F38" s="55"/>
      <c r="G38" s="56"/>
      <c r="H38" s="60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1"/>
      <c r="T38" s="71">
        <f t="shared" si="5"/>
        <v>0</v>
      </c>
      <c r="U38" s="183">
        <f t="shared" si="4"/>
        <v>0</v>
      </c>
      <c r="V38" s="193">
        <f>D2</f>
        <v>389</v>
      </c>
      <c r="W38" s="164" t="s">
        <v>89</v>
      </c>
      <c r="X38" s="160">
        <f t="shared" si="6"/>
        <v>0</v>
      </c>
      <c r="Y38" s="264"/>
    </row>
    <row r="39" spans="1:25" s="23" customFormat="1" x14ac:dyDescent="0.25">
      <c r="A39" s="52"/>
      <c r="B39" s="53"/>
      <c r="C39" s="53"/>
      <c r="D39" s="53"/>
      <c r="E39" s="55"/>
      <c r="F39" s="55"/>
      <c r="G39" s="56"/>
      <c r="H39" s="60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1"/>
      <c r="T39" s="71">
        <f t="shared" si="5"/>
        <v>0</v>
      </c>
      <c r="U39" s="183">
        <f t="shared" si="4"/>
        <v>0</v>
      </c>
      <c r="V39" s="193">
        <f>D2</f>
        <v>389</v>
      </c>
      <c r="W39" s="164" t="s">
        <v>154</v>
      </c>
      <c r="X39" s="160">
        <f t="shared" si="6"/>
        <v>0</v>
      </c>
      <c r="Y39" s="126"/>
    </row>
    <row r="40" spans="1:25" s="23" customFormat="1" ht="15.75" x14ac:dyDescent="0.25">
      <c r="A40" s="52"/>
      <c r="B40" s="53"/>
      <c r="C40" s="53"/>
      <c r="D40" s="53"/>
      <c r="E40" s="55"/>
      <c r="F40" s="55"/>
      <c r="G40" s="56"/>
      <c r="H40" s="60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1"/>
      <c r="T40" s="71">
        <f t="shared" si="5"/>
        <v>0</v>
      </c>
      <c r="U40" s="183">
        <f t="shared" si="4"/>
        <v>0</v>
      </c>
      <c r="V40" s="193">
        <f>D2</f>
        <v>389</v>
      </c>
      <c r="W40" s="203" t="s">
        <v>146</v>
      </c>
      <c r="X40" s="160">
        <f t="shared" si="6"/>
        <v>0</v>
      </c>
      <c r="Y40" s="78"/>
    </row>
    <row r="41" spans="1:25" s="23" customFormat="1" ht="15.75" thickBot="1" x14ac:dyDescent="0.3">
      <c r="A41" s="155"/>
      <c r="B41" s="156"/>
      <c r="C41" s="156"/>
      <c r="D41" s="156"/>
      <c r="E41" s="157"/>
      <c r="F41" s="157"/>
      <c r="G41" s="163"/>
      <c r="H41" s="64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6"/>
      <c r="T41" s="71">
        <f>SUM(H41,J41,L41,N41,P41,S41)</f>
        <v>0</v>
      </c>
      <c r="U41" s="245">
        <f t="shared" si="4"/>
        <v>0</v>
      </c>
      <c r="V41" s="194">
        <f>D2</f>
        <v>389</v>
      </c>
      <c r="W41" s="234" t="s">
        <v>71</v>
      </c>
      <c r="X41" s="160">
        <f t="shared" si="6"/>
        <v>0</v>
      </c>
      <c r="Y41" s="162"/>
    </row>
    <row r="42" spans="1:25" s="23" customFormat="1" ht="15.75" thickBot="1" x14ac:dyDescent="0.3">
      <c r="A42" s="41"/>
      <c r="B42" s="41"/>
      <c r="C42" s="41"/>
      <c r="D42" s="41"/>
      <c r="E42" s="41"/>
      <c r="F42" s="41"/>
      <c r="G42" s="47" t="s">
        <v>4</v>
      </c>
      <c r="H42" s="57">
        <f t="shared" ref="H42:S42" si="7">SUM(H3:H41)</f>
        <v>5</v>
      </c>
      <c r="I42" s="57">
        <f t="shared" si="7"/>
        <v>16</v>
      </c>
      <c r="J42" s="57">
        <f t="shared" si="7"/>
        <v>3</v>
      </c>
      <c r="K42" s="57">
        <f t="shared" si="7"/>
        <v>0</v>
      </c>
      <c r="L42" s="57">
        <f t="shared" si="7"/>
        <v>0</v>
      </c>
      <c r="M42" s="57">
        <f t="shared" si="7"/>
        <v>0</v>
      </c>
      <c r="N42" s="57">
        <f t="shared" si="7"/>
        <v>0</v>
      </c>
      <c r="O42" s="57">
        <f t="shared" si="7"/>
        <v>0</v>
      </c>
      <c r="P42" s="57">
        <f t="shared" si="7"/>
        <v>0</v>
      </c>
      <c r="Q42" s="57">
        <f t="shared" si="7"/>
        <v>0</v>
      </c>
      <c r="R42" s="57">
        <f t="shared" si="7"/>
        <v>4</v>
      </c>
      <c r="S42" s="57">
        <f t="shared" si="7"/>
        <v>3</v>
      </c>
      <c r="T42" s="72">
        <f>SUM(H42,J42,L42,N42,P42,S42)</f>
        <v>11</v>
      </c>
      <c r="U42" s="183">
        <f t="shared" si="4"/>
        <v>2.8277634961439587E-2</v>
      </c>
      <c r="V42" s="309">
        <f>D2</f>
        <v>389</v>
      </c>
      <c r="W42" s="161"/>
      <c r="X42" s="160">
        <f t="shared" si="6"/>
        <v>11</v>
      </c>
      <c r="Y42" s="12" t="s">
        <v>99</v>
      </c>
    </row>
  </sheetData>
  <conditionalFormatting sqref="U3:U30 M43:M1048576">
    <cfRule type="cellIs" dxfId="172" priority="32" operator="greaterThan">
      <formula>0.2</formula>
    </cfRule>
  </conditionalFormatting>
  <conditionalFormatting sqref="U2:V2">
    <cfRule type="cellIs" dxfId="171" priority="17" operator="greaterThan">
      <formula>0.2</formula>
    </cfRule>
  </conditionalFormatting>
  <conditionalFormatting sqref="U1">
    <cfRule type="cellIs" dxfId="170" priority="16" operator="greaterThan">
      <formula>0.2</formula>
    </cfRule>
  </conditionalFormatting>
  <conditionalFormatting sqref="V1">
    <cfRule type="cellIs" dxfId="169" priority="15" operator="greaterThan">
      <formula>0.2</formula>
    </cfRule>
  </conditionalFormatting>
  <conditionalFormatting sqref="U42">
    <cfRule type="cellIs" dxfId="168" priority="12" operator="greaterThan">
      <formula>0.2</formula>
    </cfRule>
  </conditionalFormatting>
  <conditionalFormatting sqref="U32:U42">
    <cfRule type="cellIs" dxfId="167" priority="11" operator="greaterThan">
      <formula>0.2</formula>
    </cfRule>
  </conditionalFormatting>
  <conditionalFormatting sqref="U32:U42">
    <cfRule type="colorScale" priority="13">
      <colorScale>
        <cfvo type="min"/>
        <cfvo type="max"/>
        <color rgb="FFFCFCFF"/>
        <color rgb="FFF8696B"/>
      </colorScale>
    </cfRule>
  </conditionalFormatting>
  <conditionalFormatting sqref="U3:U30">
    <cfRule type="colorScale" priority="3304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3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10</vt:i4>
      </vt:variant>
    </vt:vector>
  </HeadingPairs>
  <TitlesOfParts>
    <vt:vector size="31" baseType="lpstr">
      <vt:lpstr>EB210</vt:lpstr>
      <vt:lpstr>EB210 Graph</vt:lpstr>
      <vt:lpstr>EB211</vt:lpstr>
      <vt:lpstr>EB211 Graph</vt:lpstr>
      <vt:lpstr>EB212</vt:lpstr>
      <vt:lpstr>EB212 Graphs</vt:lpstr>
      <vt:lpstr>EB213</vt:lpstr>
      <vt:lpstr>EB213 Graphs</vt:lpstr>
      <vt:lpstr>EB214</vt:lpstr>
      <vt:lpstr>EB214 Graphs</vt:lpstr>
      <vt:lpstr>EB215</vt:lpstr>
      <vt:lpstr>EB215 Graphs</vt:lpstr>
      <vt:lpstr>EB216</vt:lpstr>
      <vt:lpstr>EB216 Graphs</vt:lpstr>
      <vt:lpstr>EB217</vt:lpstr>
      <vt:lpstr>EB217 Graphs</vt:lpstr>
      <vt:lpstr>EB230</vt:lpstr>
      <vt:lpstr>EB230 Graphs</vt:lpstr>
      <vt:lpstr>EB240</vt:lpstr>
      <vt:lpstr>EB240 Graphs</vt:lpstr>
      <vt:lpstr>Sheet1</vt:lpstr>
      <vt:lpstr>'EB210 Graph'!Print_Area</vt:lpstr>
      <vt:lpstr>'EB211 Graph'!Print_Area</vt:lpstr>
      <vt:lpstr>'EB212 Graphs'!Print_Area</vt:lpstr>
      <vt:lpstr>'EB213 Graphs'!Print_Area</vt:lpstr>
      <vt:lpstr>'EB214 Graphs'!Print_Area</vt:lpstr>
      <vt:lpstr>'EB215 Graphs'!Print_Area</vt:lpstr>
      <vt:lpstr>'EB216 Graphs'!Print_Area</vt:lpstr>
      <vt:lpstr>'EB217 Graphs'!Print_Area</vt:lpstr>
      <vt:lpstr>'EB230 Graphs'!Print_Area</vt:lpstr>
      <vt:lpstr>'EB240 Graphs'!Print_Area</vt:lpstr>
    </vt:vector>
  </TitlesOfParts>
  <Company>Applied Medical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Chris</dc:creator>
  <cp:lastModifiedBy>Hoang, Anh</cp:lastModifiedBy>
  <cp:lastPrinted>2024-06-27T18:44:06Z</cp:lastPrinted>
  <dcterms:created xsi:type="dcterms:W3CDTF">2015-02-11T19:14:46Z</dcterms:created>
  <dcterms:modified xsi:type="dcterms:W3CDTF">2024-07-26T13:45:23Z</dcterms:modified>
</cp:coreProperties>
</file>