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patson/Documents/OSU/cs325/homework/hw6/"/>
    </mc:Choice>
  </mc:AlternateContent>
  <xr:revisionPtr revIDLastSave="0" documentId="8_{7C3D8D47-BBDB-5E41-827A-DDF5523F7D76}" xr6:coauthVersionLast="36" xr6:coauthVersionMax="36" xr10:uidLastSave="{00000000-0000-0000-0000-000000000000}"/>
  <bookViews>
    <workbookView xWindow="60" yWindow="460" windowWidth="25440" windowHeight="15080" activeTab="5" xr2:uid="{9F2C5E6D-DE55-5B4A-89AF-A37A6CE46104}"/>
  </bookViews>
  <sheets>
    <sheet name="Problem 1" sheetId="1" r:id="rId1"/>
    <sheet name="Problem 2" sheetId="2" r:id="rId2"/>
    <sheet name="Problem 3" sheetId="3" r:id="rId3"/>
    <sheet name="Problem 3b" sheetId="4" r:id="rId4"/>
    <sheet name="Problem 3c" sheetId="5" r:id="rId5"/>
    <sheet name="Problem 4" sheetId="6" r:id="rId6"/>
  </sheets>
  <definedNames>
    <definedName name="solver_adj" localSheetId="0" hidden="1">'Problem 1'!$B$20:$I$27</definedName>
    <definedName name="solver_adj" localSheetId="1" hidden="1">'Problem 2'!$A$8:$D$8</definedName>
    <definedName name="solver_adj" localSheetId="2" hidden="1">'Problem 3'!$C$3:$C$23</definedName>
    <definedName name="solver_adj" localSheetId="3" hidden="1">'Problem 3b'!$C$3:$C$15</definedName>
    <definedName name="solver_adj" localSheetId="4" hidden="1">'Problem 3c'!$C$3:$C$23</definedName>
    <definedName name="solver_adj" localSheetId="5" hidden="1">'Problem 4'!$B$20:$F$20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'Problem 1'!$B$20:$I$27</definedName>
    <definedName name="solver_lhs1" localSheetId="1" hidden="1">'Problem 2'!$A$12</definedName>
    <definedName name="solver_lhs1" localSheetId="2" hidden="1">'Problem 3'!$G$3:$G$16</definedName>
    <definedName name="solver_lhs1" localSheetId="3" hidden="1">'Problem 3b'!$G$3:$G$15</definedName>
    <definedName name="solver_lhs1" localSheetId="4" hidden="1">'Problem 3c'!$G$21:$G$22</definedName>
    <definedName name="solver_lhs1" localSheetId="5" hidden="1">'Problem 4'!$B$20:$F$20</definedName>
    <definedName name="solver_lhs10" localSheetId="1" hidden="1">'Problem 2'!$A$26</definedName>
    <definedName name="solver_lhs11" localSheetId="1" hidden="1">'Problem 2'!$A$27</definedName>
    <definedName name="solver_lhs2" localSheetId="0" hidden="1">'Problem 1'!$K$20:$K$27</definedName>
    <definedName name="solver_lhs2" localSheetId="1" hidden="1">'Problem 2'!$A$13</definedName>
    <definedName name="solver_lhs2" localSheetId="2" hidden="1">'Problem 3'!$K$13:$Q$13</definedName>
    <definedName name="solver_lhs2" localSheetId="4" hidden="1">'Problem 3c'!$G$3:$G$16</definedName>
    <definedName name="solver_lhs2" localSheetId="5" hidden="1">'Problem 4'!$B$20:$F$20</definedName>
    <definedName name="solver_lhs3" localSheetId="1" hidden="1">'Problem 2'!$A$15</definedName>
    <definedName name="solver_lhs3" localSheetId="2" hidden="1">'Problem 3'!$K$3:$M$6</definedName>
    <definedName name="solver_lhs3" localSheetId="5" hidden="1">'Problem 4'!$H$21</definedName>
    <definedName name="solver_lhs4" localSheetId="1" hidden="1">'Problem 2'!$A$16</definedName>
    <definedName name="solver_lhs4" localSheetId="2" hidden="1">'Problem 3'!$N$3:$N$6</definedName>
    <definedName name="solver_lhs5" localSheetId="1" hidden="1">'Problem 2'!$A$18</definedName>
    <definedName name="solver_lhs5" localSheetId="2" hidden="1">'Problem 3'!$R$10:$R$12</definedName>
    <definedName name="solver_lhs6" localSheetId="1" hidden="1">'Problem 2'!$A$19</definedName>
    <definedName name="solver_lhs7" localSheetId="1" hidden="1">'Problem 2'!$A$21</definedName>
    <definedName name="solver_lhs8" localSheetId="1" hidden="1">'Problem 2'!$A$22</definedName>
    <definedName name="solver_lhs9" localSheetId="1" hidden="1">'Problem 2'!$A$25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2</definedName>
    <definedName name="solver_num" localSheetId="1" hidden="1">11</definedName>
    <definedName name="solver_num" localSheetId="2" hidden="1">1</definedName>
    <definedName name="solver_num" localSheetId="3" hidden="1">1</definedName>
    <definedName name="solver_num" localSheetId="4" hidden="1">2</definedName>
    <definedName name="solver_num" localSheetId="5" hidden="1">3</definedName>
    <definedName name="solver_opt" localSheetId="0" hidden="1">'Problem 1'!$M$5</definedName>
    <definedName name="solver_opt" localSheetId="1" hidden="1">'Problem 2'!$G$3</definedName>
    <definedName name="solver_opt" localSheetId="2" hidden="1">'Problem 3'!$G$18</definedName>
    <definedName name="solver_opt" localSheetId="3" hidden="1">'Problem 3b'!$G$18</definedName>
    <definedName name="solver_opt" localSheetId="4" hidden="1">'Problem 3c'!$G$18</definedName>
    <definedName name="solver_opt" localSheetId="5" hidden="1">'Problem 4'!$H$23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5</definedName>
    <definedName name="solver_rel1" localSheetId="1" hidden="1">3</definedName>
    <definedName name="solver_rel1" localSheetId="2" hidden="1">2</definedName>
    <definedName name="solver_rel1" localSheetId="3" hidden="1">2</definedName>
    <definedName name="solver_rel1" localSheetId="4" hidden="1">1</definedName>
    <definedName name="solver_rel1" localSheetId="5" hidden="1">4</definedName>
    <definedName name="solver_rel10" localSheetId="1" hidden="1">1</definedName>
    <definedName name="solver_rel11" localSheetId="1" hidden="1">1</definedName>
    <definedName name="solver_rel2" localSheetId="0" hidden="1">2</definedName>
    <definedName name="solver_rel2" localSheetId="1" hidden="1">1</definedName>
    <definedName name="solver_rel2" localSheetId="2" hidden="1">1</definedName>
    <definedName name="solver_rel2" localSheetId="4" hidden="1">2</definedName>
    <definedName name="solver_rel2" localSheetId="5" hidden="1">3</definedName>
    <definedName name="solver_rel3" localSheetId="1" hidden="1">3</definedName>
    <definedName name="solver_rel3" localSheetId="2" hidden="1">4</definedName>
    <definedName name="solver_rel3" localSheetId="5" hidden="1">2</definedName>
    <definedName name="solver_rel4" localSheetId="1" hidden="1">1</definedName>
    <definedName name="solver_rel4" localSheetId="2" hidden="1">1</definedName>
    <definedName name="solver_rel5" localSheetId="1" hidden="1">3</definedName>
    <definedName name="solver_rel5" localSheetId="2" hidden="1">2</definedName>
    <definedName name="solver_rel6" localSheetId="1" hidden="1">1</definedName>
    <definedName name="solver_rel7" localSheetId="1" hidden="1">3</definedName>
    <definedName name="solver_rel8" localSheetId="1" hidden="1">1</definedName>
    <definedName name="solver_rel9" localSheetId="1" hidden="1">1</definedName>
    <definedName name="solver_rhs1" localSheetId="0" hidden="1">binary</definedName>
    <definedName name="solver_rhs1" localSheetId="1" hidden="1">'Problem 2'!$C$12</definedName>
    <definedName name="solver_rhs1" localSheetId="2" hidden="1">'Problem 3'!$I$3:$I$16</definedName>
    <definedName name="solver_rhs1" localSheetId="3" hidden="1">'Problem 3b'!$I$3:$I$15</definedName>
    <definedName name="solver_rhs1" localSheetId="4" hidden="1">'Problem 3c'!$I$21:$I$22</definedName>
    <definedName name="solver_rhs1" localSheetId="5" hidden="1">integer</definedName>
    <definedName name="solver_rhs10" localSheetId="1" hidden="1">'Problem 2'!$C$26</definedName>
    <definedName name="solver_rhs11" localSheetId="1" hidden="1">'Problem 2'!$C$27</definedName>
    <definedName name="solver_rhs2" localSheetId="0" hidden="1">'Problem 1'!$M$20:$M$27</definedName>
    <definedName name="solver_rhs2" localSheetId="1" hidden="1">'Problem 2'!$C$13</definedName>
    <definedName name="solver_rhs2" localSheetId="2" hidden="1">'Problem 3'!$K$15:$Q$15</definedName>
    <definedName name="solver_rhs2" localSheetId="4" hidden="1">'Problem 3c'!$I$3:$I$16</definedName>
    <definedName name="solver_rhs2" localSheetId="5" hidden="1">0</definedName>
    <definedName name="solver_rhs3" localSheetId="1" hidden="1">'Problem 2'!$C$15</definedName>
    <definedName name="solver_rhs3" localSheetId="2" hidden="1">integer</definedName>
    <definedName name="solver_rhs3" localSheetId="5" hidden="1">'Problem 4'!$H$19</definedName>
    <definedName name="solver_rhs4" localSheetId="1" hidden="1">'Problem 2'!$C$16</definedName>
    <definedName name="solver_rhs4" localSheetId="2" hidden="1">'Problem 3'!$P$3:$P$6</definedName>
    <definedName name="solver_rhs5" localSheetId="1" hidden="1">'Problem 2'!$C$18</definedName>
    <definedName name="solver_rhs5" localSheetId="2" hidden="1">'Problem 3'!$T$10:$T$12</definedName>
    <definedName name="solver_rhs6" localSheetId="1" hidden="1">'Problem 2'!$C$19</definedName>
    <definedName name="solver_rhs7" localSheetId="1" hidden="1">'Problem 2'!$C$21</definedName>
    <definedName name="solver_rhs8" localSheetId="1" hidden="1">'Problem 2'!$C$22</definedName>
    <definedName name="solver_rhs9" localSheetId="1" hidden="1">'Problem 2'!$C$25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1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6" l="1"/>
  <c r="H19" i="6"/>
  <c r="H7" i="6"/>
  <c r="H3" i="6"/>
  <c r="G22" i="5" l="1"/>
  <c r="G21" i="5"/>
  <c r="G18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" i="4"/>
  <c r="G5" i="4"/>
  <c r="G6" i="4"/>
  <c r="G7" i="4"/>
  <c r="G8" i="4"/>
  <c r="G9" i="4"/>
  <c r="G10" i="4"/>
  <c r="G11" i="4"/>
  <c r="G12" i="4"/>
  <c r="G13" i="4"/>
  <c r="G14" i="4"/>
  <c r="G15" i="4"/>
  <c r="G3" i="4"/>
  <c r="G18" i="4"/>
  <c r="G4" i="3"/>
  <c r="G3" i="3"/>
  <c r="G18" i="3"/>
  <c r="G5" i="3"/>
  <c r="G6" i="3"/>
  <c r="G7" i="3"/>
  <c r="G8" i="3"/>
  <c r="G9" i="3"/>
  <c r="G10" i="3"/>
  <c r="G11" i="3"/>
  <c r="G12" i="3"/>
  <c r="G13" i="3"/>
  <c r="G14" i="3"/>
  <c r="G15" i="3"/>
  <c r="G16" i="3"/>
  <c r="M5" i="1"/>
  <c r="A27" i="2"/>
  <c r="A26" i="2"/>
  <c r="A25" i="2"/>
  <c r="G3" i="2"/>
  <c r="A22" i="2"/>
  <c r="A21" i="2"/>
  <c r="A19" i="2"/>
  <c r="A18" i="2"/>
  <c r="A16" i="2"/>
  <c r="A15" i="2"/>
  <c r="A13" i="2"/>
  <c r="A12" i="2"/>
  <c r="E5" i="2"/>
  <c r="E3" i="2"/>
  <c r="E4" i="2"/>
  <c r="E2" i="2"/>
  <c r="D5" i="2"/>
  <c r="D4" i="2"/>
  <c r="D3" i="2"/>
  <c r="D2" i="2"/>
  <c r="C28" i="1" l="1"/>
  <c r="D28" i="1"/>
  <c r="E28" i="1"/>
  <c r="F28" i="1"/>
  <c r="G28" i="1"/>
  <c r="H28" i="1"/>
  <c r="I28" i="1"/>
  <c r="B28" i="1"/>
  <c r="J21" i="1"/>
  <c r="J22" i="1"/>
  <c r="J23" i="1"/>
  <c r="J24" i="1"/>
  <c r="J25" i="1"/>
  <c r="J26" i="1"/>
  <c r="J27" i="1"/>
  <c r="J20" i="1"/>
  <c r="K20" i="1" l="1"/>
  <c r="K21" i="1"/>
  <c r="K27" i="1"/>
  <c r="K25" i="1"/>
  <c r="K26" i="1"/>
  <c r="K24" i="1"/>
  <c r="K23" i="1"/>
</calcChain>
</file>

<file path=xl/sharedStrings.xml><?xml version="1.0" encoding="utf-8"?>
<sst xmlns="http://schemas.openxmlformats.org/spreadsheetml/2006/main" count="334" uniqueCount="75">
  <si>
    <t>Node</t>
  </si>
  <si>
    <t>A</t>
  </si>
  <si>
    <t>B</t>
  </si>
  <si>
    <t>C</t>
  </si>
  <si>
    <t>D</t>
  </si>
  <si>
    <t>E</t>
  </si>
  <si>
    <t>F</t>
  </si>
  <si>
    <t>G</t>
  </si>
  <si>
    <t>H</t>
  </si>
  <si>
    <t>Total Out</t>
  </si>
  <si>
    <t>Total in</t>
  </si>
  <si>
    <t>Out-In</t>
  </si>
  <si>
    <t>=</t>
  </si>
  <si>
    <t>Total Distance</t>
  </si>
  <si>
    <t>Modify below for each problem</t>
  </si>
  <si>
    <t>G to:</t>
  </si>
  <si>
    <t>Cost</t>
  </si>
  <si>
    <t>//change this -1 end, 1 start</t>
  </si>
  <si>
    <t>N/A</t>
  </si>
  <si>
    <t>Type of Tie</t>
  </si>
  <si>
    <t>Selling Price</t>
  </si>
  <si>
    <t>Labor</t>
  </si>
  <si>
    <t>Material</t>
  </si>
  <si>
    <t>PPT</t>
  </si>
  <si>
    <t>Silk=s</t>
  </si>
  <si>
    <t>Poly=p</t>
  </si>
  <si>
    <t>Blend2=c</t>
  </si>
  <si>
    <t>s</t>
  </si>
  <si>
    <t>p</t>
  </si>
  <si>
    <t>c</t>
  </si>
  <si>
    <t>Constraints</t>
  </si>
  <si>
    <t>Blend1=b</t>
  </si>
  <si>
    <t>b</t>
  </si>
  <si>
    <t>S</t>
  </si>
  <si>
    <t>&gt;=</t>
  </si>
  <si>
    <t>&lt;=</t>
  </si>
  <si>
    <t>Total</t>
  </si>
  <si>
    <t>P</t>
  </si>
  <si>
    <t>W1</t>
  </si>
  <si>
    <t>W2</t>
  </si>
  <si>
    <t>W3</t>
  </si>
  <si>
    <t>P1</t>
  </si>
  <si>
    <t>P2</t>
  </si>
  <si>
    <t>P3</t>
  </si>
  <si>
    <t>P4</t>
  </si>
  <si>
    <t>R1</t>
  </si>
  <si>
    <t>R2</t>
  </si>
  <si>
    <t>R3</t>
  </si>
  <si>
    <t>R4</t>
  </si>
  <si>
    <t>R5</t>
  </si>
  <si>
    <t>R6</t>
  </si>
  <si>
    <t>R7</t>
  </si>
  <si>
    <t>Start</t>
  </si>
  <si>
    <t>End</t>
  </si>
  <si>
    <t>Cap</t>
  </si>
  <si>
    <t>CONSTRAINTS</t>
  </si>
  <si>
    <t>inequality</t>
  </si>
  <si>
    <t>Supply/Demand</t>
  </si>
  <si>
    <t>Total Cost</t>
  </si>
  <si>
    <t>N</t>
  </si>
  <si>
    <t>Limit warehosue</t>
  </si>
  <si>
    <t>w2</t>
  </si>
  <si>
    <t>input</t>
  </si>
  <si>
    <t>out</t>
  </si>
  <si>
    <t>Change</t>
  </si>
  <si>
    <t>Desired</t>
  </si>
  <si>
    <t>ABOVE IS for part A</t>
  </si>
  <si>
    <t>V = [1, 5, 10, 25] and A = 202</t>
  </si>
  <si>
    <t>V = [1, 3, 7, 12, 27 A = 293</t>
  </si>
  <si>
    <t>change this</t>
  </si>
  <si>
    <t>Coin Value</t>
  </si>
  <si>
    <t>Count amout</t>
  </si>
  <si>
    <t>Total Coins</t>
  </si>
  <si>
    <t>Directly aboue s for part B</t>
  </si>
  <si>
    <t>Count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</si>
</sst>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5F71A-6455-9249-8554-2185307FB571}">
  <dimension ref="A3:R28"/>
  <sheetViews>
    <sheetView topLeftCell="A2" workbookViewId="0">
      <selection activeCell="M5" sqref="M5"/>
    </sheetView>
  </sheetViews>
  <sheetFormatPr baseColWidth="10" defaultRowHeight="16"/>
  <cols>
    <col min="2" max="2" width="8.33203125" bestFit="1" customWidth="1"/>
    <col min="3" max="9" width="4.1640625" bestFit="1" customWidth="1"/>
    <col min="10" max="10" width="8.83203125" bestFit="1" customWidth="1"/>
    <col min="11" max="11" width="12.83203125" bestFit="1" customWidth="1"/>
    <col min="12" max="12" width="2.1640625" bestFit="1" customWidth="1"/>
    <col min="13" max="13" width="8.33203125" bestFit="1" customWidth="1"/>
  </cols>
  <sheetData>
    <row r="3" spans="1:18">
      <c r="B3" t="s">
        <v>0</v>
      </c>
    </row>
    <row r="4" spans="1:18"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</row>
    <row r="5" spans="1:18">
      <c r="A5" t="s">
        <v>1</v>
      </c>
      <c r="B5">
        <v>100</v>
      </c>
      <c r="C5">
        <v>8</v>
      </c>
      <c r="D5">
        <v>100</v>
      </c>
      <c r="E5">
        <v>100</v>
      </c>
      <c r="F5">
        <v>100</v>
      </c>
      <c r="G5">
        <v>10</v>
      </c>
      <c r="H5">
        <v>100</v>
      </c>
      <c r="I5">
        <v>100</v>
      </c>
      <c r="K5" t="s">
        <v>13</v>
      </c>
      <c r="M5">
        <f>SUMPRODUCT(B5:I12,B20:I27)</f>
        <v>3</v>
      </c>
    </row>
    <row r="6" spans="1:18">
      <c r="A6" t="s">
        <v>2</v>
      </c>
      <c r="B6">
        <v>100</v>
      </c>
      <c r="C6">
        <v>100</v>
      </c>
      <c r="D6">
        <v>4</v>
      </c>
      <c r="E6">
        <v>100</v>
      </c>
      <c r="F6">
        <v>10</v>
      </c>
      <c r="G6">
        <v>100</v>
      </c>
      <c r="H6">
        <v>100</v>
      </c>
      <c r="I6">
        <v>100</v>
      </c>
    </row>
    <row r="7" spans="1:18">
      <c r="A7" t="s">
        <v>3</v>
      </c>
      <c r="B7">
        <v>100</v>
      </c>
      <c r="C7">
        <v>100</v>
      </c>
      <c r="D7">
        <v>100</v>
      </c>
      <c r="E7">
        <v>3</v>
      </c>
      <c r="F7">
        <v>100</v>
      </c>
      <c r="G7">
        <v>100</v>
      </c>
      <c r="H7">
        <v>100</v>
      </c>
      <c r="I7">
        <v>100</v>
      </c>
      <c r="Q7" t="s">
        <v>15</v>
      </c>
      <c r="R7" t="s">
        <v>16</v>
      </c>
    </row>
    <row r="8" spans="1:18">
      <c r="A8" t="s">
        <v>4</v>
      </c>
      <c r="B8">
        <v>100</v>
      </c>
      <c r="C8">
        <v>100</v>
      </c>
      <c r="D8">
        <v>100</v>
      </c>
      <c r="E8">
        <v>100</v>
      </c>
      <c r="F8">
        <v>25</v>
      </c>
      <c r="G8">
        <v>18</v>
      </c>
      <c r="H8">
        <v>100</v>
      </c>
      <c r="I8">
        <v>100</v>
      </c>
      <c r="Q8" t="s">
        <v>1</v>
      </c>
      <c r="R8">
        <v>7</v>
      </c>
    </row>
    <row r="9" spans="1:18">
      <c r="A9" t="s">
        <v>5</v>
      </c>
      <c r="B9">
        <v>100</v>
      </c>
      <c r="C9">
        <v>100</v>
      </c>
      <c r="D9">
        <v>100</v>
      </c>
      <c r="E9">
        <v>9</v>
      </c>
      <c r="F9">
        <v>100</v>
      </c>
      <c r="G9">
        <v>100</v>
      </c>
      <c r="H9">
        <v>7</v>
      </c>
      <c r="I9">
        <v>100</v>
      </c>
      <c r="Q9" t="s">
        <v>2</v>
      </c>
      <c r="R9">
        <v>12</v>
      </c>
    </row>
    <row r="10" spans="1:18">
      <c r="A10" t="s">
        <v>6</v>
      </c>
      <c r="B10">
        <v>5</v>
      </c>
      <c r="C10">
        <v>7</v>
      </c>
      <c r="D10">
        <v>4</v>
      </c>
      <c r="E10">
        <v>100</v>
      </c>
      <c r="F10">
        <v>2</v>
      </c>
      <c r="G10">
        <v>100</v>
      </c>
      <c r="H10">
        <v>100</v>
      </c>
      <c r="I10">
        <v>100</v>
      </c>
      <c r="Q10" t="s">
        <v>3</v>
      </c>
      <c r="R10">
        <v>16</v>
      </c>
    </row>
    <row r="11" spans="1:18">
      <c r="A11" t="s">
        <v>7</v>
      </c>
      <c r="B11">
        <v>100</v>
      </c>
      <c r="C11">
        <v>100</v>
      </c>
      <c r="D11">
        <v>100</v>
      </c>
      <c r="E11">
        <v>2</v>
      </c>
      <c r="F11">
        <v>100</v>
      </c>
      <c r="G11">
        <v>100</v>
      </c>
      <c r="H11">
        <v>100</v>
      </c>
      <c r="I11">
        <v>3</v>
      </c>
      <c r="Q11" t="s">
        <v>4</v>
      </c>
      <c r="R11">
        <v>2</v>
      </c>
    </row>
    <row r="12" spans="1:18">
      <c r="A12" t="s">
        <v>8</v>
      </c>
      <c r="B12">
        <v>4</v>
      </c>
      <c r="C12">
        <v>9</v>
      </c>
      <c r="D12">
        <v>100</v>
      </c>
      <c r="E12">
        <v>100</v>
      </c>
      <c r="F12">
        <v>100</v>
      </c>
      <c r="G12">
        <v>100</v>
      </c>
      <c r="H12">
        <v>100</v>
      </c>
      <c r="I12">
        <v>100</v>
      </c>
      <c r="Q12" t="s">
        <v>5</v>
      </c>
      <c r="R12">
        <v>19</v>
      </c>
    </row>
    <row r="13" spans="1:18">
      <c r="Q13" t="s">
        <v>6</v>
      </c>
      <c r="R13">
        <v>17</v>
      </c>
    </row>
    <row r="14" spans="1:18">
      <c r="Q14" t="s">
        <v>7</v>
      </c>
      <c r="R14" t="s">
        <v>18</v>
      </c>
    </row>
    <row r="15" spans="1:18">
      <c r="A15" t="s">
        <v>14</v>
      </c>
      <c r="Q15" t="s">
        <v>8</v>
      </c>
      <c r="R15">
        <v>3</v>
      </c>
    </row>
    <row r="17" spans="1:13">
      <c r="M17" t="s">
        <v>17</v>
      </c>
    </row>
    <row r="18" spans="1:13">
      <c r="B18" t="s">
        <v>0</v>
      </c>
    </row>
    <row r="19" spans="1:13"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11</v>
      </c>
    </row>
    <row r="20" spans="1:13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f>SUM(B20:I20)</f>
        <v>0</v>
      </c>
      <c r="K20">
        <f>J20-B28</f>
        <v>0</v>
      </c>
      <c r="L20" t="s">
        <v>12</v>
      </c>
      <c r="M20">
        <v>0</v>
      </c>
    </row>
    <row r="21" spans="1:13">
      <c r="A21" t="s">
        <v>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ref="J21:J27" si="0">SUM(B21:I21)</f>
        <v>0</v>
      </c>
      <c r="K21">
        <f>J21-C28</f>
        <v>0</v>
      </c>
      <c r="L21" t="s">
        <v>12</v>
      </c>
      <c r="M21">
        <v>0</v>
      </c>
    </row>
    <row r="22" spans="1:13">
      <c r="A22" t="s">
        <v>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0"/>
        <v>0</v>
      </c>
      <c r="K22">
        <v>0</v>
      </c>
      <c r="L22" t="s">
        <v>12</v>
      </c>
      <c r="M22">
        <v>0</v>
      </c>
    </row>
    <row r="23" spans="1:13">
      <c r="A23" t="s">
        <v>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f t="shared" si="0"/>
        <v>0</v>
      </c>
      <c r="K23">
        <f>J23-E28</f>
        <v>0</v>
      </c>
      <c r="L23" t="s">
        <v>12</v>
      </c>
      <c r="M23">
        <v>0</v>
      </c>
    </row>
    <row r="24" spans="1:13">
      <c r="A24" t="s">
        <v>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f t="shared" si="0"/>
        <v>0</v>
      </c>
      <c r="K24">
        <f>J24-F28</f>
        <v>0</v>
      </c>
      <c r="L24" t="s">
        <v>12</v>
      </c>
      <c r="M24">
        <v>0</v>
      </c>
    </row>
    <row r="25" spans="1:13">
      <c r="A25" t="s">
        <v>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0"/>
        <v>0</v>
      </c>
      <c r="K25">
        <f>J25-G28</f>
        <v>0</v>
      </c>
      <c r="L25" t="s">
        <v>12</v>
      </c>
      <c r="M25">
        <v>0</v>
      </c>
    </row>
    <row r="26" spans="1:13">
      <c r="A26" t="s">
        <v>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f t="shared" si="0"/>
        <v>1</v>
      </c>
      <c r="K26">
        <f>J26-H28</f>
        <v>1</v>
      </c>
      <c r="L26" t="s">
        <v>12</v>
      </c>
      <c r="M26">
        <v>1</v>
      </c>
    </row>
    <row r="27" spans="1:13">
      <c r="A27" t="s">
        <v>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0"/>
        <v>0</v>
      </c>
      <c r="K27">
        <f>J27-I28</f>
        <v>-1</v>
      </c>
      <c r="L27" t="s">
        <v>12</v>
      </c>
      <c r="M27">
        <v>-1</v>
      </c>
    </row>
    <row r="28" spans="1:13">
      <c r="A28" t="s">
        <v>10</v>
      </c>
      <c r="B28">
        <f>SUM(B20:B27)</f>
        <v>0</v>
      </c>
      <c r="C28">
        <f t="shared" ref="C28:I28" si="1">SUM(C20:C27)</f>
        <v>0</v>
      </c>
      <c r="D28">
        <f t="shared" si="1"/>
        <v>0</v>
      </c>
      <c r="E28">
        <f t="shared" si="1"/>
        <v>0</v>
      </c>
      <c r="F28">
        <f t="shared" si="1"/>
        <v>0</v>
      </c>
      <c r="G28">
        <f t="shared" si="1"/>
        <v>0</v>
      </c>
      <c r="H28">
        <f t="shared" si="1"/>
        <v>0</v>
      </c>
      <c r="I28">
        <f t="shared" si="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0624-E614-5240-AE85-A9EC2BE686B2}">
  <dimension ref="A1:G27"/>
  <sheetViews>
    <sheetView workbookViewId="0">
      <selection activeCell="G3" sqref="G3"/>
    </sheetView>
  </sheetViews>
  <sheetFormatPr baseColWidth="10" defaultRowHeight="16"/>
  <sheetData>
    <row r="1" spans="1:7">
      <c r="A1" t="s">
        <v>19</v>
      </c>
      <c r="B1" t="s">
        <v>20</v>
      </c>
      <c r="C1" t="s">
        <v>21</v>
      </c>
      <c r="D1" t="s">
        <v>22</v>
      </c>
      <c r="E1" t="s">
        <v>23</v>
      </c>
    </row>
    <row r="2" spans="1:7">
      <c r="A2" t="s">
        <v>24</v>
      </c>
      <c r="B2">
        <v>6.7</v>
      </c>
      <c r="C2">
        <v>0.75</v>
      </c>
      <c r="D2">
        <f>0.125*20</f>
        <v>2.5</v>
      </c>
      <c r="E2">
        <f>B2-C2-D2</f>
        <v>3.45</v>
      </c>
      <c r="G2" t="s">
        <v>36</v>
      </c>
    </row>
    <row r="3" spans="1:7">
      <c r="A3" t="s">
        <v>25</v>
      </c>
      <c r="B3">
        <v>3.55</v>
      </c>
      <c r="C3">
        <v>0.75</v>
      </c>
      <c r="D3">
        <f>0.08*6</f>
        <v>0.48</v>
      </c>
      <c r="E3">
        <f t="shared" ref="E3:E4" si="0">B3-C3-D3</f>
        <v>2.3199999999999998</v>
      </c>
      <c r="G3" s="1">
        <f>(3.45*A8+2.32*B8+2.81*C8+3.25*D8)</f>
        <v>120060</v>
      </c>
    </row>
    <row r="4" spans="1:7">
      <c r="A4" t="s">
        <v>31</v>
      </c>
      <c r="B4">
        <v>4.3099999999999996</v>
      </c>
      <c r="C4">
        <v>0.75</v>
      </c>
      <c r="D4">
        <f>(0.05*6)+(0.05*9)</f>
        <v>0.75</v>
      </c>
      <c r="E4">
        <f t="shared" si="0"/>
        <v>2.8099999999999996</v>
      </c>
    </row>
    <row r="5" spans="1:7">
      <c r="A5" t="s">
        <v>26</v>
      </c>
      <c r="B5">
        <v>4.8099999999999996</v>
      </c>
      <c r="C5">
        <v>0.75</v>
      </c>
      <c r="D5">
        <f>(0.03*6)+(0.07*9)</f>
        <v>0.81</v>
      </c>
      <c r="E5">
        <f>B5-C5-D5</f>
        <v>3.2499999999999996</v>
      </c>
    </row>
    <row r="7" spans="1:7">
      <c r="A7" s="1" t="s">
        <v>27</v>
      </c>
      <c r="B7" s="1" t="s">
        <v>28</v>
      </c>
      <c r="C7" s="1" t="s">
        <v>32</v>
      </c>
      <c r="D7" s="1" t="s">
        <v>29</v>
      </c>
    </row>
    <row r="8" spans="1:7">
      <c r="A8" s="1">
        <v>7000</v>
      </c>
      <c r="B8" s="1">
        <v>13687.5</v>
      </c>
      <c r="C8" s="1">
        <v>13000</v>
      </c>
      <c r="D8" s="1">
        <v>8500</v>
      </c>
    </row>
    <row r="10" spans="1:7">
      <c r="A10" t="s">
        <v>30</v>
      </c>
    </row>
    <row r="11" spans="1:7">
      <c r="A11" t="s">
        <v>33</v>
      </c>
    </row>
    <row r="12" spans="1:7">
      <c r="A12">
        <f>A8</f>
        <v>7000</v>
      </c>
      <c r="B12" t="s">
        <v>34</v>
      </c>
      <c r="C12">
        <v>6000</v>
      </c>
    </row>
    <row r="13" spans="1:7">
      <c r="A13">
        <f>A8</f>
        <v>7000</v>
      </c>
      <c r="B13" t="s">
        <v>35</v>
      </c>
      <c r="C13">
        <v>7000</v>
      </c>
    </row>
    <row r="14" spans="1:7">
      <c r="A14" t="s">
        <v>37</v>
      </c>
    </row>
    <row r="15" spans="1:7">
      <c r="A15">
        <f>B8</f>
        <v>13687.5</v>
      </c>
      <c r="B15" t="s">
        <v>34</v>
      </c>
      <c r="C15">
        <v>10000</v>
      </c>
    </row>
    <row r="16" spans="1:7">
      <c r="A16">
        <f>B8</f>
        <v>13687.5</v>
      </c>
      <c r="B16" t="s">
        <v>35</v>
      </c>
      <c r="C16">
        <v>14000</v>
      </c>
    </row>
    <row r="17" spans="1:3">
      <c r="A17" t="s">
        <v>2</v>
      </c>
    </row>
    <row r="18" spans="1:3">
      <c r="A18">
        <f>C8</f>
        <v>13000</v>
      </c>
      <c r="B18" t="s">
        <v>34</v>
      </c>
      <c r="C18">
        <v>13000</v>
      </c>
    </row>
    <row r="19" spans="1:3">
      <c r="A19">
        <f>C8</f>
        <v>13000</v>
      </c>
      <c r="B19" t="s">
        <v>35</v>
      </c>
      <c r="C19">
        <v>13000</v>
      </c>
    </row>
    <row r="20" spans="1:3">
      <c r="A20" t="s">
        <v>3</v>
      </c>
    </row>
    <row r="21" spans="1:3">
      <c r="A21">
        <f>D8</f>
        <v>8500</v>
      </c>
      <c r="B21" t="s">
        <v>34</v>
      </c>
      <c r="C21">
        <v>6000</v>
      </c>
    </row>
    <row r="22" spans="1:3">
      <c r="A22">
        <f>D8</f>
        <v>8500</v>
      </c>
      <c r="B22" t="s">
        <v>35</v>
      </c>
      <c r="C22">
        <v>8500</v>
      </c>
    </row>
    <row r="25" spans="1:3">
      <c r="A25">
        <f>A8*0.125</f>
        <v>875</v>
      </c>
      <c r="B25" t="s">
        <v>35</v>
      </c>
      <c r="C25">
        <v>1000</v>
      </c>
    </row>
    <row r="26" spans="1:3">
      <c r="A26">
        <f>(B8*0.08)+(C8*0.05)+(D8*0.03)</f>
        <v>2000</v>
      </c>
      <c r="B26" t="s">
        <v>35</v>
      </c>
      <c r="C26">
        <v>2000</v>
      </c>
    </row>
    <row r="27" spans="1:3">
      <c r="A27">
        <f>(C8*0.05)+(D8*0.05)</f>
        <v>1075</v>
      </c>
      <c r="B27" t="s">
        <v>35</v>
      </c>
      <c r="C27">
        <v>1250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9D43-4CEE-804F-A6D9-FB91DA934C0D}">
  <dimension ref="A1:T23"/>
  <sheetViews>
    <sheetView workbookViewId="0">
      <selection activeCell="C2" sqref="C2"/>
    </sheetView>
  </sheetViews>
  <sheetFormatPr baseColWidth="10" defaultRowHeight="16"/>
  <cols>
    <col min="13" max="13" width="13.1640625" customWidth="1"/>
  </cols>
  <sheetData>
    <row r="1" spans="1:20">
      <c r="F1" t="s">
        <v>55</v>
      </c>
    </row>
    <row r="2" spans="1:20">
      <c r="A2" t="s">
        <v>52</v>
      </c>
      <c r="B2" t="s">
        <v>53</v>
      </c>
      <c r="C2" t="s">
        <v>59</v>
      </c>
      <c r="D2" t="s">
        <v>16</v>
      </c>
      <c r="F2" t="s">
        <v>52</v>
      </c>
      <c r="G2" t="s">
        <v>54</v>
      </c>
      <c r="H2" t="s">
        <v>56</v>
      </c>
      <c r="I2" t="s">
        <v>57</v>
      </c>
    </row>
    <row r="3" spans="1:20">
      <c r="A3" t="s">
        <v>41</v>
      </c>
      <c r="B3" t="s">
        <v>38</v>
      </c>
      <c r="C3">
        <v>150</v>
      </c>
      <c r="D3">
        <v>10</v>
      </c>
      <c r="F3" t="s">
        <v>41</v>
      </c>
      <c r="G3">
        <f>SUMIF($A$3:$A$23,F3,$C$3:$C$23)-SUMIF($B$3:$B$23,F3,$C$3:$C$23)</f>
        <v>150</v>
      </c>
      <c r="H3" t="s">
        <v>12</v>
      </c>
      <c r="I3">
        <v>150</v>
      </c>
    </row>
    <row r="4" spans="1:20">
      <c r="A4" t="s">
        <v>41</v>
      </c>
      <c r="B4" t="s">
        <v>39</v>
      </c>
      <c r="C4">
        <v>0</v>
      </c>
      <c r="D4">
        <v>15</v>
      </c>
      <c r="F4" t="s">
        <v>42</v>
      </c>
      <c r="G4">
        <f>SUMIF($A$3:$A$23,F4,$C$3:$C$23)-SUMIF($B$3:$B$23,F4,$C$3:$C$23)</f>
        <v>450</v>
      </c>
      <c r="H4" t="s">
        <v>12</v>
      </c>
      <c r="I4">
        <v>450</v>
      </c>
    </row>
    <row r="5" spans="1:20">
      <c r="A5" t="s">
        <v>42</v>
      </c>
      <c r="B5" t="s">
        <v>38</v>
      </c>
      <c r="C5">
        <v>200</v>
      </c>
      <c r="D5">
        <v>11</v>
      </c>
      <c r="F5" t="s">
        <v>43</v>
      </c>
      <c r="G5">
        <f t="shared" ref="G5:G16" si="0">SUMIF($A$3:$A$23,F5,$C$3:$C$23)-SUMIF($B$3:$B$23,F5,$C$3:$C$23)</f>
        <v>250</v>
      </c>
      <c r="H5" t="s">
        <v>12</v>
      </c>
      <c r="I5">
        <v>250</v>
      </c>
    </row>
    <row r="6" spans="1:20">
      <c r="A6" t="s">
        <v>42</v>
      </c>
      <c r="B6" t="s">
        <v>39</v>
      </c>
      <c r="C6">
        <v>250</v>
      </c>
      <c r="D6">
        <v>8</v>
      </c>
      <c r="F6" t="s">
        <v>44</v>
      </c>
      <c r="G6">
        <f t="shared" si="0"/>
        <v>150</v>
      </c>
      <c r="H6" t="s">
        <v>12</v>
      </c>
      <c r="I6">
        <v>150</v>
      </c>
    </row>
    <row r="7" spans="1:20">
      <c r="A7" t="s">
        <v>43</v>
      </c>
      <c r="B7" t="s">
        <v>38</v>
      </c>
      <c r="C7">
        <v>0</v>
      </c>
      <c r="D7">
        <v>13</v>
      </c>
      <c r="F7" t="s">
        <v>38</v>
      </c>
      <c r="G7">
        <f t="shared" si="0"/>
        <v>0</v>
      </c>
      <c r="H7" t="s">
        <v>12</v>
      </c>
      <c r="I7">
        <v>0</v>
      </c>
    </row>
    <row r="8" spans="1:20">
      <c r="A8" t="s">
        <v>43</v>
      </c>
      <c r="B8" t="s">
        <v>39</v>
      </c>
      <c r="C8">
        <v>150</v>
      </c>
      <c r="D8">
        <v>8</v>
      </c>
      <c r="F8" t="s">
        <v>39</v>
      </c>
      <c r="G8">
        <f t="shared" si="0"/>
        <v>0</v>
      </c>
      <c r="H8" t="s">
        <v>12</v>
      </c>
      <c r="I8">
        <v>0</v>
      </c>
    </row>
    <row r="9" spans="1:20">
      <c r="A9" t="s">
        <v>43</v>
      </c>
      <c r="B9" t="s">
        <v>40</v>
      </c>
      <c r="C9">
        <v>100</v>
      </c>
      <c r="D9">
        <v>9</v>
      </c>
      <c r="F9" t="s">
        <v>40</v>
      </c>
      <c r="G9">
        <f t="shared" si="0"/>
        <v>0</v>
      </c>
      <c r="H9" t="s">
        <v>12</v>
      </c>
      <c r="I9">
        <v>0</v>
      </c>
    </row>
    <row r="10" spans="1:20">
      <c r="A10" t="s">
        <v>44</v>
      </c>
      <c r="B10" t="s">
        <v>39</v>
      </c>
      <c r="C10">
        <v>0</v>
      </c>
      <c r="D10">
        <v>14</v>
      </c>
      <c r="F10" t="s">
        <v>45</v>
      </c>
      <c r="G10">
        <f t="shared" si="0"/>
        <v>-100</v>
      </c>
      <c r="H10" t="s">
        <v>12</v>
      </c>
      <c r="I10">
        <v>-100</v>
      </c>
      <c r="T10">
        <v>0</v>
      </c>
    </row>
    <row r="11" spans="1:20">
      <c r="A11" t="s">
        <v>44</v>
      </c>
      <c r="B11" t="s">
        <v>40</v>
      </c>
      <c r="C11">
        <v>150</v>
      </c>
      <c r="D11">
        <v>8</v>
      </c>
      <c r="F11" t="s">
        <v>46</v>
      </c>
      <c r="G11">
        <f t="shared" si="0"/>
        <v>-150</v>
      </c>
      <c r="H11" t="s">
        <v>12</v>
      </c>
      <c r="I11">
        <v>-150</v>
      </c>
      <c r="T11">
        <v>0</v>
      </c>
    </row>
    <row r="12" spans="1:20">
      <c r="A12" t="s">
        <v>38</v>
      </c>
      <c r="B12" t="s">
        <v>45</v>
      </c>
      <c r="C12">
        <v>100</v>
      </c>
      <c r="D12">
        <v>5</v>
      </c>
      <c r="F12" t="s">
        <v>47</v>
      </c>
      <c r="G12">
        <f t="shared" si="0"/>
        <v>-100</v>
      </c>
      <c r="H12" t="s">
        <v>12</v>
      </c>
      <c r="I12">
        <v>-100</v>
      </c>
      <c r="T12">
        <v>0</v>
      </c>
    </row>
    <row r="13" spans="1:20">
      <c r="A13" t="s">
        <v>38</v>
      </c>
      <c r="B13" t="s">
        <v>46</v>
      </c>
      <c r="C13">
        <v>150</v>
      </c>
      <c r="D13">
        <v>6</v>
      </c>
      <c r="F13" t="s">
        <v>48</v>
      </c>
      <c r="G13">
        <f t="shared" si="0"/>
        <v>-200</v>
      </c>
      <c r="H13" t="s">
        <v>12</v>
      </c>
      <c r="I13">
        <v>-200</v>
      </c>
    </row>
    <row r="14" spans="1:20">
      <c r="A14" t="s">
        <v>38</v>
      </c>
      <c r="B14" t="s">
        <v>47</v>
      </c>
      <c r="C14">
        <v>100</v>
      </c>
      <c r="D14">
        <v>7</v>
      </c>
      <c r="F14" t="s">
        <v>49</v>
      </c>
      <c r="G14">
        <f t="shared" si="0"/>
        <v>-200</v>
      </c>
      <c r="H14" t="s">
        <v>12</v>
      </c>
      <c r="I14">
        <v>-200</v>
      </c>
    </row>
    <row r="15" spans="1:20">
      <c r="A15" t="s">
        <v>38</v>
      </c>
      <c r="B15" t="s">
        <v>48</v>
      </c>
      <c r="C15">
        <v>0</v>
      </c>
      <c r="D15">
        <v>10</v>
      </c>
      <c r="F15" t="s">
        <v>50</v>
      </c>
      <c r="G15">
        <f t="shared" si="0"/>
        <v>-150</v>
      </c>
      <c r="H15" t="s">
        <v>12</v>
      </c>
      <c r="I15">
        <v>-150</v>
      </c>
    </row>
    <row r="16" spans="1:20">
      <c r="A16" t="s">
        <v>39</v>
      </c>
      <c r="B16" t="s">
        <v>47</v>
      </c>
      <c r="C16">
        <v>0</v>
      </c>
      <c r="D16">
        <v>12</v>
      </c>
      <c r="F16" t="s">
        <v>51</v>
      </c>
      <c r="G16">
        <f t="shared" si="0"/>
        <v>-100</v>
      </c>
      <c r="H16" t="s">
        <v>12</v>
      </c>
      <c r="I16">
        <v>-100</v>
      </c>
    </row>
    <row r="17" spans="1:7">
      <c r="A17" t="s">
        <v>39</v>
      </c>
      <c r="B17" t="s">
        <v>48</v>
      </c>
      <c r="C17">
        <v>200</v>
      </c>
      <c r="D17">
        <v>8</v>
      </c>
    </row>
    <row r="18" spans="1:7">
      <c r="A18" t="s">
        <v>39</v>
      </c>
      <c r="B18" t="s">
        <v>49</v>
      </c>
      <c r="C18">
        <v>200</v>
      </c>
      <c r="D18">
        <v>10</v>
      </c>
      <c r="F18" t="s">
        <v>58</v>
      </c>
      <c r="G18" s="1">
        <f>SUMPRODUCT(C3:C23,D3:D23)</f>
        <v>17100</v>
      </c>
    </row>
    <row r="19" spans="1:7">
      <c r="A19" t="s">
        <v>39</v>
      </c>
      <c r="B19" t="s">
        <v>50</v>
      </c>
      <c r="C19">
        <v>0</v>
      </c>
      <c r="D19">
        <v>14</v>
      </c>
    </row>
    <row r="20" spans="1:7">
      <c r="A20" t="s">
        <v>40</v>
      </c>
      <c r="B20" t="s">
        <v>48</v>
      </c>
      <c r="C20">
        <v>0</v>
      </c>
      <c r="D20">
        <v>14</v>
      </c>
    </row>
    <row r="21" spans="1:7">
      <c r="A21" t="s">
        <v>40</v>
      </c>
      <c r="B21" t="s">
        <v>49</v>
      </c>
      <c r="C21">
        <v>0</v>
      </c>
      <c r="D21">
        <v>12</v>
      </c>
    </row>
    <row r="22" spans="1:7">
      <c r="A22" t="s">
        <v>40</v>
      </c>
      <c r="B22" t="s">
        <v>50</v>
      </c>
      <c r="C22">
        <v>150</v>
      </c>
      <c r="D22">
        <v>12</v>
      </c>
    </row>
    <row r="23" spans="1:7">
      <c r="A23" t="s">
        <v>40</v>
      </c>
      <c r="B23" t="s">
        <v>51</v>
      </c>
      <c r="C23">
        <v>100</v>
      </c>
      <c r="D23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FF552-2B7C-6041-8FA3-CC2E594EDD69}">
  <dimension ref="A1:T18"/>
  <sheetViews>
    <sheetView workbookViewId="0">
      <selection activeCell="C2" sqref="C2"/>
    </sheetView>
  </sheetViews>
  <sheetFormatPr baseColWidth="10" defaultRowHeight="16"/>
  <cols>
    <col min="13" max="13" width="13.1640625" customWidth="1"/>
  </cols>
  <sheetData>
    <row r="1" spans="1:20">
      <c r="F1" t="s">
        <v>55</v>
      </c>
    </row>
    <row r="2" spans="1:20">
      <c r="A2" t="s">
        <v>52</v>
      </c>
      <c r="B2" t="s">
        <v>53</v>
      </c>
      <c r="C2" t="s">
        <v>59</v>
      </c>
      <c r="D2" t="s">
        <v>16</v>
      </c>
      <c r="F2" t="s">
        <v>52</v>
      </c>
      <c r="G2" t="s">
        <v>54</v>
      </c>
      <c r="H2" t="s">
        <v>56</v>
      </c>
      <c r="I2" t="s">
        <v>57</v>
      </c>
    </row>
    <row r="3" spans="1:20">
      <c r="A3" t="s">
        <v>41</v>
      </c>
      <c r="B3" t="s">
        <v>38</v>
      </c>
      <c r="C3">
        <v>150</v>
      </c>
      <c r="D3">
        <v>10</v>
      </c>
      <c r="F3" t="s">
        <v>41</v>
      </c>
      <c r="G3">
        <f>SUMIF($A$3:$A$15,F3,$C$3:$C$15)-SUMIF($B$3:$B$15,F3,$C$3:$C$15)</f>
        <v>150</v>
      </c>
      <c r="H3" t="s">
        <v>12</v>
      </c>
      <c r="I3">
        <v>150</v>
      </c>
    </row>
    <row r="4" spans="1:20">
      <c r="A4" t="s">
        <v>42</v>
      </c>
      <c r="B4" t="s">
        <v>38</v>
      </c>
      <c r="C4">
        <v>400</v>
      </c>
      <c r="D4">
        <v>11</v>
      </c>
      <c r="F4" t="s">
        <v>42</v>
      </c>
      <c r="G4">
        <f t="shared" ref="G4:G15" si="0">SUMIF($A$3:$A$15,F4,$C$3:$C$15)-SUMIF($B$3:$B$15,F4,$C$3:$C$15)</f>
        <v>400</v>
      </c>
      <c r="H4" t="s">
        <v>12</v>
      </c>
      <c r="I4">
        <v>450</v>
      </c>
    </row>
    <row r="5" spans="1:20">
      <c r="A5" t="s">
        <v>43</v>
      </c>
      <c r="B5" t="s">
        <v>38</v>
      </c>
      <c r="C5">
        <v>0</v>
      </c>
      <c r="D5">
        <v>13</v>
      </c>
      <c r="F5" t="s">
        <v>43</v>
      </c>
      <c r="G5">
        <f t="shared" si="0"/>
        <v>250</v>
      </c>
      <c r="H5" t="s">
        <v>12</v>
      </c>
      <c r="I5">
        <v>250</v>
      </c>
    </row>
    <row r="6" spans="1:20">
      <c r="A6" t="s">
        <v>43</v>
      </c>
      <c r="B6" t="s">
        <v>40</v>
      </c>
      <c r="C6">
        <v>250</v>
      </c>
      <c r="D6">
        <v>9</v>
      </c>
      <c r="F6" t="s">
        <v>44</v>
      </c>
      <c r="G6">
        <f t="shared" si="0"/>
        <v>150</v>
      </c>
      <c r="H6" t="s">
        <v>12</v>
      </c>
      <c r="I6">
        <v>150</v>
      </c>
    </row>
    <row r="7" spans="1:20">
      <c r="A7" t="s">
        <v>44</v>
      </c>
      <c r="B7" t="s">
        <v>40</v>
      </c>
      <c r="C7">
        <v>150</v>
      </c>
      <c r="D7">
        <v>8</v>
      </c>
      <c r="F7" t="s">
        <v>38</v>
      </c>
      <c r="G7">
        <f t="shared" si="0"/>
        <v>0</v>
      </c>
      <c r="H7" t="s">
        <v>12</v>
      </c>
      <c r="I7">
        <v>0</v>
      </c>
    </row>
    <row r="8" spans="1:20">
      <c r="A8" t="s">
        <v>38</v>
      </c>
      <c r="B8" t="s">
        <v>45</v>
      </c>
      <c r="C8">
        <v>100</v>
      </c>
      <c r="D8">
        <v>5</v>
      </c>
      <c r="F8" t="s">
        <v>40</v>
      </c>
      <c r="G8">
        <f t="shared" si="0"/>
        <v>0</v>
      </c>
      <c r="H8" t="s">
        <v>12</v>
      </c>
      <c r="I8">
        <v>0</v>
      </c>
    </row>
    <row r="9" spans="1:20">
      <c r="A9" t="s">
        <v>38</v>
      </c>
      <c r="B9" t="s">
        <v>46</v>
      </c>
      <c r="C9">
        <v>150</v>
      </c>
      <c r="D9">
        <v>6</v>
      </c>
      <c r="F9" t="s">
        <v>45</v>
      </c>
      <c r="G9">
        <f t="shared" si="0"/>
        <v>-100</v>
      </c>
      <c r="H9" t="s">
        <v>12</v>
      </c>
      <c r="I9">
        <v>-100</v>
      </c>
    </row>
    <row r="10" spans="1:20">
      <c r="A10" t="s">
        <v>38</v>
      </c>
      <c r="B10" t="s">
        <v>47</v>
      </c>
      <c r="C10">
        <v>100</v>
      </c>
      <c r="D10">
        <v>7</v>
      </c>
      <c r="F10" t="s">
        <v>46</v>
      </c>
      <c r="G10">
        <f t="shared" si="0"/>
        <v>-150</v>
      </c>
      <c r="H10" t="s">
        <v>12</v>
      </c>
      <c r="I10">
        <v>-150</v>
      </c>
      <c r="T10">
        <v>0</v>
      </c>
    </row>
    <row r="11" spans="1:20">
      <c r="A11" t="s">
        <v>38</v>
      </c>
      <c r="B11" t="s">
        <v>48</v>
      </c>
      <c r="C11">
        <v>200</v>
      </c>
      <c r="D11">
        <v>10</v>
      </c>
      <c r="F11" t="s">
        <v>47</v>
      </c>
      <c r="G11">
        <f t="shared" si="0"/>
        <v>-100</v>
      </c>
      <c r="H11" t="s">
        <v>12</v>
      </c>
      <c r="I11">
        <v>-100</v>
      </c>
      <c r="T11">
        <v>0</v>
      </c>
    </row>
    <row r="12" spans="1:20">
      <c r="A12" t="s">
        <v>40</v>
      </c>
      <c r="B12" t="s">
        <v>48</v>
      </c>
      <c r="C12">
        <v>0</v>
      </c>
      <c r="D12">
        <v>14</v>
      </c>
      <c r="F12" t="s">
        <v>48</v>
      </c>
      <c r="G12">
        <f t="shared" si="0"/>
        <v>-200</v>
      </c>
      <c r="H12" t="s">
        <v>12</v>
      </c>
      <c r="I12">
        <v>-200</v>
      </c>
      <c r="T12">
        <v>0</v>
      </c>
    </row>
    <row r="13" spans="1:20">
      <c r="A13" t="s">
        <v>40</v>
      </c>
      <c r="B13" t="s">
        <v>49</v>
      </c>
      <c r="C13">
        <v>200</v>
      </c>
      <c r="D13">
        <v>12</v>
      </c>
      <c r="F13" t="s">
        <v>49</v>
      </c>
      <c r="G13">
        <f t="shared" si="0"/>
        <v>-200</v>
      </c>
      <c r="H13" t="s">
        <v>12</v>
      </c>
      <c r="I13">
        <v>-200</v>
      </c>
    </row>
    <row r="14" spans="1:20">
      <c r="A14" t="s">
        <v>40</v>
      </c>
      <c r="B14" t="s">
        <v>50</v>
      </c>
      <c r="C14">
        <v>150</v>
      </c>
      <c r="D14">
        <v>12</v>
      </c>
      <c r="F14" t="s">
        <v>50</v>
      </c>
      <c r="G14">
        <f t="shared" si="0"/>
        <v>-150</v>
      </c>
      <c r="H14" t="s">
        <v>12</v>
      </c>
      <c r="I14">
        <v>-150</v>
      </c>
    </row>
    <row r="15" spans="1:20">
      <c r="A15" t="s">
        <v>40</v>
      </c>
      <c r="B15" t="s">
        <v>51</v>
      </c>
      <c r="C15">
        <v>50</v>
      </c>
      <c r="D15">
        <v>6</v>
      </c>
      <c r="F15" t="s">
        <v>51</v>
      </c>
      <c r="G15">
        <f t="shared" si="0"/>
        <v>-50</v>
      </c>
      <c r="H15" t="s">
        <v>12</v>
      </c>
      <c r="I15">
        <v>-100</v>
      </c>
    </row>
    <row r="18" spans="6:7">
      <c r="F18" t="s">
        <v>58</v>
      </c>
      <c r="G18" s="1">
        <f>SUMPRODUCT(C3:C15,D3:D15)</f>
        <v>17950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4086A-8CB2-8040-9C7E-8002A041EA32}">
  <dimension ref="A1:T23"/>
  <sheetViews>
    <sheetView workbookViewId="0">
      <selection sqref="A1:J23"/>
    </sheetView>
  </sheetViews>
  <sheetFormatPr baseColWidth="10" defaultRowHeight="16"/>
  <cols>
    <col min="13" max="13" width="13.1640625" customWidth="1"/>
  </cols>
  <sheetData>
    <row r="1" spans="1:20">
      <c r="F1" t="s">
        <v>55</v>
      </c>
    </row>
    <row r="2" spans="1:20">
      <c r="A2" t="s">
        <v>52</v>
      </c>
      <c r="B2" t="s">
        <v>53</v>
      </c>
      <c r="C2" t="s">
        <v>59</v>
      </c>
      <c r="D2" t="s">
        <v>16</v>
      </c>
      <c r="F2" t="s">
        <v>52</v>
      </c>
      <c r="G2" t="s">
        <v>54</v>
      </c>
      <c r="H2" t="s">
        <v>56</v>
      </c>
      <c r="I2" t="s">
        <v>57</v>
      </c>
    </row>
    <row r="3" spans="1:20">
      <c r="A3" t="s">
        <v>41</v>
      </c>
      <c r="B3" t="s">
        <v>38</v>
      </c>
      <c r="C3">
        <v>150</v>
      </c>
      <c r="D3">
        <v>10</v>
      </c>
      <c r="F3" t="s">
        <v>41</v>
      </c>
      <c r="G3">
        <f>SUMIF($A$3:$A$23,F3,$C$3:$C$23)-SUMIF($B$3:$B$23,F3,$C$3:$C$23)</f>
        <v>150</v>
      </c>
      <c r="H3" t="s">
        <v>12</v>
      </c>
      <c r="I3">
        <v>150</v>
      </c>
    </row>
    <row r="4" spans="1:20">
      <c r="A4" t="s">
        <v>41</v>
      </c>
      <c r="B4" t="s">
        <v>39</v>
      </c>
      <c r="C4">
        <v>0</v>
      </c>
      <c r="D4">
        <v>15</v>
      </c>
      <c r="F4" t="s">
        <v>42</v>
      </c>
      <c r="G4">
        <f>SUMIF($A$3:$A$23,F4,$C$3:$C$23)-SUMIF($B$3:$B$23,F4,$C$3:$C$23)</f>
        <v>450</v>
      </c>
      <c r="H4" t="s">
        <v>12</v>
      </c>
      <c r="I4">
        <v>450</v>
      </c>
    </row>
    <row r="5" spans="1:20">
      <c r="A5" t="s">
        <v>42</v>
      </c>
      <c r="B5" t="s">
        <v>38</v>
      </c>
      <c r="C5">
        <v>350</v>
      </c>
      <c r="D5">
        <v>11</v>
      </c>
      <c r="F5" t="s">
        <v>43</v>
      </c>
      <c r="G5">
        <f t="shared" ref="G5:G16" si="0">SUMIF($A$3:$A$23,F5,$C$3:$C$23)-SUMIF($B$3:$B$23,F5,$C$3:$C$23)</f>
        <v>250</v>
      </c>
      <c r="H5" t="s">
        <v>12</v>
      </c>
      <c r="I5">
        <v>250</v>
      </c>
    </row>
    <row r="6" spans="1:20">
      <c r="A6" t="s">
        <v>42</v>
      </c>
      <c r="B6" t="s">
        <v>39</v>
      </c>
      <c r="C6">
        <v>100</v>
      </c>
      <c r="D6">
        <v>8</v>
      </c>
      <c r="F6" t="s">
        <v>44</v>
      </c>
      <c r="G6">
        <f t="shared" si="0"/>
        <v>150</v>
      </c>
      <c r="H6" t="s">
        <v>12</v>
      </c>
      <c r="I6">
        <v>150</v>
      </c>
    </row>
    <row r="7" spans="1:20">
      <c r="A7" t="s">
        <v>43</v>
      </c>
      <c r="B7" t="s">
        <v>38</v>
      </c>
      <c r="C7">
        <v>0</v>
      </c>
      <c r="D7">
        <v>13</v>
      </c>
      <c r="F7" t="s">
        <v>38</v>
      </c>
      <c r="G7">
        <f t="shared" si="0"/>
        <v>0</v>
      </c>
      <c r="H7" t="s">
        <v>12</v>
      </c>
      <c r="I7">
        <v>0</v>
      </c>
    </row>
    <row r="8" spans="1:20">
      <c r="A8" t="s">
        <v>43</v>
      </c>
      <c r="B8" t="s">
        <v>39</v>
      </c>
      <c r="C8">
        <v>0</v>
      </c>
      <c r="D8">
        <v>8</v>
      </c>
      <c r="F8" t="s">
        <v>39</v>
      </c>
      <c r="G8">
        <f t="shared" si="0"/>
        <v>0</v>
      </c>
      <c r="H8" t="s">
        <v>12</v>
      </c>
      <c r="I8">
        <v>0</v>
      </c>
    </row>
    <row r="9" spans="1:20">
      <c r="A9" t="s">
        <v>43</v>
      </c>
      <c r="B9" t="s">
        <v>40</v>
      </c>
      <c r="C9">
        <v>250</v>
      </c>
      <c r="D9">
        <v>9</v>
      </c>
      <c r="F9" t="s">
        <v>40</v>
      </c>
      <c r="G9">
        <f t="shared" si="0"/>
        <v>0</v>
      </c>
      <c r="H9" t="s">
        <v>12</v>
      </c>
      <c r="I9">
        <v>0</v>
      </c>
    </row>
    <row r="10" spans="1:20">
      <c r="A10" t="s">
        <v>44</v>
      </c>
      <c r="B10" t="s">
        <v>39</v>
      </c>
      <c r="C10">
        <v>0</v>
      </c>
      <c r="D10">
        <v>14</v>
      </c>
      <c r="F10" t="s">
        <v>45</v>
      </c>
      <c r="G10">
        <f t="shared" si="0"/>
        <v>-100</v>
      </c>
      <c r="H10" t="s">
        <v>12</v>
      </c>
      <c r="I10">
        <v>-100</v>
      </c>
      <c r="T10">
        <v>0</v>
      </c>
    </row>
    <row r="11" spans="1:20">
      <c r="A11" t="s">
        <v>44</v>
      </c>
      <c r="B11" t="s">
        <v>40</v>
      </c>
      <c r="C11">
        <v>150</v>
      </c>
      <c r="D11">
        <v>8</v>
      </c>
      <c r="F11" t="s">
        <v>46</v>
      </c>
      <c r="G11">
        <f t="shared" si="0"/>
        <v>-150</v>
      </c>
      <c r="H11" t="s">
        <v>12</v>
      </c>
      <c r="I11">
        <v>-150</v>
      </c>
      <c r="T11">
        <v>0</v>
      </c>
    </row>
    <row r="12" spans="1:20">
      <c r="A12" t="s">
        <v>38</v>
      </c>
      <c r="B12" t="s">
        <v>45</v>
      </c>
      <c r="C12">
        <v>100</v>
      </c>
      <c r="D12">
        <v>5</v>
      </c>
      <c r="F12" t="s">
        <v>47</v>
      </c>
      <c r="G12">
        <f t="shared" si="0"/>
        <v>-100</v>
      </c>
      <c r="H12" t="s">
        <v>12</v>
      </c>
      <c r="I12">
        <v>-100</v>
      </c>
      <c r="T12">
        <v>0</v>
      </c>
    </row>
    <row r="13" spans="1:20">
      <c r="A13" t="s">
        <v>38</v>
      </c>
      <c r="B13" t="s">
        <v>46</v>
      </c>
      <c r="C13">
        <v>150</v>
      </c>
      <c r="D13">
        <v>6</v>
      </c>
      <c r="F13" t="s">
        <v>48</v>
      </c>
      <c r="G13">
        <f t="shared" si="0"/>
        <v>-200</v>
      </c>
      <c r="H13" t="s">
        <v>12</v>
      </c>
      <c r="I13">
        <v>-200</v>
      </c>
    </row>
    <row r="14" spans="1:20">
      <c r="A14" t="s">
        <v>38</v>
      </c>
      <c r="B14" t="s">
        <v>47</v>
      </c>
      <c r="C14">
        <v>100</v>
      </c>
      <c r="D14">
        <v>7</v>
      </c>
      <c r="F14" t="s">
        <v>49</v>
      </c>
      <c r="G14">
        <f t="shared" si="0"/>
        <v>-200</v>
      </c>
      <c r="H14" t="s">
        <v>12</v>
      </c>
      <c r="I14">
        <v>-200</v>
      </c>
    </row>
    <row r="15" spans="1:20">
      <c r="A15" t="s">
        <v>38</v>
      </c>
      <c r="B15" t="s">
        <v>48</v>
      </c>
      <c r="C15">
        <v>150</v>
      </c>
      <c r="D15">
        <v>10</v>
      </c>
      <c r="F15" t="s">
        <v>50</v>
      </c>
      <c r="G15">
        <f t="shared" si="0"/>
        <v>-150</v>
      </c>
      <c r="H15" t="s">
        <v>12</v>
      </c>
      <c r="I15">
        <v>-150</v>
      </c>
    </row>
    <row r="16" spans="1:20">
      <c r="A16" t="s">
        <v>39</v>
      </c>
      <c r="B16" t="s">
        <v>47</v>
      </c>
      <c r="C16">
        <v>0</v>
      </c>
      <c r="D16">
        <v>12</v>
      </c>
      <c r="F16" t="s">
        <v>51</v>
      </c>
      <c r="G16">
        <f t="shared" si="0"/>
        <v>-100</v>
      </c>
      <c r="H16" t="s">
        <v>12</v>
      </c>
      <c r="I16">
        <v>-100</v>
      </c>
    </row>
    <row r="17" spans="1:10">
      <c r="A17" t="s">
        <v>39</v>
      </c>
      <c r="B17" t="s">
        <v>48</v>
      </c>
      <c r="C17">
        <v>50</v>
      </c>
      <c r="D17">
        <v>8</v>
      </c>
    </row>
    <row r="18" spans="1:10">
      <c r="A18" t="s">
        <v>39</v>
      </c>
      <c r="B18" t="s">
        <v>49</v>
      </c>
      <c r="C18">
        <v>50</v>
      </c>
      <c r="D18">
        <v>10</v>
      </c>
      <c r="F18" t="s">
        <v>58</v>
      </c>
      <c r="G18" s="1">
        <f>SUMPRODUCT(C3:C23,D3:D23)</f>
        <v>18300</v>
      </c>
    </row>
    <row r="19" spans="1:10">
      <c r="A19" t="s">
        <v>39</v>
      </c>
      <c r="B19" t="s">
        <v>50</v>
      </c>
      <c r="C19">
        <v>0</v>
      </c>
      <c r="D19">
        <v>14</v>
      </c>
    </row>
    <row r="20" spans="1:10">
      <c r="A20" t="s">
        <v>40</v>
      </c>
      <c r="B20" t="s">
        <v>48</v>
      </c>
      <c r="C20">
        <v>0</v>
      </c>
      <c r="D20">
        <v>14</v>
      </c>
      <c r="F20" t="s">
        <v>60</v>
      </c>
    </row>
    <row r="21" spans="1:10">
      <c r="A21" t="s">
        <v>40</v>
      </c>
      <c r="B21" t="s">
        <v>49</v>
      </c>
      <c r="C21">
        <v>150</v>
      </c>
      <c r="D21">
        <v>12</v>
      </c>
      <c r="F21" t="s">
        <v>61</v>
      </c>
      <c r="G21">
        <f>C4+C6+C8+C10</f>
        <v>100</v>
      </c>
      <c r="H21" t="s">
        <v>35</v>
      </c>
      <c r="I21">
        <v>100</v>
      </c>
      <c r="J21" t="s">
        <v>62</v>
      </c>
    </row>
    <row r="22" spans="1:10">
      <c r="A22" t="s">
        <v>40</v>
      </c>
      <c r="B22" t="s">
        <v>50</v>
      </c>
      <c r="C22">
        <v>150</v>
      </c>
      <c r="D22">
        <v>12</v>
      </c>
      <c r="F22" t="s">
        <v>39</v>
      </c>
      <c r="G22">
        <f>C19+C18+C17+C16</f>
        <v>100</v>
      </c>
      <c r="H22" t="s">
        <v>35</v>
      </c>
      <c r="I22">
        <v>100</v>
      </c>
      <c r="J22" t="s">
        <v>63</v>
      </c>
    </row>
    <row r="23" spans="1:10">
      <c r="A23" t="s">
        <v>40</v>
      </c>
      <c r="B23" t="s">
        <v>51</v>
      </c>
      <c r="C23">
        <v>100</v>
      </c>
      <c r="D23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42B22-3331-2A44-AF7A-6FDF83FBE4DF}">
  <dimension ref="A2:I34"/>
  <sheetViews>
    <sheetView tabSelected="1" topLeftCell="A3" workbookViewId="0">
      <selection activeCell="A18" sqref="A18:I23"/>
    </sheetView>
  </sheetViews>
  <sheetFormatPr baseColWidth="10" defaultRowHeight="16"/>
  <cols>
    <col min="1" max="1" width="23.83203125" bestFit="1" customWidth="1"/>
  </cols>
  <sheetData>
    <row r="2" spans="1:9">
      <c r="A2" t="s">
        <v>70</v>
      </c>
      <c r="B2">
        <v>1</v>
      </c>
      <c r="C2">
        <v>5</v>
      </c>
      <c r="D2">
        <v>10</v>
      </c>
      <c r="E2">
        <v>25</v>
      </c>
      <c r="H2" t="s">
        <v>64</v>
      </c>
    </row>
    <row r="3" spans="1:9">
      <c r="H3">
        <f>SUMPRODUCT(B2:E2,B4:E4)</f>
        <v>202</v>
      </c>
    </row>
    <row r="4" spans="1:9">
      <c r="A4" t="s">
        <v>71</v>
      </c>
      <c r="B4">
        <v>2</v>
      </c>
      <c r="C4">
        <v>0</v>
      </c>
      <c r="D4">
        <v>0</v>
      </c>
      <c r="E4">
        <v>8</v>
      </c>
      <c r="H4" t="s">
        <v>65</v>
      </c>
    </row>
    <row r="5" spans="1:9">
      <c r="H5">
        <v>202</v>
      </c>
    </row>
    <row r="6" spans="1:9">
      <c r="H6" t="s">
        <v>72</v>
      </c>
    </row>
    <row r="7" spans="1:9">
      <c r="H7">
        <f>SUM(B4:E4)</f>
        <v>10</v>
      </c>
      <c r="I7" t="s">
        <v>69</v>
      </c>
    </row>
    <row r="9" spans="1:9">
      <c r="A9" t="s">
        <v>66</v>
      </c>
    </row>
    <row r="10" spans="1:9">
      <c r="A10" s="2" t="s">
        <v>67</v>
      </c>
    </row>
    <row r="11" spans="1:9">
      <c r="A11" s="2"/>
    </row>
    <row r="12" spans="1:9">
      <c r="A12" s="2"/>
    </row>
    <row r="18" spans="1:9">
      <c r="A18" t="s">
        <v>70</v>
      </c>
      <c r="B18">
        <v>1</v>
      </c>
      <c r="C18">
        <v>3</v>
      </c>
      <c r="D18">
        <v>7</v>
      </c>
      <c r="E18">
        <v>12</v>
      </c>
      <c r="F18">
        <v>27</v>
      </c>
      <c r="H18" t="s">
        <v>64</v>
      </c>
    </row>
    <row r="19" spans="1:9">
      <c r="H19">
        <f>SUMPRODUCT(B18:F18,B20:F20)</f>
        <v>293</v>
      </c>
    </row>
    <row r="20" spans="1:9">
      <c r="A20" t="s">
        <v>74</v>
      </c>
      <c r="B20">
        <v>0</v>
      </c>
      <c r="C20">
        <v>0</v>
      </c>
      <c r="D20">
        <v>2</v>
      </c>
      <c r="E20">
        <v>3</v>
      </c>
      <c r="F20">
        <v>9</v>
      </c>
      <c r="H20" t="s">
        <v>65</v>
      </c>
    </row>
    <row r="21" spans="1:9">
      <c r="H21">
        <v>293</v>
      </c>
    </row>
    <row r="22" spans="1:9">
      <c r="H22" t="s">
        <v>72</v>
      </c>
    </row>
    <row r="23" spans="1:9">
      <c r="H23">
        <f>SUM(B20:F20)</f>
        <v>14</v>
      </c>
      <c r="I23" t="s">
        <v>69</v>
      </c>
    </row>
    <row r="28" spans="1:9">
      <c r="A28" t="s">
        <v>73</v>
      </c>
    </row>
    <row r="30" spans="1:9">
      <c r="A30" s="2" t="s">
        <v>68</v>
      </c>
    </row>
    <row r="31" spans="1:9">
      <c r="A31" s="2"/>
    </row>
    <row r="32" spans="1:9">
      <c r="A32" s="2"/>
    </row>
    <row r="33" spans="1:1">
      <c r="A33" s="2"/>
    </row>
    <row r="34" spans="1:1">
      <c r="A3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 1</vt:lpstr>
      <vt:lpstr>Problem 2</vt:lpstr>
      <vt:lpstr>Problem 3</vt:lpstr>
      <vt:lpstr>Problem 3b</vt:lpstr>
      <vt:lpstr>Problem 3c</vt:lpstr>
      <vt:lpstr>Problem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</dc:creator>
  <cp:lastModifiedBy>Michael P</cp:lastModifiedBy>
  <dcterms:created xsi:type="dcterms:W3CDTF">2018-11-07T18:00:18Z</dcterms:created>
  <dcterms:modified xsi:type="dcterms:W3CDTF">2018-11-11T18:10:24Z</dcterms:modified>
</cp:coreProperties>
</file>