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santos/Dropbox/Rui_Peres_Santos/Rui_papers/Rui_False Killer whales/azores.fkw-main/data-raw/"/>
    </mc:Choice>
  </mc:AlternateContent>
  <xr:revisionPtr revIDLastSave="0" documentId="13_ncr:1_{2DB36E8C-0499-BF41-B471-78B0D6972A24}" xr6:coauthVersionLast="47" xr6:coauthVersionMax="47" xr10:uidLastSave="{00000000-0000-0000-0000-000000000000}"/>
  <bookViews>
    <workbookView xWindow="-120" yWindow="7980" windowWidth="28920" windowHeight="8500" xr2:uid="{C1F841AE-7A0E-E44F-8429-5414769CB93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C48" i="1"/>
  <c r="J47" i="1"/>
  <c r="C47" i="1"/>
  <c r="J46" i="1"/>
  <c r="C46" i="1"/>
  <c r="J45" i="1"/>
  <c r="C45" i="1"/>
  <c r="J44" i="1"/>
  <c r="C44" i="1"/>
  <c r="J43" i="1"/>
  <c r="C43" i="1"/>
  <c r="J42" i="1"/>
  <c r="C42" i="1"/>
  <c r="J41" i="1"/>
  <c r="C41" i="1"/>
  <c r="J40" i="1"/>
  <c r="C40" i="1"/>
  <c r="J39" i="1"/>
  <c r="C39" i="1"/>
  <c r="J38" i="1"/>
  <c r="C38" i="1"/>
  <c r="J37" i="1"/>
  <c r="C37" i="1"/>
  <c r="J36" i="1"/>
  <c r="C36" i="1"/>
  <c r="J35" i="1"/>
  <c r="C35" i="1"/>
  <c r="J34" i="1"/>
  <c r="C34" i="1"/>
  <c r="J33" i="1"/>
  <c r="C33" i="1"/>
  <c r="J32" i="1"/>
  <c r="C32" i="1"/>
  <c r="J31" i="1"/>
  <c r="C31" i="1"/>
  <c r="J30" i="1"/>
  <c r="C30" i="1"/>
  <c r="J29" i="1"/>
  <c r="C29" i="1"/>
  <c r="J28" i="1"/>
  <c r="C28" i="1"/>
  <c r="J27" i="1"/>
  <c r="C27" i="1"/>
  <c r="J26" i="1"/>
  <c r="C26" i="1"/>
  <c r="J25" i="1"/>
  <c r="C25" i="1"/>
  <c r="C24" i="1"/>
  <c r="J23" i="1"/>
  <c r="C23" i="1"/>
  <c r="J22" i="1"/>
  <c r="C22" i="1"/>
  <c r="J21" i="1"/>
  <c r="C21" i="1"/>
  <c r="J20" i="1"/>
  <c r="C20" i="1"/>
  <c r="J19" i="1"/>
  <c r="C19" i="1"/>
  <c r="J18" i="1"/>
  <c r="C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C4" i="1"/>
  <c r="J3" i="1"/>
  <c r="C3" i="1"/>
</calcChain>
</file>

<file path=xl/sharedStrings.xml><?xml version="1.0" encoding="utf-8"?>
<sst xmlns="http://schemas.openxmlformats.org/spreadsheetml/2006/main" count="481" uniqueCount="233">
  <si>
    <t>Behavior</t>
  </si>
  <si>
    <t>Group Compositon</t>
  </si>
  <si>
    <t>Boat Presence</t>
  </si>
  <si>
    <t>Beaufort</t>
  </si>
  <si>
    <t>Sighting</t>
  </si>
  <si>
    <t>lat</t>
  </si>
  <si>
    <t>lon</t>
  </si>
  <si>
    <t>Date</t>
  </si>
  <si>
    <t>Day</t>
  </si>
  <si>
    <t>Month</t>
  </si>
  <si>
    <t>Year</t>
  </si>
  <si>
    <t>Time i</t>
  </si>
  <si>
    <t>Time f</t>
  </si>
  <si>
    <t>Time stayed</t>
  </si>
  <si>
    <t>name</t>
  </si>
  <si>
    <t>Behaviour</t>
  </si>
  <si>
    <t>FO</t>
  </si>
  <si>
    <t>M</t>
  </si>
  <si>
    <t>R</t>
  </si>
  <si>
    <t>TF</t>
  </si>
  <si>
    <t>TA</t>
  </si>
  <si>
    <t>TS</t>
  </si>
  <si>
    <t>SO</t>
  </si>
  <si>
    <t>BR</t>
  </si>
  <si>
    <t xml:space="preserve">LB </t>
  </si>
  <si>
    <t>FL</t>
  </si>
  <si>
    <t>SP</t>
  </si>
  <si>
    <t>OT</t>
  </si>
  <si>
    <t>BS</t>
  </si>
  <si>
    <t>BF</t>
  </si>
  <si>
    <t>BB</t>
  </si>
  <si>
    <t>H</t>
  </si>
  <si>
    <t>NI</t>
  </si>
  <si>
    <t>Max</t>
  </si>
  <si>
    <t>Ad</t>
  </si>
  <si>
    <t>J</t>
  </si>
  <si>
    <t>C</t>
  </si>
  <si>
    <t>NB</t>
  </si>
  <si>
    <t>A</t>
  </si>
  <si>
    <t>I</t>
  </si>
  <si>
    <t>E</t>
  </si>
  <si>
    <t>Ni</t>
  </si>
  <si>
    <t>CC</t>
  </si>
  <si>
    <t>DT</t>
  </si>
  <si>
    <t>Group</t>
  </si>
  <si>
    <t>OT. Species</t>
  </si>
  <si>
    <t>20</t>
  </si>
  <si>
    <t>04</t>
  </si>
  <si>
    <t>2012</t>
  </si>
  <si>
    <t>PC_20120420.01B</t>
  </si>
  <si>
    <t>PC</t>
  </si>
  <si>
    <t>PC TA SO BR BS BF BB 300 30 20 A 1</t>
  </si>
  <si>
    <t>NO</t>
  </si>
  <si>
    <t>PC_20120420.02B</t>
  </si>
  <si>
    <t>PC TF SO BR BS BF BB 250 30 A 3</t>
  </si>
  <si>
    <t>12</t>
  </si>
  <si>
    <t>07</t>
  </si>
  <si>
    <t>PC_20120712.01B</t>
  </si>
  <si>
    <t>PC TA SO BR 7 A 3</t>
  </si>
  <si>
    <t>31</t>
  </si>
  <si>
    <t>PC_20120731.01B</t>
  </si>
  <si>
    <t>PC SO 20 5 1 A 3 GG SO 6 I 3</t>
  </si>
  <si>
    <t>GG</t>
  </si>
  <si>
    <t>03</t>
  </si>
  <si>
    <t>08</t>
  </si>
  <si>
    <t>PC_20120803.01B</t>
  </si>
  <si>
    <t>TT PC</t>
  </si>
  <si>
    <t>TT TA SO BR BS 40 10 A 1 PC TA SO BR 4   1 A 1</t>
  </si>
  <si>
    <t>TT</t>
  </si>
  <si>
    <t>22</t>
  </si>
  <si>
    <t>PC_20120822.01</t>
  </si>
  <si>
    <t>PC FO TF  20 3 A 3</t>
  </si>
  <si>
    <t>01</t>
  </si>
  <si>
    <t>09</t>
  </si>
  <si>
    <t>PC_20120901.01B</t>
  </si>
  <si>
    <t>PC FO TS SO BR 15 3 A 2 TT TS SO BR 20 5 4 A 2</t>
  </si>
  <si>
    <t>PC_20120907.01B</t>
  </si>
  <si>
    <t>PC TA LB 7 2 I 2</t>
  </si>
  <si>
    <t>15</t>
  </si>
  <si>
    <t>2013</t>
  </si>
  <si>
    <t>PC_20130415.01B</t>
  </si>
  <si>
    <t>PC TT</t>
  </si>
  <si>
    <t>PC FO BR BS BF 20 5 I 4 TT TF BR 3 I 4</t>
  </si>
  <si>
    <t>17</t>
  </si>
  <si>
    <t>PC_20130417.01B</t>
  </si>
  <si>
    <t>PC DD</t>
  </si>
  <si>
    <t>PC TF 4   2 I 2 DD TF BR 15 A 2</t>
  </si>
  <si>
    <t>DD</t>
  </si>
  <si>
    <t>23</t>
  </si>
  <si>
    <t>05</t>
  </si>
  <si>
    <t>PC_20130523.01B</t>
  </si>
  <si>
    <t>PC TT TS 5</t>
  </si>
  <si>
    <t>PC TS FO FL 50 10 5 I 3</t>
  </si>
  <si>
    <t>26</t>
  </si>
  <si>
    <t>06</t>
  </si>
  <si>
    <t>PC_20130626.01B</t>
  </si>
  <si>
    <t>PC TA BR SO B 40 10</t>
  </si>
  <si>
    <t>14</t>
  </si>
  <si>
    <t>PC_20130714.01B</t>
  </si>
  <si>
    <t>PC TA 50 15 10</t>
  </si>
  <si>
    <t>PC_20130901.01B</t>
  </si>
  <si>
    <t>PC TF BR 10</t>
  </si>
  <si>
    <t>10</t>
  </si>
  <si>
    <t>PC_20131001.01B</t>
  </si>
  <si>
    <t>PC TF BR 10 3</t>
  </si>
  <si>
    <t>30</t>
  </si>
  <si>
    <t>2014</t>
  </si>
  <si>
    <t>PC_20140430.01B</t>
  </si>
  <si>
    <t>PC TF BR 50 15 15 A 1 TT TF BR 50 10 2 A 1</t>
  </si>
  <si>
    <t>PC_20140703.01B</t>
  </si>
  <si>
    <t>PC TF BS 55 5 A 2 TT TF LB 25 3 2 A 2</t>
  </si>
  <si>
    <t>21</t>
  </si>
  <si>
    <t>PC_20140721.01B</t>
  </si>
  <si>
    <t>TT TF BR 20 A 2 PC TF BR 20 5 3 A 2</t>
  </si>
  <si>
    <t>PC_20140723.01B</t>
  </si>
  <si>
    <t>PC TF FO 20 3 3 A 2</t>
  </si>
  <si>
    <t>27</t>
  </si>
  <si>
    <t>PC_20140827.01B</t>
  </si>
  <si>
    <t>PC FO 20 3 2 A 1 TT TS FO 20 3 2 I 1</t>
  </si>
  <si>
    <t>13</t>
  </si>
  <si>
    <t>2015</t>
  </si>
  <si>
    <t>PC_20150413.01B</t>
  </si>
  <si>
    <t>PC TF 20 3 2 I TT TF 20 5 3 I 1 1</t>
  </si>
  <si>
    <t>PC_20150426.01</t>
  </si>
  <si>
    <t>PC TF 10 I 2 1</t>
  </si>
  <si>
    <t>PC_20150708.01B</t>
  </si>
  <si>
    <t>PC TA BR BS 20 5 2 A 1 3</t>
  </si>
  <si>
    <t>PC_20150714.01B</t>
  </si>
  <si>
    <t>TT 20 3 PC 30 5 3 TA BR 1 4 A</t>
  </si>
  <si>
    <t>PC_20150803.01B</t>
  </si>
  <si>
    <t>TT TA SO BR BS SP 80 20 A PC TA BR 3 1 A 1 1</t>
  </si>
  <si>
    <t>PC_20150809.01B</t>
  </si>
  <si>
    <t>PC TF 2 1 I 1 1</t>
  </si>
  <si>
    <t>PC_20150814.01B</t>
  </si>
  <si>
    <t>PC TA BR 50 10 5 A 1 1</t>
  </si>
  <si>
    <t>PC_20150831.01B</t>
  </si>
  <si>
    <t>PC TS BR BB 20 5 A 3 3</t>
  </si>
  <si>
    <t>24</t>
  </si>
  <si>
    <t>PC_20150924.01B</t>
  </si>
  <si>
    <t>PC FO 20 5 I 1 2</t>
  </si>
  <si>
    <t>2016</t>
  </si>
  <si>
    <t>PC_20160404.01B</t>
  </si>
  <si>
    <t>PC TF BR FO BS 30 8 A 2 2</t>
  </si>
  <si>
    <t>PC_20160406.01B</t>
  </si>
  <si>
    <t>PC TF BR 30 8 A 1 2</t>
  </si>
  <si>
    <t>PC_20160406.02B</t>
  </si>
  <si>
    <t>PC TS 30 5 TT 30 I 1 3</t>
  </si>
  <si>
    <t>PC_20160505.01B</t>
  </si>
  <si>
    <t>PC TF 15 3 2 A BR 3 1</t>
  </si>
  <si>
    <t>PC_20160508.01B</t>
  </si>
  <si>
    <t>PC TA 20 4 3 A BR 3 3</t>
  </si>
  <si>
    <t>PC_20160620.01B</t>
  </si>
  <si>
    <t>PC TS BR 30 5 3 A 2 2</t>
  </si>
  <si>
    <t>PC_20160721.01B</t>
  </si>
  <si>
    <t>PC TA 15 3 2 I 1 3</t>
  </si>
  <si>
    <t>PC_20160722.01B</t>
  </si>
  <si>
    <t>PC TF 25 5 5 I 0 2</t>
  </si>
  <si>
    <t>PC_20160726.01B</t>
  </si>
  <si>
    <t>PC TA BR FO TS 8 2 1 A 3 1</t>
  </si>
  <si>
    <t>PC_20160812.01B</t>
  </si>
  <si>
    <t>PC FO BS LB SO 40 10 5 I 1 1</t>
  </si>
  <si>
    <t>PC_20160812.02B</t>
  </si>
  <si>
    <t>TT M 40 5 I PC M LB BS 30 5 3 A 1 2</t>
  </si>
  <si>
    <t>PC_20160901.01B</t>
  </si>
  <si>
    <t>PC TA BR 50 10 5 TT TA BR 10 A 1 2</t>
  </si>
  <si>
    <t>PC_20160922.01B</t>
  </si>
  <si>
    <t>PC M BR 15 3 2 A 1 1</t>
  </si>
  <si>
    <t>2017</t>
  </si>
  <si>
    <t>PC_20170414.01B</t>
  </si>
  <si>
    <t>PC TA 30 5 3 I 1 3</t>
  </si>
  <si>
    <t>PC_20170415.01B</t>
  </si>
  <si>
    <t>PC TF BR 50 10 A 0 3</t>
  </si>
  <si>
    <t>PC_20170712.01B</t>
  </si>
  <si>
    <t>PC TA 2 I 2 2</t>
  </si>
  <si>
    <t>02</t>
  </si>
  <si>
    <t>PC_20170902.01B</t>
  </si>
  <si>
    <t>PC M TS BR SO BS 10 A 2 3</t>
  </si>
  <si>
    <t>Pc001</t>
  </si>
  <si>
    <t>Pc002</t>
  </si>
  <si>
    <t>Pc003</t>
  </si>
  <si>
    <t>Pc004</t>
  </si>
  <si>
    <t>Pc005</t>
  </si>
  <si>
    <t>Pc006</t>
  </si>
  <si>
    <t>Individuals ID</t>
  </si>
  <si>
    <t>Pc007</t>
  </si>
  <si>
    <t>Pc008</t>
  </si>
  <si>
    <t>Pc009</t>
  </si>
  <si>
    <t>Pc010</t>
  </si>
  <si>
    <t>Pc011</t>
  </si>
  <si>
    <t>Pc012</t>
  </si>
  <si>
    <t>Pc013</t>
  </si>
  <si>
    <t>Pc014</t>
  </si>
  <si>
    <t>Pc015</t>
  </si>
  <si>
    <t>Pc016</t>
  </si>
  <si>
    <t>Pc017</t>
  </si>
  <si>
    <t>Pc018</t>
  </si>
  <si>
    <t>Pc019</t>
  </si>
  <si>
    <t>Pc020</t>
  </si>
  <si>
    <t>Pc021</t>
  </si>
  <si>
    <t>Pc037</t>
  </si>
  <si>
    <t>Pc038</t>
  </si>
  <si>
    <t>Pc039</t>
  </si>
  <si>
    <t>Pc040</t>
  </si>
  <si>
    <t>Pc041</t>
  </si>
  <si>
    <t>Pc042</t>
  </si>
  <si>
    <t>Pc043</t>
  </si>
  <si>
    <t>Pc045</t>
  </si>
  <si>
    <t>Pc046</t>
  </si>
  <si>
    <t>Pc047</t>
  </si>
  <si>
    <t>Pc048</t>
  </si>
  <si>
    <t>Pc049</t>
  </si>
  <si>
    <t>Pc050</t>
  </si>
  <si>
    <t>Pc051</t>
  </si>
  <si>
    <t>Pc052</t>
  </si>
  <si>
    <t>Pc053</t>
  </si>
  <si>
    <t>Pc054</t>
  </si>
  <si>
    <t>Pc055</t>
  </si>
  <si>
    <t>Pc056</t>
  </si>
  <si>
    <t>Pc057</t>
  </si>
  <si>
    <t>Pc058</t>
  </si>
  <si>
    <t>Pc059</t>
  </si>
  <si>
    <t>Pc069</t>
  </si>
  <si>
    <t>Pc070</t>
  </si>
  <si>
    <t>Pc060</t>
  </si>
  <si>
    <t>Pc061</t>
  </si>
  <si>
    <t>Pc062</t>
  </si>
  <si>
    <t>Pc063</t>
  </si>
  <si>
    <t>Pc064</t>
  </si>
  <si>
    <t>Pc065</t>
  </si>
  <si>
    <t>Pc067</t>
  </si>
  <si>
    <t>Pc068</t>
  </si>
  <si>
    <t>Pc027</t>
  </si>
  <si>
    <t>Pc066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</si>
</sst>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49" fontId="0" fillId="0" borderId="5" xfId="0" applyNumberForma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49" fontId="0" fillId="0" borderId="8" xfId="0" applyNumberFormat="1" applyBorder="1"/>
    <xf numFmtId="2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9" xfId="0" applyNumberFormat="1" applyBorder="1"/>
    <xf numFmtId="49" fontId="0" fillId="0" borderId="9" xfId="0" applyNumberFormat="1" applyBorder="1"/>
    <xf numFmtId="21" fontId="0" fillId="0" borderId="9" xfId="0" applyNumberFormat="1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 applyAlignment="1"/>
    <xf numFmtId="0" fontId="0" fillId="0" borderId="0" xfId="0" applyAlignment="1"/>
    <xf numFmtId="0" fontId="4" fillId="0" borderId="9" xfId="0" applyFont="1" applyBorder="1"/>
    <xf numFmtId="0" fontId="4" fillId="0" borderId="13" xfId="0" applyFont="1" applyBorder="1"/>
    <xf numFmtId="0" fontId="0" fillId="0" borderId="16" xfId="0" applyBorder="1"/>
    <xf numFmtId="14" fontId="0" fillId="0" borderId="13" xfId="0" applyNumberFormat="1" applyBorder="1"/>
    <xf numFmtId="49" fontId="0" fillId="0" borderId="13" xfId="0" applyNumberFormat="1" applyBorder="1"/>
    <xf numFmtId="21" fontId="0" fillId="0" borderId="13" xfId="0" applyNumberFormat="1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17C6-2C88-9D40-860C-A5C198D6B92F}">
  <dimension ref="A1:BI48"/>
  <sheetViews>
    <sheetView tabSelected="1" topLeftCell="AN1" workbookViewId="0">
      <selection activeCell="BE48" sqref="BE48"/>
    </sheetView>
  </sheetViews>
  <sheetFormatPr baseColWidth="10" defaultRowHeight="16" x14ac:dyDescent="0.2"/>
  <sheetData>
    <row r="1" spans="1:60" ht="19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6" t="s">
        <v>0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1</v>
      </c>
      <c r="AF1" s="26"/>
      <c r="AG1" s="26"/>
      <c r="AH1" s="26"/>
      <c r="AI1" s="26"/>
      <c r="AJ1" s="26"/>
      <c r="AK1" s="26" t="s">
        <v>2</v>
      </c>
      <c r="AL1" s="26"/>
      <c r="AM1" s="26"/>
      <c r="AN1" s="26"/>
      <c r="AO1" s="26" t="s">
        <v>3</v>
      </c>
      <c r="AP1" s="26"/>
      <c r="AQ1" s="26"/>
      <c r="AR1" s="26"/>
      <c r="AS1" s="26"/>
      <c r="AT1" s="26"/>
      <c r="AU1" s="26"/>
      <c r="AV1" s="3"/>
      <c r="AW1" s="3"/>
      <c r="AX1" s="3"/>
      <c r="AY1" s="3"/>
      <c r="AZ1" s="4"/>
      <c r="BA1" s="2"/>
    </row>
    <row r="2" spans="1:60" ht="19" thickBot="1" x14ac:dyDescent="0.25">
      <c r="A2" s="5" t="s">
        <v>4</v>
      </c>
      <c r="B2" s="6" t="s">
        <v>5</v>
      </c>
      <c r="C2" s="6" t="s">
        <v>6</v>
      </c>
      <c r="D2" s="6" t="s">
        <v>7</v>
      </c>
      <c r="E2" s="7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8" t="s">
        <v>13</v>
      </c>
      <c r="K2" s="6" t="s">
        <v>14</v>
      </c>
      <c r="L2" s="6" t="s">
        <v>15</v>
      </c>
      <c r="M2" s="6"/>
      <c r="N2" s="9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  <c r="AF2" s="10" t="s">
        <v>34</v>
      </c>
      <c r="AG2" s="10" t="s">
        <v>35</v>
      </c>
      <c r="AH2" s="10" t="s">
        <v>36</v>
      </c>
      <c r="AI2" s="10" t="s">
        <v>37</v>
      </c>
      <c r="AJ2" s="10" t="s">
        <v>32</v>
      </c>
      <c r="AK2" s="10" t="s">
        <v>38</v>
      </c>
      <c r="AL2" s="11" t="s">
        <v>39</v>
      </c>
      <c r="AM2" s="10" t="s">
        <v>40</v>
      </c>
      <c r="AN2" s="10" t="s">
        <v>41</v>
      </c>
      <c r="AO2" s="10">
        <v>0</v>
      </c>
      <c r="AP2" s="10">
        <v>1</v>
      </c>
      <c r="AQ2" s="10">
        <v>2</v>
      </c>
      <c r="AR2" s="10">
        <v>3</v>
      </c>
      <c r="AS2" s="10">
        <v>4</v>
      </c>
      <c r="AT2" s="10">
        <v>5</v>
      </c>
      <c r="AU2" s="10" t="s">
        <v>32</v>
      </c>
      <c r="AV2" s="10" t="s">
        <v>42</v>
      </c>
      <c r="AW2" s="10" t="s">
        <v>43</v>
      </c>
      <c r="AX2" s="10" t="s">
        <v>44</v>
      </c>
      <c r="AY2" s="10" t="s">
        <v>45</v>
      </c>
      <c r="AZ2" s="12"/>
      <c r="BA2" s="6" t="s">
        <v>7</v>
      </c>
      <c r="BB2" s="28" t="s">
        <v>183</v>
      </c>
      <c r="BC2" s="29"/>
      <c r="BD2" s="29"/>
      <c r="BE2" s="29"/>
      <c r="BF2" s="29"/>
      <c r="BG2" s="29"/>
      <c r="BH2" s="29"/>
    </row>
    <row r="3" spans="1:60" ht="17" thickBot="1" x14ac:dyDescent="0.25">
      <c r="A3" s="13">
        <v>1</v>
      </c>
      <c r="B3" s="14">
        <v>38.364456966519299</v>
      </c>
      <c r="C3" s="14">
        <f>-28.1010170280933</f>
        <v>-28.101017028093299</v>
      </c>
      <c r="D3" s="15">
        <v>41019</v>
      </c>
      <c r="E3" s="16" t="s">
        <v>46</v>
      </c>
      <c r="F3" s="16" t="s">
        <v>47</v>
      </c>
      <c r="G3" s="16" t="s">
        <v>48</v>
      </c>
      <c r="H3" s="17">
        <v>0.48722222222222222</v>
      </c>
      <c r="I3" s="17">
        <v>0.4975</v>
      </c>
      <c r="J3" s="17">
        <f>I3-H3</f>
        <v>1.0277777777777775E-2</v>
      </c>
      <c r="K3" s="14" t="s">
        <v>49</v>
      </c>
      <c r="L3" s="14" t="s">
        <v>50</v>
      </c>
      <c r="M3" s="14" t="s">
        <v>51</v>
      </c>
      <c r="N3" s="14"/>
      <c r="O3" s="14"/>
      <c r="P3" s="14"/>
      <c r="Q3" s="14"/>
      <c r="R3" s="14">
        <v>1</v>
      </c>
      <c r="S3" s="14"/>
      <c r="T3" s="14">
        <v>1</v>
      </c>
      <c r="U3" s="14">
        <v>1</v>
      </c>
      <c r="V3" s="14"/>
      <c r="W3" s="14"/>
      <c r="X3" s="14"/>
      <c r="Y3" s="14"/>
      <c r="Z3" s="14">
        <v>1</v>
      </c>
      <c r="AA3" s="14">
        <v>1</v>
      </c>
      <c r="AB3" s="14">
        <v>1</v>
      </c>
      <c r="AC3" s="14"/>
      <c r="AD3" s="14"/>
      <c r="AE3" s="14">
        <v>300</v>
      </c>
      <c r="AF3" s="14">
        <v>250</v>
      </c>
      <c r="AG3" s="14">
        <v>30</v>
      </c>
      <c r="AH3" s="14">
        <v>20</v>
      </c>
      <c r="AI3" s="14"/>
      <c r="AJ3" s="14"/>
      <c r="AK3" s="14">
        <v>1</v>
      </c>
      <c r="AL3" s="14"/>
      <c r="AM3" s="14"/>
      <c r="AN3" s="14"/>
      <c r="AO3" s="14"/>
      <c r="AP3" s="14">
        <v>1</v>
      </c>
      <c r="AQ3" s="14"/>
      <c r="AR3" s="14"/>
      <c r="AS3" s="14"/>
      <c r="AT3" s="14"/>
      <c r="AU3" s="14"/>
      <c r="AV3" s="18" t="s">
        <v>32</v>
      </c>
      <c r="AW3" s="14"/>
      <c r="AX3" s="14"/>
      <c r="AY3" s="18" t="s">
        <v>52</v>
      </c>
      <c r="AZ3" s="19"/>
      <c r="BA3" s="15">
        <v>41019</v>
      </c>
    </row>
    <row r="4" spans="1:60" x14ac:dyDescent="0.2">
      <c r="A4" s="20">
        <v>2</v>
      </c>
      <c r="B4" s="18">
        <v>38.330989032983702</v>
      </c>
      <c r="C4" s="18">
        <f>-28.5178039781749</f>
        <v>-28.5178039781749</v>
      </c>
      <c r="D4" s="21">
        <v>41019</v>
      </c>
      <c r="E4" s="22" t="s">
        <v>46</v>
      </c>
      <c r="F4" s="22" t="s">
        <v>47</v>
      </c>
      <c r="G4" s="22" t="s">
        <v>48</v>
      </c>
      <c r="H4" s="23">
        <v>0.64377314814814812</v>
      </c>
      <c r="I4" s="23">
        <v>0.69592592592592595</v>
      </c>
      <c r="J4" s="23">
        <f t="shared" ref="J4:J48" si="0">I4-H4</f>
        <v>5.2152777777777826E-2</v>
      </c>
      <c r="K4" s="18" t="s">
        <v>53</v>
      </c>
      <c r="L4" s="18" t="s">
        <v>50</v>
      </c>
      <c r="M4" s="18" t="s">
        <v>54</v>
      </c>
      <c r="N4" s="18"/>
      <c r="O4" s="18"/>
      <c r="P4" s="18"/>
      <c r="Q4" s="18">
        <v>1</v>
      </c>
      <c r="R4" s="18"/>
      <c r="S4" s="18"/>
      <c r="T4" s="18">
        <v>1</v>
      </c>
      <c r="U4" s="18">
        <v>1</v>
      </c>
      <c r="V4" s="18"/>
      <c r="W4" s="18"/>
      <c r="X4" s="18"/>
      <c r="Y4" s="18"/>
      <c r="Z4" s="18">
        <v>1</v>
      </c>
      <c r="AA4" s="18">
        <v>1</v>
      </c>
      <c r="AB4" s="18">
        <v>1</v>
      </c>
      <c r="AC4" s="18"/>
      <c r="AD4" s="18"/>
      <c r="AE4" s="18">
        <v>250</v>
      </c>
      <c r="AF4" s="18">
        <v>220</v>
      </c>
      <c r="AG4" s="18">
        <v>30</v>
      </c>
      <c r="AH4" s="18"/>
      <c r="AI4" s="18"/>
      <c r="AJ4" s="18"/>
      <c r="AK4" s="18">
        <v>1</v>
      </c>
      <c r="AL4" s="18"/>
      <c r="AM4" s="18"/>
      <c r="AN4" s="18"/>
      <c r="AO4" s="18"/>
      <c r="AP4" s="18"/>
      <c r="AQ4" s="18"/>
      <c r="AR4" s="18">
        <v>1</v>
      </c>
      <c r="AS4" s="18"/>
      <c r="AT4" s="18"/>
      <c r="AU4" s="18"/>
      <c r="AV4" s="18" t="s">
        <v>32</v>
      </c>
      <c r="AW4" s="18"/>
      <c r="AX4" s="18"/>
      <c r="AY4" s="18" t="s">
        <v>52</v>
      </c>
      <c r="AZ4" s="24"/>
      <c r="BA4" s="21">
        <v>41019</v>
      </c>
      <c r="BB4" s="27" t="s">
        <v>177</v>
      </c>
      <c r="BC4" s="27" t="s">
        <v>178</v>
      </c>
      <c r="BD4" s="27" t="s">
        <v>179</v>
      </c>
      <c r="BE4" s="27" t="s">
        <v>180</v>
      </c>
      <c r="BF4" s="27" t="s">
        <v>181</v>
      </c>
      <c r="BG4" s="27" t="s">
        <v>182</v>
      </c>
    </row>
    <row r="5" spans="1:60" x14ac:dyDescent="0.2">
      <c r="A5" s="13">
        <v>3</v>
      </c>
      <c r="B5" s="18">
        <v>38.363056015223201</v>
      </c>
      <c r="C5" s="18">
        <f>-28.2453570049256</f>
        <v>-28.245357004925602</v>
      </c>
      <c r="D5" s="21">
        <v>41102</v>
      </c>
      <c r="E5" s="22" t="s">
        <v>55</v>
      </c>
      <c r="F5" s="22" t="s">
        <v>56</v>
      </c>
      <c r="G5" s="22" t="s">
        <v>48</v>
      </c>
      <c r="H5" s="23">
        <v>0.44734953703703706</v>
      </c>
      <c r="I5" s="23">
        <v>0.46567129629629633</v>
      </c>
      <c r="J5" s="23">
        <f t="shared" si="0"/>
        <v>1.8321759259259274E-2</v>
      </c>
      <c r="K5" s="18" t="s">
        <v>57</v>
      </c>
      <c r="L5" s="18" t="s">
        <v>50</v>
      </c>
      <c r="M5" s="18" t="s">
        <v>58</v>
      </c>
      <c r="N5" s="18"/>
      <c r="O5" s="18"/>
      <c r="P5" s="18"/>
      <c r="Q5" s="18"/>
      <c r="R5" s="18">
        <v>1</v>
      </c>
      <c r="S5" s="18"/>
      <c r="T5" s="18">
        <v>1</v>
      </c>
      <c r="U5" s="18">
        <v>1</v>
      </c>
      <c r="V5" s="18"/>
      <c r="W5" s="18"/>
      <c r="X5" s="18"/>
      <c r="Y5" s="18"/>
      <c r="Z5" s="18"/>
      <c r="AA5" s="18"/>
      <c r="AB5" s="18"/>
      <c r="AC5" s="18"/>
      <c r="AD5" s="18"/>
      <c r="AE5" s="18">
        <v>7</v>
      </c>
      <c r="AF5" s="18">
        <v>7</v>
      </c>
      <c r="AG5" s="18"/>
      <c r="AH5" s="18"/>
      <c r="AI5" s="18"/>
      <c r="AJ5" s="18"/>
      <c r="AK5" s="18">
        <v>1</v>
      </c>
      <c r="AL5" s="18"/>
      <c r="AM5" s="18"/>
      <c r="AN5" s="18"/>
      <c r="AO5" s="18"/>
      <c r="AP5" s="18"/>
      <c r="AQ5" s="18"/>
      <c r="AR5" s="18">
        <v>1</v>
      </c>
      <c r="AS5" s="18"/>
      <c r="AT5" s="18"/>
      <c r="AU5" s="18"/>
      <c r="AV5" s="18" t="s">
        <v>32</v>
      </c>
      <c r="AW5" s="18"/>
      <c r="AX5" s="18"/>
      <c r="AY5" s="18" t="s">
        <v>52</v>
      </c>
      <c r="AZ5" s="24"/>
      <c r="BA5" s="21">
        <v>41102</v>
      </c>
    </row>
    <row r="6" spans="1:60" x14ac:dyDescent="0.2">
      <c r="A6" s="20">
        <v>4</v>
      </c>
      <c r="B6" s="18">
        <v>38.314031017944203</v>
      </c>
      <c r="C6" s="18">
        <f>-28.2735809683799</f>
        <v>-28.2735809683799</v>
      </c>
      <c r="D6" s="21">
        <v>41121</v>
      </c>
      <c r="E6" s="22" t="s">
        <v>59</v>
      </c>
      <c r="F6" s="22" t="s">
        <v>56</v>
      </c>
      <c r="G6" s="22" t="s">
        <v>48</v>
      </c>
      <c r="H6" s="23">
        <v>0.42505787037037041</v>
      </c>
      <c r="I6" s="23">
        <v>0.45554398148148145</v>
      </c>
      <c r="J6" s="23">
        <f t="shared" si="0"/>
        <v>3.0486111111111047E-2</v>
      </c>
      <c r="K6" s="18" t="s">
        <v>60</v>
      </c>
      <c r="L6" s="18" t="s">
        <v>50</v>
      </c>
      <c r="M6" s="18" t="s">
        <v>61</v>
      </c>
      <c r="N6" s="18"/>
      <c r="O6" s="18"/>
      <c r="P6" s="18"/>
      <c r="Q6" s="18"/>
      <c r="R6" s="18"/>
      <c r="S6" s="18"/>
      <c r="T6" s="18">
        <v>1</v>
      </c>
      <c r="U6" s="18"/>
      <c r="V6" s="18"/>
      <c r="W6" s="18"/>
      <c r="X6" s="18"/>
      <c r="Y6" s="18"/>
      <c r="Z6" s="18"/>
      <c r="AA6" s="18"/>
      <c r="AB6" s="18"/>
      <c r="AC6" s="18"/>
      <c r="AD6" s="18"/>
      <c r="AE6" s="18">
        <v>20</v>
      </c>
      <c r="AF6" s="18">
        <v>14</v>
      </c>
      <c r="AG6" s="18">
        <v>5</v>
      </c>
      <c r="AH6" s="18">
        <v>1</v>
      </c>
      <c r="AI6" s="18"/>
      <c r="AJ6" s="18"/>
      <c r="AK6" s="18">
        <v>1</v>
      </c>
      <c r="AL6" s="18"/>
      <c r="AM6" s="18"/>
      <c r="AN6" s="18"/>
      <c r="AO6" s="18"/>
      <c r="AP6" s="18"/>
      <c r="AQ6" s="18"/>
      <c r="AR6" s="18">
        <v>1</v>
      </c>
      <c r="AS6" s="18"/>
      <c r="AT6" s="18"/>
      <c r="AU6" s="18"/>
      <c r="AV6" s="18" t="s">
        <v>32</v>
      </c>
      <c r="AW6" s="18"/>
      <c r="AX6" s="18"/>
      <c r="AY6" s="18" t="s">
        <v>62</v>
      </c>
      <c r="AZ6" s="24"/>
      <c r="BA6" s="21">
        <v>41121</v>
      </c>
    </row>
    <row r="7" spans="1:60" x14ac:dyDescent="0.2">
      <c r="A7" s="13">
        <v>5</v>
      </c>
      <c r="B7" s="18">
        <v>38.554981984198001</v>
      </c>
      <c r="C7" s="18">
        <f>-27.7375099807977</f>
        <v>-27.7375099807977</v>
      </c>
      <c r="D7" s="21">
        <v>41124</v>
      </c>
      <c r="E7" s="22" t="s">
        <v>63</v>
      </c>
      <c r="F7" s="22" t="s">
        <v>64</v>
      </c>
      <c r="G7" s="22" t="s">
        <v>48</v>
      </c>
      <c r="H7" s="23">
        <v>0.65354166666666669</v>
      </c>
      <c r="I7" s="23">
        <v>0.66509259259259257</v>
      </c>
      <c r="J7" s="23">
        <f t="shared" si="0"/>
        <v>1.1550925925925881E-2</v>
      </c>
      <c r="K7" s="18" t="s">
        <v>65</v>
      </c>
      <c r="L7" s="18" t="s">
        <v>66</v>
      </c>
      <c r="M7" s="18" t="s">
        <v>67</v>
      </c>
      <c r="N7" s="18"/>
      <c r="O7" s="18"/>
      <c r="P7" s="18"/>
      <c r="Q7" s="18"/>
      <c r="R7" s="18">
        <v>1</v>
      </c>
      <c r="S7" s="18"/>
      <c r="T7" s="18">
        <v>1</v>
      </c>
      <c r="U7" s="18">
        <v>1</v>
      </c>
      <c r="V7" s="18"/>
      <c r="W7" s="18"/>
      <c r="X7" s="18"/>
      <c r="Y7" s="18"/>
      <c r="Z7" s="18"/>
      <c r="AA7" s="18"/>
      <c r="AB7" s="18"/>
      <c r="AC7" s="18"/>
      <c r="AD7" s="18"/>
      <c r="AE7" s="18">
        <v>4</v>
      </c>
      <c r="AF7" s="18">
        <v>3</v>
      </c>
      <c r="AG7" s="18"/>
      <c r="AH7" s="18">
        <v>1</v>
      </c>
      <c r="AI7" s="18"/>
      <c r="AJ7" s="18"/>
      <c r="AK7" s="18">
        <v>1</v>
      </c>
      <c r="AL7" s="18"/>
      <c r="AM7" s="18"/>
      <c r="AN7" s="18"/>
      <c r="AO7" s="18"/>
      <c r="AP7" s="18">
        <v>1</v>
      </c>
      <c r="AQ7" s="18"/>
      <c r="AR7" s="18"/>
      <c r="AS7" s="18"/>
      <c r="AT7" s="18"/>
      <c r="AU7" s="18"/>
      <c r="AV7" s="18" t="s">
        <v>32</v>
      </c>
      <c r="AW7" s="18"/>
      <c r="AX7" s="18"/>
      <c r="AY7" s="18" t="s">
        <v>68</v>
      </c>
      <c r="AZ7" s="24"/>
      <c r="BA7" s="21">
        <v>41124</v>
      </c>
    </row>
    <row r="8" spans="1:60" x14ac:dyDescent="0.2">
      <c r="A8" s="20">
        <v>6</v>
      </c>
      <c r="B8" s="18">
        <v>38.366901967674401</v>
      </c>
      <c r="C8" s="18">
        <f>-28.2692249771207</f>
        <v>-28.2692249771207</v>
      </c>
      <c r="D8" s="21">
        <v>41143</v>
      </c>
      <c r="E8" s="22" t="s">
        <v>69</v>
      </c>
      <c r="F8" s="22" t="s">
        <v>64</v>
      </c>
      <c r="G8" s="22" t="s">
        <v>48</v>
      </c>
      <c r="H8" s="23">
        <v>0.6899074074074073</v>
      </c>
      <c r="I8" s="23">
        <v>0.7076041666666667</v>
      </c>
      <c r="J8" s="23">
        <f t="shared" si="0"/>
        <v>1.7696759259259398E-2</v>
      </c>
      <c r="K8" s="18" t="s">
        <v>70</v>
      </c>
      <c r="L8" s="18" t="s">
        <v>66</v>
      </c>
      <c r="M8" s="18" t="s">
        <v>71</v>
      </c>
      <c r="N8" s="18">
        <v>1</v>
      </c>
      <c r="O8" s="18"/>
      <c r="P8" s="18"/>
      <c r="Q8" s="18">
        <v>1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>
        <v>20</v>
      </c>
      <c r="AF8" s="18">
        <v>17</v>
      </c>
      <c r="AG8" s="18">
        <v>3</v>
      </c>
      <c r="AH8" s="18"/>
      <c r="AI8" s="18"/>
      <c r="AJ8" s="18"/>
      <c r="AK8" s="18">
        <v>1</v>
      </c>
      <c r="AL8" s="18"/>
      <c r="AM8" s="18"/>
      <c r="AN8" s="18"/>
      <c r="AO8" s="18"/>
      <c r="AP8" s="18"/>
      <c r="AQ8" s="18"/>
      <c r="AR8" s="18">
        <v>1</v>
      </c>
      <c r="AS8" s="18"/>
      <c r="AT8" s="18"/>
      <c r="AU8" s="18"/>
      <c r="AV8" s="18" t="s">
        <v>32</v>
      </c>
      <c r="AW8" s="18"/>
      <c r="AX8" s="18"/>
      <c r="AY8" s="18" t="s">
        <v>68</v>
      </c>
      <c r="AZ8" s="24"/>
      <c r="BA8" s="21">
        <v>41143</v>
      </c>
    </row>
    <row r="9" spans="1:60" x14ac:dyDescent="0.2">
      <c r="A9" s="13">
        <v>7</v>
      </c>
      <c r="B9" s="18">
        <v>38.311384012922602</v>
      </c>
      <c r="C9" s="18">
        <f>-28.2311250362545</f>
        <v>-28.2311250362545</v>
      </c>
      <c r="D9" s="21">
        <v>41153</v>
      </c>
      <c r="E9" s="22" t="s">
        <v>72</v>
      </c>
      <c r="F9" s="22" t="s">
        <v>73</v>
      </c>
      <c r="G9" s="22" t="s">
        <v>48</v>
      </c>
      <c r="H9" s="23">
        <v>0.48166666666666669</v>
      </c>
      <c r="I9" s="23">
        <v>0.51890046296296299</v>
      </c>
      <c r="J9" s="23">
        <f t="shared" si="0"/>
        <v>3.7233796296296306E-2</v>
      </c>
      <c r="K9" s="18" t="s">
        <v>74</v>
      </c>
      <c r="L9" s="18" t="s">
        <v>50</v>
      </c>
      <c r="M9" s="18" t="s">
        <v>75</v>
      </c>
      <c r="N9" s="18">
        <v>1</v>
      </c>
      <c r="O9" s="18"/>
      <c r="P9" s="18"/>
      <c r="Q9" s="18"/>
      <c r="R9" s="18"/>
      <c r="S9" s="18">
        <v>1</v>
      </c>
      <c r="T9" s="18">
        <v>1</v>
      </c>
      <c r="U9" s="18">
        <v>1</v>
      </c>
      <c r="V9" s="18"/>
      <c r="W9" s="18"/>
      <c r="X9" s="18"/>
      <c r="Y9" s="18"/>
      <c r="Z9" s="18"/>
      <c r="AA9" s="18"/>
      <c r="AB9" s="18"/>
      <c r="AC9" s="18"/>
      <c r="AD9" s="18"/>
      <c r="AE9" s="18">
        <v>15</v>
      </c>
      <c r="AF9" s="18">
        <v>12</v>
      </c>
      <c r="AG9" s="18">
        <v>3</v>
      </c>
      <c r="AH9" s="18"/>
      <c r="AI9" s="18"/>
      <c r="AJ9" s="18"/>
      <c r="AK9" s="18">
        <v>1</v>
      </c>
      <c r="AL9" s="18"/>
      <c r="AM9" s="18"/>
      <c r="AN9" s="18"/>
      <c r="AO9" s="18"/>
      <c r="AP9" s="18"/>
      <c r="AQ9" s="18">
        <v>1</v>
      </c>
      <c r="AR9" s="18"/>
      <c r="AS9" s="18"/>
      <c r="AT9" s="18"/>
      <c r="AU9" s="18"/>
      <c r="AV9" s="18" t="s">
        <v>32</v>
      </c>
      <c r="AW9" s="18"/>
      <c r="AX9" s="18"/>
      <c r="AY9" s="18" t="s">
        <v>68</v>
      </c>
      <c r="AZ9" s="24"/>
      <c r="BA9" s="21">
        <v>41153</v>
      </c>
    </row>
    <row r="10" spans="1:60" x14ac:dyDescent="0.2">
      <c r="A10" s="20">
        <v>8</v>
      </c>
      <c r="B10" s="18">
        <v>38.324964959174302</v>
      </c>
      <c r="C10" s="18">
        <f>-28.2654889952391</f>
        <v>-28.2654889952391</v>
      </c>
      <c r="D10" s="21">
        <v>41159</v>
      </c>
      <c r="E10" s="22" t="s">
        <v>56</v>
      </c>
      <c r="F10" s="22" t="s">
        <v>73</v>
      </c>
      <c r="G10" s="22" t="s">
        <v>48</v>
      </c>
      <c r="H10" s="23">
        <v>0.65186342592592594</v>
      </c>
      <c r="I10" s="23">
        <v>0.68244212962962969</v>
      </c>
      <c r="J10" s="23">
        <f t="shared" si="0"/>
        <v>3.0578703703703747E-2</v>
      </c>
      <c r="K10" s="18" t="s">
        <v>76</v>
      </c>
      <c r="L10" s="18" t="s">
        <v>50</v>
      </c>
      <c r="M10" s="18" t="s">
        <v>77</v>
      </c>
      <c r="N10" s="18"/>
      <c r="O10" s="18"/>
      <c r="P10" s="18"/>
      <c r="Q10" s="18"/>
      <c r="R10" s="18">
        <v>1</v>
      </c>
      <c r="S10" s="18"/>
      <c r="T10" s="18"/>
      <c r="U10" s="18"/>
      <c r="V10" s="18">
        <v>1</v>
      </c>
      <c r="W10" s="18"/>
      <c r="X10" s="18"/>
      <c r="Y10" s="18"/>
      <c r="Z10" s="18"/>
      <c r="AA10" s="18"/>
      <c r="AB10" s="18"/>
      <c r="AC10" s="18"/>
      <c r="AD10" s="18"/>
      <c r="AE10" s="18">
        <v>7</v>
      </c>
      <c r="AF10" s="18">
        <v>5</v>
      </c>
      <c r="AG10" s="18">
        <v>2</v>
      </c>
      <c r="AH10" s="18"/>
      <c r="AI10" s="18"/>
      <c r="AJ10" s="18"/>
      <c r="AK10" s="18"/>
      <c r="AL10" s="18">
        <v>1</v>
      </c>
      <c r="AM10" s="18"/>
      <c r="AN10" s="18"/>
      <c r="AO10" s="18"/>
      <c r="AP10" s="18"/>
      <c r="AQ10" s="18">
        <v>1</v>
      </c>
      <c r="AR10" s="18"/>
      <c r="AS10" s="18"/>
      <c r="AT10" s="18"/>
      <c r="AU10" s="18"/>
      <c r="AV10" s="18" t="s">
        <v>32</v>
      </c>
      <c r="AW10" s="18"/>
      <c r="AX10" s="18"/>
      <c r="AY10" s="18" t="s">
        <v>52</v>
      </c>
      <c r="AZ10" s="24"/>
      <c r="BA10" s="21">
        <v>41159</v>
      </c>
      <c r="BB10" s="30" t="s">
        <v>184</v>
      </c>
      <c r="BC10" s="30" t="s">
        <v>185</v>
      </c>
    </row>
    <row r="11" spans="1:60" x14ac:dyDescent="0.2">
      <c r="A11" s="13">
        <v>9</v>
      </c>
      <c r="B11" s="18">
        <v>38.358670016750601</v>
      </c>
      <c r="C11" s="18">
        <f>-28.2520460151135</f>
        <v>-28.2520460151135</v>
      </c>
      <c r="D11" s="21">
        <v>41379</v>
      </c>
      <c r="E11" s="22" t="s">
        <v>78</v>
      </c>
      <c r="F11" s="22" t="s">
        <v>47</v>
      </c>
      <c r="G11" s="22" t="s">
        <v>79</v>
      </c>
      <c r="H11" s="23">
        <v>0.41774305555555552</v>
      </c>
      <c r="I11" s="23">
        <v>0.4525925925925926</v>
      </c>
      <c r="J11" s="23">
        <f t="shared" si="0"/>
        <v>3.4849537037037082E-2</v>
      </c>
      <c r="K11" s="18" t="s">
        <v>80</v>
      </c>
      <c r="L11" s="18" t="s">
        <v>81</v>
      </c>
      <c r="M11" s="18" t="s">
        <v>82</v>
      </c>
      <c r="N11" s="18">
        <v>1</v>
      </c>
      <c r="O11" s="18"/>
      <c r="P11" s="18"/>
      <c r="Q11" s="18"/>
      <c r="R11" s="18"/>
      <c r="S11" s="18"/>
      <c r="T11" s="18"/>
      <c r="U11" s="18">
        <v>1</v>
      </c>
      <c r="V11" s="18"/>
      <c r="W11" s="18"/>
      <c r="X11" s="18"/>
      <c r="Y11" s="18"/>
      <c r="Z11" s="18">
        <v>1</v>
      </c>
      <c r="AA11" s="18">
        <v>1</v>
      </c>
      <c r="AB11" s="18"/>
      <c r="AC11" s="18"/>
      <c r="AD11" s="18"/>
      <c r="AE11" s="18">
        <v>20</v>
      </c>
      <c r="AF11" s="18">
        <v>15</v>
      </c>
      <c r="AG11" s="18">
        <v>5</v>
      </c>
      <c r="AH11" s="18"/>
      <c r="AI11" s="18"/>
      <c r="AJ11" s="18"/>
      <c r="AK11" s="18"/>
      <c r="AL11" s="18">
        <v>1</v>
      </c>
      <c r="AM11" s="18"/>
      <c r="AN11" s="18"/>
      <c r="AO11" s="18"/>
      <c r="AP11" s="18"/>
      <c r="AQ11" s="18"/>
      <c r="AR11" s="18"/>
      <c r="AS11" s="18">
        <v>1</v>
      </c>
      <c r="AT11" s="18"/>
      <c r="AU11" s="18"/>
      <c r="AV11" s="18" t="s">
        <v>32</v>
      </c>
      <c r="AW11" s="18"/>
      <c r="AX11" s="18"/>
      <c r="AY11" s="18" t="s">
        <v>68</v>
      </c>
      <c r="AZ11" s="24"/>
      <c r="BA11" s="21">
        <v>41379</v>
      </c>
    </row>
    <row r="12" spans="1:60" x14ac:dyDescent="0.2">
      <c r="A12" s="20">
        <v>10</v>
      </c>
      <c r="B12" s="18">
        <v>38.356485022231901</v>
      </c>
      <c r="C12" s="18">
        <f>-28.2533519994467</f>
        <v>-28.2533519994467</v>
      </c>
      <c r="D12" s="21">
        <v>41381</v>
      </c>
      <c r="E12" s="22" t="s">
        <v>83</v>
      </c>
      <c r="F12" s="22" t="s">
        <v>47</v>
      </c>
      <c r="G12" s="22" t="s">
        <v>79</v>
      </c>
      <c r="H12" s="23">
        <v>0.40924768518518517</v>
      </c>
      <c r="I12" s="23">
        <v>0.41806712962962966</v>
      </c>
      <c r="J12" s="23">
        <f t="shared" si="0"/>
        <v>8.8194444444444908E-3</v>
      </c>
      <c r="K12" s="18" t="s">
        <v>84</v>
      </c>
      <c r="L12" s="18" t="s">
        <v>85</v>
      </c>
      <c r="M12" s="18" t="s">
        <v>86</v>
      </c>
      <c r="N12" s="18"/>
      <c r="O12" s="18"/>
      <c r="P12" s="18"/>
      <c r="Q12" s="18">
        <v>1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>
        <v>4</v>
      </c>
      <c r="AF12" s="18">
        <v>2</v>
      </c>
      <c r="AG12" s="18"/>
      <c r="AH12" s="18">
        <v>2</v>
      </c>
      <c r="AI12" s="18"/>
      <c r="AJ12" s="18"/>
      <c r="AK12" s="18"/>
      <c r="AL12" s="18">
        <v>1</v>
      </c>
      <c r="AM12" s="18"/>
      <c r="AN12" s="18"/>
      <c r="AO12" s="18"/>
      <c r="AP12" s="18"/>
      <c r="AQ12" s="18">
        <v>2</v>
      </c>
      <c r="AR12" s="18"/>
      <c r="AS12" s="18"/>
      <c r="AT12" s="18"/>
      <c r="AU12" s="18"/>
      <c r="AV12" s="18" t="s">
        <v>32</v>
      </c>
      <c r="AW12" s="18"/>
      <c r="AX12" s="18"/>
      <c r="AY12" s="18" t="s">
        <v>87</v>
      </c>
      <c r="AZ12" s="24"/>
      <c r="BA12" s="21">
        <v>41381</v>
      </c>
    </row>
    <row r="13" spans="1:60" x14ac:dyDescent="0.2">
      <c r="A13" s="13">
        <v>11</v>
      </c>
      <c r="B13" s="18">
        <v>38.319230983033698</v>
      </c>
      <c r="C13" s="18">
        <f>-28.281026026234</f>
        <v>-28.281026026233999</v>
      </c>
      <c r="D13" s="21">
        <v>41417</v>
      </c>
      <c r="E13" s="22" t="s">
        <v>88</v>
      </c>
      <c r="F13" s="22" t="s">
        <v>89</v>
      </c>
      <c r="G13" s="22" t="s">
        <v>79</v>
      </c>
      <c r="H13" s="23">
        <v>0.39635416666666662</v>
      </c>
      <c r="I13" s="23">
        <v>0.44348379629629631</v>
      </c>
      <c r="J13" s="23">
        <f t="shared" si="0"/>
        <v>4.7129629629629688E-2</v>
      </c>
      <c r="K13" s="18" t="s">
        <v>90</v>
      </c>
      <c r="L13" s="18" t="s">
        <v>91</v>
      </c>
      <c r="M13" s="18" t="s">
        <v>92</v>
      </c>
      <c r="N13" s="18">
        <v>1</v>
      </c>
      <c r="O13" s="18"/>
      <c r="P13" s="18"/>
      <c r="Q13" s="18"/>
      <c r="R13" s="18"/>
      <c r="S13" s="18">
        <v>1</v>
      </c>
      <c r="T13" s="18"/>
      <c r="U13" s="18"/>
      <c r="V13" s="18"/>
      <c r="W13" s="18">
        <v>1</v>
      </c>
      <c r="X13" s="18"/>
      <c r="Y13" s="18"/>
      <c r="Z13" s="18"/>
      <c r="AA13" s="18"/>
      <c r="AB13" s="18"/>
      <c r="AC13" s="18"/>
      <c r="AD13" s="18"/>
      <c r="AE13" s="18">
        <v>50</v>
      </c>
      <c r="AF13" s="18">
        <v>35</v>
      </c>
      <c r="AG13" s="18">
        <v>10</v>
      </c>
      <c r="AH13" s="18">
        <v>5</v>
      </c>
      <c r="AI13" s="18"/>
      <c r="AJ13" s="18"/>
      <c r="AK13" s="18"/>
      <c r="AL13" s="18">
        <v>1</v>
      </c>
      <c r="AM13" s="18"/>
      <c r="AN13" s="18"/>
      <c r="AO13" s="18"/>
      <c r="AP13" s="18"/>
      <c r="AQ13" s="18"/>
      <c r="AR13" s="18">
        <v>1</v>
      </c>
      <c r="AS13" s="18"/>
      <c r="AT13" s="18"/>
      <c r="AU13" s="18"/>
      <c r="AV13" s="18" t="s">
        <v>32</v>
      </c>
      <c r="AW13" s="18"/>
      <c r="AX13" s="18"/>
      <c r="AY13" s="18" t="s">
        <v>68</v>
      </c>
      <c r="AZ13" s="24"/>
      <c r="BA13" s="21">
        <v>41417</v>
      </c>
      <c r="BB13" s="30" t="s">
        <v>178</v>
      </c>
      <c r="BC13" s="30" t="s">
        <v>186</v>
      </c>
      <c r="BD13" s="30" t="s">
        <v>187</v>
      </c>
      <c r="BE13" s="30" t="s">
        <v>188</v>
      </c>
      <c r="BF13" s="30" t="s">
        <v>189</v>
      </c>
      <c r="BG13" s="30" t="s">
        <v>190</v>
      </c>
      <c r="BH13" s="30" t="s">
        <v>191</v>
      </c>
    </row>
    <row r="14" spans="1:60" x14ac:dyDescent="0.2">
      <c r="A14" s="20">
        <v>12</v>
      </c>
      <c r="B14" s="18">
        <v>38.329230006784201</v>
      </c>
      <c r="C14" s="18">
        <f>-28.1395700108259</f>
        <v>-28.139570010825899</v>
      </c>
      <c r="D14" s="21">
        <v>41451</v>
      </c>
      <c r="E14" s="22" t="s">
        <v>93</v>
      </c>
      <c r="F14" s="22" t="s">
        <v>94</v>
      </c>
      <c r="G14" s="22" t="s">
        <v>79</v>
      </c>
      <c r="H14" s="23">
        <v>0.44324074074074077</v>
      </c>
      <c r="I14" s="23">
        <v>0.46306712962962965</v>
      </c>
      <c r="J14" s="23">
        <f t="shared" si="0"/>
        <v>1.982638888888888E-2</v>
      </c>
      <c r="K14" s="18" t="s">
        <v>95</v>
      </c>
      <c r="L14" s="18" t="s">
        <v>50</v>
      </c>
      <c r="M14" s="18" t="s">
        <v>96</v>
      </c>
      <c r="N14" s="18"/>
      <c r="O14" s="18"/>
      <c r="P14" s="18"/>
      <c r="Q14" s="18"/>
      <c r="R14" s="18">
        <v>1</v>
      </c>
      <c r="S14" s="18"/>
      <c r="T14" s="18">
        <v>1</v>
      </c>
      <c r="U14" s="18">
        <v>1</v>
      </c>
      <c r="V14" s="18"/>
      <c r="W14" s="18"/>
      <c r="X14" s="18"/>
      <c r="Y14" s="18"/>
      <c r="Z14" s="18">
        <v>1</v>
      </c>
      <c r="AA14" s="18"/>
      <c r="AB14" s="18"/>
      <c r="AC14" s="18"/>
      <c r="AD14" s="18"/>
      <c r="AE14" s="18">
        <v>40</v>
      </c>
      <c r="AF14" s="18">
        <v>30</v>
      </c>
      <c r="AG14" s="18">
        <v>10</v>
      </c>
      <c r="AH14" s="18"/>
      <c r="AI14" s="18"/>
      <c r="AJ14" s="18"/>
      <c r="AK14" s="18"/>
      <c r="AL14" s="18"/>
      <c r="AM14" s="18"/>
      <c r="AN14" s="18">
        <v>1</v>
      </c>
      <c r="AO14" s="18"/>
      <c r="AP14" s="18"/>
      <c r="AQ14" s="18"/>
      <c r="AR14" s="18"/>
      <c r="AS14" s="18"/>
      <c r="AT14" s="18"/>
      <c r="AU14" s="18">
        <v>1</v>
      </c>
      <c r="AV14" s="18" t="s">
        <v>32</v>
      </c>
      <c r="AW14" s="18"/>
      <c r="AX14" s="18"/>
      <c r="AY14" s="18" t="s">
        <v>52</v>
      </c>
      <c r="AZ14" s="24"/>
      <c r="BA14" s="21">
        <v>41451</v>
      </c>
    </row>
    <row r="15" spans="1:60" x14ac:dyDescent="0.2">
      <c r="A15" s="13">
        <v>13</v>
      </c>
      <c r="B15" s="18">
        <v>38.403161996975498</v>
      </c>
      <c r="C15" s="18">
        <f>-28.295759987086</f>
        <v>-28.295759987086001</v>
      </c>
      <c r="D15" s="21">
        <v>41469</v>
      </c>
      <c r="E15" s="22" t="s">
        <v>97</v>
      </c>
      <c r="F15" s="22" t="s">
        <v>56</v>
      </c>
      <c r="G15" s="22" t="s">
        <v>79</v>
      </c>
      <c r="H15" s="23">
        <v>0.73241898148148143</v>
      </c>
      <c r="I15" s="23">
        <v>0.74204861111111109</v>
      </c>
      <c r="J15" s="23">
        <f t="shared" si="0"/>
        <v>9.6296296296296546E-3</v>
      </c>
      <c r="K15" s="18" t="s">
        <v>98</v>
      </c>
      <c r="L15" s="18" t="s">
        <v>50</v>
      </c>
      <c r="M15" s="18" t="s">
        <v>99</v>
      </c>
      <c r="N15" s="18"/>
      <c r="O15" s="18"/>
      <c r="P15" s="18"/>
      <c r="Q15" s="18"/>
      <c r="R15" s="18">
        <v>1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>
        <v>50</v>
      </c>
      <c r="AF15" s="18">
        <v>25</v>
      </c>
      <c r="AG15" s="18">
        <v>15</v>
      </c>
      <c r="AH15" s="18">
        <v>10</v>
      </c>
      <c r="AI15" s="18"/>
      <c r="AJ15" s="18"/>
      <c r="AK15" s="18"/>
      <c r="AL15" s="18"/>
      <c r="AM15" s="18"/>
      <c r="AN15" s="18">
        <v>1</v>
      </c>
      <c r="AO15" s="18"/>
      <c r="AP15" s="18"/>
      <c r="AQ15" s="18"/>
      <c r="AR15" s="18"/>
      <c r="AS15" s="18"/>
      <c r="AT15" s="18"/>
      <c r="AU15" s="18">
        <v>1</v>
      </c>
      <c r="AV15" s="18" t="s">
        <v>32</v>
      </c>
      <c r="AW15" s="18"/>
      <c r="AX15" s="18"/>
      <c r="AY15" s="18" t="s">
        <v>52</v>
      </c>
      <c r="AZ15" s="24"/>
      <c r="BA15" s="21">
        <v>41469</v>
      </c>
    </row>
    <row r="16" spans="1:60" x14ac:dyDescent="0.2">
      <c r="A16" s="20">
        <v>14</v>
      </c>
      <c r="B16" s="18">
        <v>38.377489987760697</v>
      </c>
      <c r="C16" s="18">
        <f>-28.3023129589855</f>
        <v>-28.3023129589855</v>
      </c>
      <c r="D16" s="21">
        <v>41518</v>
      </c>
      <c r="E16" s="22" t="s">
        <v>72</v>
      </c>
      <c r="F16" s="22" t="s">
        <v>73</v>
      </c>
      <c r="G16" s="22" t="s">
        <v>79</v>
      </c>
      <c r="H16" s="23">
        <v>0.4279513888888889</v>
      </c>
      <c r="I16" s="23">
        <v>0.44392361111111112</v>
      </c>
      <c r="J16" s="23">
        <f t="shared" si="0"/>
        <v>1.5972222222222221E-2</v>
      </c>
      <c r="K16" s="18" t="s">
        <v>100</v>
      </c>
      <c r="L16" s="18" t="s">
        <v>50</v>
      </c>
      <c r="M16" s="18" t="s">
        <v>101</v>
      </c>
      <c r="N16" s="18"/>
      <c r="O16" s="18"/>
      <c r="P16" s="18"/>
      <c r="Q16" s="18">
        <v>1</v>
      </c>
      <c r="R16" s="18"/>
      <c r="S16" s="18"/>
      <c r="T16" s="18"/>
      <c r="U16" s="18">
        <v>1</v>
      </c>
      <c r="V16" s="18"/>
      <c r="W16" s="18"/>
      <c r="X16" s="18"/>
      <c r="Y16" s="18"/>
      <c r="Z16" s="18"/>
      <c r="AA16" s="18"/>
      <c r="AB16" s="18"/>
      <c r="AC16" s="18"/>
      <c r="AD16" s="18"/>
      <c r="AE16" s="18">
        <v>10</v>
      </c>
      <c r="AF16" s="18">
        <v>10</v>
      </c>
      <c r="AG16" s="18"/>
      <c r="AH16" s="18"/>
      <c r="AI16" s="18"/>
      <c r="AJ16" s="18"/>
      <c r="AK16" s="18"/>
      <c r="AL16" s="18"/>
      <c r="AM16" s="18"/>
      <c r="AN16" s="18">
        <v>1</v>
      </c>
      <c r="AO16" s="18"/>
      <c r="AP16" s="18"/>
      <c r="AQ16" s="18"/>
      <c r="AR16" s="18"/>
      <c r="AS16" s="18"/>
      <c r="AT16" s="18"/>
      <c r="AU16" s="18">
        <v>1</v>
      </c>
      <c r="AV16" s="18" t="s">
        <v>32</v>
      </c>
      <c r="AW16" s="18"/>
      <c r="AX16" s="18"/>
      <c r="AY16" s="18" t="s">
        <v>52</v>
      </c>
      <c r="AZ16" s="24"/>
      <c r="BA16" s="21">
        <v>41518</v>
      </c>
    </row>
    <row r="17" spans="1:60" x14ac:dyDescent="0.2">
      <c r="A17" s="13">
        <v>15</v>
      </c>
      <c r="B17" s="18">
        <v>38.360290993005002</v>
      </c>
      <c r="C17" s="18">
        <f>-28.200805010274</f>
        <v>-28.200805010273999</v>
      </c>
      <c r="D17" s="21">
        <v>41548</v>
      </c>
      <c r="E17" s="22" t="s">
        <v>72</v>
      </c>
      <c r="F17" s="22" t="s">
        <v>102</v>
      </c>
      <c r="G17" s="22" t="s">
        <v>79</v>
      </c>
      <c r="H17" s="23">
        <v>0.68596064814814817</v>
      </c>
      <c r="I17" s="23">
        <v>0.71141203703703704</v>
      </c>
      <c r="J17" s="23">
        <f t="shared" si="0"/>
        <v>2.5451388888888871E-2</v>
      </c>
      <c r="K17" s="18" t="s">
        <v>103</v>
      </c>
      <c r="L17" s="18" t="s">
        <v>50</v>
      </c>
      <c r="M17" s="18" t="s">
        <v>104</v>
      </c>
      <c r="N17" s="18"/>
      <c r="O17" s="18"/>
      <c r="P17" s="18"/>
      <c r="Q17" s="18">
        <v>1</v>
      </c>
      <c r="R17" s="18"/>
      <c r="S17" s="18"/>
      <c r="T17" s="18"/>
      <c r="U17" s="18">
        <v>1</v>
      </c>
      <c r="V17" s="18"/>
      <c r="W17" s="18"/>
      <c r="X17" s="18"/>
      <c r="Y17" s="18"/>
      <c r="Z17" s="18"/>
      <c r="AA17" s="18"/>
      <c r="AB17" s="18"/>
      <c r="AC17" s="18"/>
      <c r="AD17" s="18"/>
      <c r="AE17" s="18">
        <v>10</v>
      </c>
      <c r="AF17" s="18">
        <v>7</v>
      </c>
      <c r="AG17" s="18">
        <v>3</v>
      </c>
      <c r="AH17" s="18"/>
      <c r="AI17" s="18"/>
      <c r="AJ17" s="18"/>
      <c r="AK17" s="18"/>
      <c r="AL17" s="18"/>
      <c r="AM17" s="18"/>
      <c r="AN17" s="18">
        <v>1</v>
      </c>
      <c r="AO17" s="18"/>
      <c r="AP17" s="18"/>
      <c r="AQ17" s="18"/>
      <c r="AR17" s="18"/>
      <c r="AS17" s="18"/>
      <c r="AT17" s="18"/>
      <c r="AU17" s="18">
        <v>1</v>
      </c>
      <c r="AV17" s="18" t="s">
        <v>32</v>
      </c>
      <c r="AW17" s="18"/>
      <c r="AX17" s="18"/>
      <c r="AY17" s="18" t="s">
        <v>52</v>
      </c>
      <c r="AZ17" s="24"/>
      <c r="BA17" s="21">
        <v>41548</v>
      </c>
      <c r="BB17" s="30" t="s">
        <v>192</v>
      </c>
      <c r="BC17" s="30" t="s">
        <v>193</v>
      </c>
    </row>
    <row r="18" spans="1:60" x14ac:dyDescent="0.2">
      <c r="A18" s="20">
        <v>16</v>
      </c>
      <c r="B18" s="18">
        <v>38.375148000195601</v>
      </c>
      <c r="C18" s="18">
        <f>-28.2601189613342</f>
        <v>-28.2601189613342</v>
      </c>
      <c r="D18" s="21">
        <v>41759</v>
      </c>
      <c r="E18" s="22" t="s">
        <v>105</v>
      </c>
      <c r="F18" s="22" t="s">
        <v>47</v>
      </c>
      <c r="G18" s="22" t="s">
        <v>106</v>
      </c>
      <c r="H18" s="23">
        <v>0.66296296296296298</v>
      </c>
      <c r="I18" s="23">
        <v>0.69545138888888891</v>
      </c>
      <c r="J18" s="23">
        <f t="shared" si="0"/>
        <v>3.2488425925925934E-2</v>
      </c>
      <c r="K18" s="18" t="s">
        <v>107</v>
      </c>
      <c r="L18" s="18" t="s">
        <v>50</v>
      </c>
      <c r="M18" s="18" t="s">
        <v>108</v>
      </c>
      <c r="N18" s="18"/>
      <c r="O18" s="18"/>
      <c r="P18" s="18"/>
      <c r="Q18" s="18">
        <v>1</v>
      </c>
      <c r="R18" s="18"/>
      <c r="S18" s="18"/>
      <c r="T18" s="18"/>
      <c r="U18" s="18">
        <v>1</v>
      </c>
      <c r="V18" s="18"/>
      <c r="W18" s="18"/>
      <c r="X18" s="18"/>
      <c r="Y18" s="18"/>
      <c r="Z18" s="18"/>
      <c r="AA18" s="18"/>
      <c r="AB18" s="18"/>
      <c r="AC18" s="18"/>
      <c r="AD18" s="18"/>
      <c r="AE18" s="18">
        <v>50</v>
      </c>
      <c r="AF18" s="18">
        <v>20</v>
      </c>
      <c r="AG18" s="18">
        <v>15</v>
      </c>
      <c r="AH18" s="18">
        <v>15</v>
      </c>
      <c r="AI18" s="18"/>
      <c r="AJ18" s="18"/>
      <c r="AK18" s="18">
        <v>1</v>
      </c>
      <c r="AL18" s="18"/>
      <c r="AM18" s="18"/>
      <c r="AN18" s="18"/>
      <c r="AO18" s="18"/>
      <c r="AP18" s="18">
        <v>1</v>
      </c>
      <c r="AQ18" s="18"/>
      <c r="AR18" s="18"/>
      <c r="AS18" s="18"/>
      <c r="AT18" s="18"/>
      <c r="AU18" s="18"/>
      <c r="AV18" s="18" t="s">
        <v>32</v>
      </c>
      <c r="AW18" s="18"/>
      <c r="AX18" s="18"/>
      <c r="AY18" s="18" t="s">
        <v>68</v>
      </c>
      <c r="AZ18" s="24"/>
      <c r="BA18" s="21">
        <v>41759</v>
      </c>
      <c r="BB18" s="30" t="s">
        <v>194</v>
      </c>
      <c r="BC18" s="30" t="s">
        <v>195</v>
      </c>
      <c r="BD18" s="30" t="s">
        <v>196</v>
      </c>
      <c r="BE18" s="30" t="s">
        <v>197</v>
      </c>
    </row>
    <row r="19" spans="1:60" x14ac:dyDescent="0.2">
      <c r="A19" s="13">
        <v>17</v>
      </c>
      <c r="B19" s="18">
        <v>38.390750996768404</v>
      </c>
      <c r="C19" s="18">
        <f>-28.07038301602</f>
        <v>-28.070383016019999</v>
      </c>
      <c r="D19" s="21">
        <v>41823</v>
      </c>
      <c r="E19" s="22" t="s">
        <v>63</v>
      </c>
      <c r="F19" s="22" t="s">
        <v>56</v>
      </c>
      <c r="G19" s="22" t="s">
        <v>106</v>
      </c>
      <c r="H19" s="23">
        <v>0.64837962962962969</v>
      </c>
      <c r="I19" s="23">
        <v>0.66173611111111108</v>
      </c>
      <c r="J19" s="23">
        <f t="shared" si="0"/>
        <v>1.3356481481481386E-2</v>
      </c>
      <c r="K19" s="18" t="s">
        <v>109</v>
      </c>
      <c r="L19" s="18" t="s">
        <v>50</v>
      </c>
      <c r="M19" s="18" t="s">
        <v>110</v>
      </c>
      <c r="N19" s="18"/>
      <c r="O19" s="18"/>
      <c r="P19" s="18"/>
      <c r="Q19" s="18">
        <v>1</v>
      </c>
      <c r="R19" s="18"/>
      <c r="S19" s="18"/>
      <c r="T19" s="18"/>
      <c r="U19" s="18"/>
      <c r="V19" s="18"/>
      <c r="W19" s="18"/>
      <c r="X19" s="18"/>
      <c r="Y19" s="18"/>
      <c r="Z19" s="18">
        <v>1</v>
      </c>
      <c r="AA19" s="18"/>
      <c r="AB19" s="18"/>
      <c r="AC19" s="18"/>
      <c r="AD19" s="18"/>
      <c r="AE19" s="18">
        <v>55</v>
      </c>
      <c r="AF19" s="18">
        <v>50</v>
      </c>
      <c r="AG19" s="18">
        <v>5</v>
      </c>
      <c r="AH19" s="18"/>
      <c r="AI19" s="18"/>
      <c r="AJ19" s="18"/>
      <c r="AK19" s="18">
        <v>1</v>
      </c>
      <c r="AL19" s="18"/>
      <c r="AM19" s="18"/>
      <c r="AN19" s="18"/>
      <c r="AO19" s="18"/>
      <c r="AP19" s="18"/>
      <c r="AQ19" s="18">
        <v>1</v>
      </c>
      <c r="AR19" s="18"/>
      <c r="AS19" s="18"/>
      <c r="AT19" s="18"/>
      <c r="AU19" s="18"/>
      <c r="AV19" s="18" t="s">
        <v>32</v>
      </c>
      <c r="AW19" s="18"/>
      <c r="AX19" s="18"/>
      <c r="AY19" s="18" t="s">
        <v>68</v>
      </c>
      <c r="AZ19" s="24"/>
      <c r="BA19" s="21">
        <v>41823</v>
      </c>
    </row>
    <row r="20" spans="1:60" x14ac:dyDescent="0.2">
      <c r="A20" s="20">
        <v>18</v>
      </c>
      <c r="B20" s="18">
        <v>38.385802991688202</v>
      </c>
      <c r="C20" s="18">
        <f>-28.1974690128117</f>
        <v>-28.197469012811698</v>
      </c>
      <c r="D20" s="21">
        <v>41841</v>
      </c>
      <c r="E20" s="22" t="s">
        <v>111</v>
      </c>
      <c r="F20" s="22" t="s">
        <v>56</v>
      </c>
      <c r="G20" s="22" t="s">
        <v>106</v>
      </c>
      <c r="H20" s="23">
        <v>0.61881944444444448</v>
      </c>
      <c r="I20" s="23">
        <v>0.62494212962962969</v>
      </c>
      <c r="J20" s="23">
        <f t="shared" si="0"/>
        <v>6.1226851851852171E-3</v>
      </c>
      <c r="K20" s="18" t="s">
        <v>112</v>
      </c>
      <c r="L20" s="18" t="s">
        <v>66</v>
      </c>
      <c r="M20" s="18" t="s">
        <v>113</v>
      </c>
      <c r="N20" s="18"/>
      <c r="O20" s="18"/>
      <c r="P20" s="18"/>
      <c r="Q20" s="18">
        <v>1</v>
      </c>
      <c r="R20" s="18"/>
      <c r="S20" s="18"/>
      <c r="T20" s="18"/>
      <c r="U20" s="18">
        <v>1</v>
      </c>
      <c r="V20" s="18"/>
      <c r="W20" s="18"/>
      <c r="X20" s="18"/>
      <c r="Y20" s="18"/>
      <c r="Z20" s="18"/>
      <c r="AA20" s="18"/>
      <c r="AB20" s="18"/>
      <c r="AC20" s="18"/>
      <c r="AD20" s="18"/>
      <c r="AE20" s="18">
        <v>20</v>
      </c>
      <c r="AF20" s="18">
        <v>12</v>
      </c>
      <c r="AG20" s="18">
        <v>5</v>
      </c>
      <c r="AH20" s="18">
        <v>3</v>
      </c>
      <c r="AI20" s="18"/>
      <c r="AJ20" s="18"/>
      <c r="AK20" s="18">
        <v>1</v>
      </c>
      <c r="AL20" s="18"/>
      <c r="AM20" s="18"/>
      <c r="AN20" s="18"/>
      <c r="AO20" s="18"/>
      <c r="AP20" s="18"/>
      <c r="AQ20" s="18">
        <v>1</v>
      </c>
      <c r="AR20" s="18"/>
      <c r="AS20" s="18"/>
      <c r="AT20" s="18"/>
      <c r="AU20" s="18"/>
      <c r="AV20" s="18" t="s">
        <v>32</v>
      </c>
      <c r="AW20" s="18"/>
      <c r="AX20" s="18"/>
      <c r="AY20" s="18" t="s">
        <v>68</v>
      </c>
      <c r="AZ20" s="24"/>
      <c r="BA20" s="21">
        <v>41841</v>
      </c>
    </row>
    <row r="21" spans="1:60" x14ac:dyDescent="0.2">
      <c r="A21" s="13">
        <v>19</v>
      </c>
      <c r="B21" s="18">
        <v>38.381439959630299</v>
      </c>
      <c r="C21" s="18">
        <f>-28.1979369744658</f>
        <v>-28.197936974465801</v>
      </c>
      <c r="D21" s="21">
        <v>41843</v>
      </c>
      <c r="E21" s="22" t="s">
        <v>88</v>
      </c>
      <c r="F21" s="22" t="s">
        <v>56</v>
      </c>
      <c r="G21" s="22" t="s">
        <v>106</v>
      </c>
      <c r="H21" s="23">
        <v>0.61232638888888891</v>
      </c>
      <c r="I21" s="23">
        <v>0.65474537037037039</v>
      </c>
      <c r="J21" s="23">
        <f t="shared" si="0"/>
        <v>4.2418981481481488E-2</v>
      </c>
      <c r="K21" s="18" t="s">
        <v>114</v>
      </c>
      <c r="L21" s="18" t="s">
        <v>50</v>
      </c>
      <c r="M21" s="18" t="s">
        <v>115</v>
      </c>
      <c r="N21" s="18">
        <v>1</v>
      </c>
      <c r="O21" s="18"/>
      <c r="P21" s="18"/>
      <c r="Q21" s="18">
        <v>1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>
        <v>20</v>
      </c>
      <c r="AF21" s="18">
        <v>14</v>
      </c>
      <c r="AG21" s="18">
        <v>3</v>
      </c>
      <c r="AH21" s="18">
        <v>3</v>
      </c>
      <c r="AI21" s="18"/>
      <c r="AJ21" s="18"/>
      <c r="AK21" s="18">
        <v>1</v>
      </c>
      <c r="AL21" s="18"/>
      <c r="AM21" s="18"/>
      <c r="AN21" s="18"/>
      <c r="AO21" s="18"/>
      <c r="AP21" s="18"/>
      <c r="AQ21" s="18">
        <v>1</v>
      </c>
      <c r="AR21" s="18"/>
      <c r="AS21" s="18"/>
      <c r="AT21" s="18"/>
      <c r="AU21" s="18"/>
      <c r="AV21" s="18" t="s">
        <v>32</v>
      </c>
      <c r="AW21" s="18"/>
      <c r="AX21" s="18"/>
      <c r="AY21" s="18" t="s">
        <v>52</v>
      </c>
      <c r="AZ21" s="24"/>
      <c r="BA21" s="21">
        <v>41843</v>
      </c>
      <c r="BB21" s="30" t="s">
        <v>193</v>
      </c>
      <c r="BC21" s="30" t="s">
        <v>198</v>
      </c>
    </row>
    <row r="22" spans="1:60" x14ac:dyDescent="0.2">
      <c r="A22" s="20">
        <v>20</v>
      </c>
      <c r="B22" s="18">
        <v>38.370993006974402</v>
      </c>
      <c r="C22" s="18">
        <f>-28.1897740066051</f>
        <v>-28.189774006605099</v>
      </c>
      <c r="D22" s="21">
        <v>41878</v>
      </c>
      <c r="E22" s="22" t="s">
        <v>116</v>
      </c>
      <c r="F22" s="22" t="s">
        <v>64</v>
      </c>
      <c r="G22" s="22" t="s">
        <v>106</v>
      </c>
      <c r="H22" s="23">
        <v>0.60368055555555555</v>
      </c>
      <c r="I22" s="23">
        <v>0.63026620370370368</v>
      </c>
      <c r="J22" s="23">
        <f t="shared" si="0"/>
        <v>2.6585648148148122E-2</v>
      </c>
      <c r="K22" s="18" t="s">
        <v>117</v>
      </c>
      <c r="L22" s="18" t="s">
        <v>66</v>
      </c>
      <c r="M22" s="18" t="s">
        <v>118</v>
      </c>
      <c r="N22" s="18">
        <v>1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>
        <v>20</v>
      </c>
      <c r="AF22" s="18">
        <v>15</v>
      </c>
      <c r="AG22" s="18">
        <v>3</v>
      </c>
      <c r="AH22" s="18">
        <v>2</v>
      </c>
      <c r="AI22" s="18"/>
      <c r="AJ22" s="18"/>
      <c r="AK22" s="18">
        <v>1</v>
      </c>
      <c r="AL22" s="18"/>
      <c r="AM22" s="18"/>
      <c r="AN22" s="18"/>
      <c r="AO22" s="18"/>
      <c r="AP22" s="18">
        <v>1</v>
      </c>
      <c r="AQ22" s="18"/>
      <c r="AR22" s="18"/>
      <c r="AS22" s="18"/>
      <c r="AT22" s="18"/>
      <c r="AU22" s="18"/>
      <c r="AV22" s="18" t="s">
        <v>32</v>
      </c>
      <c r="AW22" s="18"/>
      <c r="AX22" s="18"/>
      <c r="AY22" s="18" t="s">
        <v>68</v>
      </c>
      <c r="AZ22" s="24"/>
      <c r="BA22" s="21">
        <v>41878</v>
      </c>
      <c r="BB22" s="30" t="s">
        <v>194</v>
      </c>
      <c r="BC22" s="30" t="s">
        <v>199</v>
      </c>
      <c r="BD22" s="30" t="s">
        <v>200</v>
      </c>
      <c r="BE22" s="30" t="s">
        <v>201</v>
      </c>
    </row>
    <row r="23" spans="1:60" x14ac:dyDescent="0.2">
      <c r="A23" s="13">
        <v>21</v>
      </c>
      <c r="B23" s="18">
        <v>38.374867038801298</v>
      </c>
      <c r="C23" s="18">
        <f>-28.1240199878811</f>
        <v>-28.124019987881098</v>
      </c>
      <c r="D23" s="21">
        <v>42107</v>
      </c>
      <c r="E23" s="22" t="s">
        <v>119</v>
      </c>
      <c r="F23" s="22" t="s">
        <v>47</v>
      </c>
      <c r="G23" s="22" t="s">
        <v>120</v>
      </c>
      <c r="H23" s="23">
        <v>0.74018518518518517</v>
      </c>
      <c r="I23" s="23">
        <v>0.74695601851851856</v>
      </c>
      <c r="J23" s="23">
        <f t="shared" si="0"/>
        <v>6.7708333333333925E-3</v>
      </c>
      <c r="K23" s="18" t="s">
        <v>121</v>
      </c>
      <c r="L23" s="18" t="s">
        <v>50</v>
      </c>
      <c r="M23" s="18" t="s">
        <v>122</v>
      </c>
      <c r="N23" s="18"/>
      <c r="O23" s="18"/>
      <c r="P23" s="18"/>
      <c r="Q23" s="18">
        <v>1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>
        <v>20</v>
      </c>
      <c r="AF23" s="18">
        <v>15</v>
      </c>
      <c r="AG23" s="18">
        <v>3</v>
      </c>
      <c r="AH23" s="18">
        <v>2</v>
      </c>
      <c r="AI23" s="18"/>
      <c r="AJ23" s="18"/>
      <c r="AK23" s="18"/>
      <c r="AL23" s="18">
        <v>1</v>
      </c>
      <c r="AM23" s="18"/>
      <c r="AN23" s="18"/>
      <c r="AO23" s="18"/>
      <c r="AP23" s="18">
        <v>1</v>
      </c>
      <c r="AQ23" s="18"/>
      <c r="AR23" s="18"/>
      <c r="AS23" s="18"/>
      <c r="AT23" s="18"/>
      <c r="AU23" s="18"/>
      <c r="AV23" s="18">
        <v>1</v>
      </c>
      <c r="AW23" s="18"/>
      <c r="AX23" s="18"/>
      <c r="AY23" s="18" t="s">
        <v>68</v>
      </c>
      <c r="AZ23" s="24"/>
      <c r="BA23" s="21">
        <v>42107</v>
      </c>
      <c r="BB23" s="30" t="s">
        <v>202</v>
      </c>
      <c r="BC23" s="30" t="s">
        <v>203</v>
      </c>
      <c r="BD23" s="30" t="s">
        <v>204</v>
      </c>
      <c r="BE23" s="30" t="s">
        <v>205</v>
      </c>
    </row>
    <row r="24" spans="1:60" x14ac:dyDescent="0.2">
      <c r="A24" s="20">
        <v>22</v>
      </c>
      <c r="B24" s="18">
        <v>38.142497967928598</v>
      </c>
      <c r="C24" s="18">
        <f>-28.1488109752535</f>
        <v>-28.1488109752535</v>
      </c>
      <c r="D24" s="21">
        <v>42120</v>
      </c>
      <c r="E24" s="22" t="s">
        <v>93</v>
      </c>
      <c r="F24" s="22" t="s">
        <v>47</v>
      </c>
      <c r="G24" s="22" t="s">
        <v>120</v>
      </c>
      <c r="H24" s="23">
        <v>0.4638194444444444</v>
      </c>
      <c r="I24" s="23"/>
      <c r="J24" s="23">
        <v>6.9444444444444447E-4</v>
      </c>
      <c r="K24" s="18" t="s">
        <v>123</v>
      </c>
      <c r="L24" s="18" t="s">
        <v>124</v>
      </c>
      <c r="M24" s="18" t="s">
        <v>124</v>
      </c>
      <c r="N24" s="18"/>
      <c r="O24" s="18"/>
      <c r="P24" s="18"/>
      <c r="Q24" s="18">
        <v>1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>
        <v>10</v>
      </c>
      <c r="AF24" s="18">
        <v>10</v>
      </c>
      <c r="AG24" s="18"/>
      <c r="AH24" s="18"/>
      <c r="AI24" s="18"/>
      <c r="AJ24" s="18"/>
      <c r="AK24" s="18"/>
      <c r="AL24" s="18">
        <v>1</v>
      </c>
      <c r="AM24" s="18"/>
      <c r="AN24" s="18"/>
      <c r="AO24" s="18"/>
      <c r="AP24" s="18"/>
      <c r="AQ24" s="18">
        <v>1</v>
      </c>
      <c r="AR24" s="18"/>
      <c r="AS24" s="18"/>
      <c r="AT24" s="18"/>
      <c r="AU24" s="18"/>
      <c r="AV24" s="18">
        <v>1</v>
      </c>
      <c r="AW24" s="18"/>
      <c r="AX24" s="18"/>
      <c r="AY24" s="18" t="s">
        <v>52</v>
      </c>
      <c r="AZ24" s="24"/>
      <c r="BA24" s="21">
        <v>42120</v>
      </c>
    </row>
    <row r="25" spans="1:60" x14ac:dyDescent="0.2">
      <c r="A25" s="13">
        <v>23</v>
      </c>
      <c r="B25" s="18">
        <v>38.351551014930003</v>
      </c>
      <c r="C25" s="18">
        <f>-28.2087939698249</f>
        <v>-28.2087939698249</v>
      </c>
      <c r="D25" s="21">
        <v>42193</v>
      </c>
      <c r="E25" s="22" t="s">
        <v>64</v>
      </c>
      <c r="F25" s="22" t="s">
        <v>56</v>
      </c>
      <c r="G25" s="22" t="s">
        <v>120</v>
      </c>
      <c r="H25" s="23">
        <v>0.42494212962962963</v>
      </c>
      <c r="I25" s="23">
        <v>0.43557870370370372</v>
      </c>
      <c r="J25" s="23">
        <f t="shared" si="0"/>
        <v>1.063657407407409E-2</v>
      </c>
      <c r="K25" s="18" t="s">
        <v>125</v>
      </c>
      <c r="L25" s="18" t="s">
        <v>50</v>
      </c>
      <c r="M25" s="18" t="s">
        <v>126</v>
      </c>
      <c r="N25" s="18"/>
      <c r="O25" s="18"/>
      <c r="P25" s="18"/>
      <c r="Q25" s="18"/>
      <c r="R25" s="18">
        <v>1</v>
      </c>
      <c r="S25" s="18"/>
      <c r="T25" s="18"/>
      <c r="U25" s="18">
        <v>1</v>
      </c>
      <c r="V25" s="18"/>
      <c r="W25" s="18"/>
      <c r="X25" s="18"/>
      <c r="Y25" s="18"/>
      <c r="Z25" s="18">
        <v>1</v>
      </c>
      <c r="AA25" s="18"/>
      <c r="AB25" s="18"/>
      <c r="AC25" s="18"/>
      <c r="AD25" s="18"/>
      <c r="AE25" s="18">
        <v>20</v>
      </c>
      <c r="AF25" s="18">
        <v>13</v>
      </c>
      <c r="AG25" s="18">
        <v>5</v>
      </c>
      <c r="AH25" s="18">
        <v>2</v>
      </c>
      <c r="AI25" s="18"/>
      <c r="AJ25" s="18"/>
      <c r="AK25" s="18">
        <v>1</v>
      </c>
      <c r="AL25" s="18"/>
      <c r="AM25" s="18"/>
      <c r="AN25" s="18"/>
      <c r="AO25" s="18"/>
      <c r="AP25" s="18">
        <v>1</v>
      </c>
      <c r="AQ25" s="18"/>
      <c r="AR25" s="18"/>
      <c r="AS25" s="18"/>
      <c r="AT25" s="18"/>
      <c r="AU25" s="18"/>
      <c r="AV25" s="18">
        <v>3</v>
      </c>
      <c r="AW25" s="18"/>
      <c r="AX25" s="18"/>
      <c r="AY25" s="18" t="s">
        <v>52</v>
      </c>
      <c r="AZ25" s="24"/>
      <c r="BA25" s="21">
        <v>42193</v>
      </c>
      <c r="BB25" s="30" t="s">
        <v>181</v>
      </c>
      <c r="BC25" s="30" t="s">
        <v>192</v>
      </c>
      <c r="BD25" s="30" t="s">
        <v>196</v>
      </c>
      <c r="BE25" s="30" t="s">
        <v>197</v>
      </c>
      <c r="BF25" s="30" t="s">
        <v>200</v>
      </c>
    </row>
    <row r="26" spans="1:60" x14ac:dyDescent="0.2">
      <c r="A26" s="20">
        <v>24</v>
      </c>
      <c r="B26" s="18">
        <v>38.374355994164901</v>
      </c>
      <c r="C26" s="18">
        <f>-28.2410610280931</f>
        <v>-28.2410610280931</v>
      </c>
      <c r="D26" s="21">
        <v>42199</v>
      </c>
      <c r="E26" s="22" t="s">
        <v>97</v>
      </c>
      <c r="F26" s="22" t="s">
        <v>56</v>
      </c>
      <c r="G26" s="22" t="s">
        <v>120</v>
      </c>
      <c r="H26" s="23">
        <v>0.38553240740740741</v>
      </c>
      <c r="I26" s="23">
        <v>0.4011805555555556</v>
      </c>
      <c r="J26" s="23">
        <f t="shared" si="0"/>
        <v>1.5648148148148189E-2</v>
      </c>
      <c r="K26" s="18" t="s">
        <v>127</v>
      </c>
      <c r="L26" s="18" t="s">
        <v>66</v>
      </c>
      <c r="M26" s="18" t="s">
        <v>128</v>
      </c>
      <c r="N26" s="18"/>
      <c r="O26" s="18"/>
      <c r="P26" s="18"/>
      <c r="Q26" s="18"/>
      <c r="R26" s="18">
        <v>1</v>
      </c>
      <c r="S26" s="18"/>
      <c r="T26" s="18"/>
      <c r="U26" s="18">
        <v>1</v>
      </c>
      <c r="V26" s="18"/>
      <c r="W26" s="18"/>
      <c r="X26" s="18"/>
      <c r="Y26" s="18"/>
      <c r="Z26" s="18"/>
      <c r="AA26" s="18"/>
      <c r="AB26" s="18"/>
      <c r="AC26" s="18"/>
      <c r="AD26" s="18"/>
      <c r="AE26" s="18">
        <v>30</v>
      </c>
      <c r="AF26" s="18">
        <v>22</v>
      </c>
      <c r="AG26" s="18">
        <v>5</v>
      </c>
      <c r="AH26" s="18">
        <v>3</v>
      </c>
      <c r="AI26" s="18"/>
      <c r="AJ26" s="18"/>
      <c r="AK26" s="18">
        <v>1</v>
      </c>
      <c r="AL26" s="18"/>
      <c r="AM26" s="18"/>
      <c r="AN26" s="18"/>
      <c r="AO26" s="18"/>
      <c r="AP26" s="18">
        <v>1</v>
      </c>
      <c r="AQ26" s="18"/>
      <c r="AR26" s="18"/>
      <c r="AS26" s="18"/>
      <c r="AT26" s="18"/>
      <c r="AU26" s="18"/>
      <c r="AV26" s="18">
        <v>4</v>
      </c>
      <c r="AW26" s="18"/>
      <c r="AX26" s="18"/>
      <c r="AY26" s="18" t="s">
        <v>68</v>
      </c>
      <c r="AZ26" s="24"/>
      <c r="BA26" s="21">
        <v>42199</v>
      </c>
    </row>
    <row r="27" spans="1:60" x14ac:dyDescent="0.2">
      <c r="A27" s="13">
        <v>25</v>
      </c>
      <c r="B27" s="18">
        <v>38.308239961043</v>
      </c>
      <c r="C27" s="18">
        <f>-28.1736799981445</f>
        <v>-28.1736799981445</v>
      </c>
      <c r="D27" s="21">
        <v>42219</v>
      </c>
      <c r="E27" s="22" t="s">
        <v>63</v>
      </c>
      <c r="F27" s="22" t="s">
        <v>64</v>
      </c>
      <c r="G27" s="22" t="s">
        <v>120</v>
      </c>
      <c r="H27" s="23">
        <v>0.70685185185185195</v>
      </c>
      <c r="I27" s="23">
        <v>0.71769675925925924</v>
      </c>
      <c r="J27" s="23">
        <f t="shared" si="0"/>
        <v>1.0844907407407289E-2</v>
      </c>
      <c r="K27" s="18" t="s">
        <v>129</v>
      </c>
      <c r="L27" s="18" t="s">
        <v>50</v>
      </c>
      <c r="M27" s="18" t="s">
        <v>130</v>
      </c>
      <c r="N27" s="18"/>
      <c r="O27" s="18"/>
      <c r="P27" s="18"/>
      <c r="Q27" s="18"/>
      <c r="R27" s="18">
        <v>1</v>
      </c>
      <c r="S27" s="18"/>
      <c r="T27" s="18"/>
      <c r="U27" s="18">
        <v>1</v>
      </c>
      <c r="V27" s="18"/>
      <c r="W27" s="18"/>
      <c r="X27" s="18"/>
      <c r="Y27" s="18"/>
      <c r="Z27" s="18"/>
      <c r="AA27" s="18"/>
      <c r="AB27" s="18"/>
      <c r="AC27" s="18"/>
      <c r="AD27" s="18"/>
      <c r="AE27" s="18">
        <v>3</v>
      </c>
      <c r="AF27" s="18">
        <v>2</v>
      </c>
      <c r="AG27" s="18">
        <v>1</v>
      </c>
      <c r="AH27" s="18"/>
      <c r="AI27" s="18"/>
      <c r="AJ27" s="18"/>
      <c r="AK27" s="18">
        <v>1</v>
      </c>
      <c r="AL27" s="18"/>
      <c r="AM27" s="18"/>
      <c r="AN27" s="18"/>
      <c r="AO27" s="18"/>
      <c r="AP27" s="18">
        <v>1</v>
      </c>
      <c r="AQ27" s="18"/>
      <c r="AR27" s="18"/>
      <c r="AS27" s="18"/>
      <c r="AT27" s="18"/>
      <c r="AU27" s="18"/>
      <c r="AV27" s="18">
        <v>1</v>
      </c>
      <c r="AW27" s="18"/>
      <c r="AX27" s="18"/>
      <c r="AY27" s="18" t="s">
        <v>68</v>
      </c>
      <c r="AZ27" s="24"/>
      <c r="BA27" s="21">
        <v>42219</v>
      </c>
      <c r="BB27" s="30" t="s">
        <v>185</v>
      </c>
    </row>
    <row r="28" spans="1:60" x14ac:dyDescent="0.2">
      <c r="A28" s="20">
        <v>26</v>
      </c>
      <c r="B28" s="18">
        <v>38.264007987454498</v>
      </c>
      <c r="C28" s="18">
        <f>-28.2936869747936</f>
        <v>-28.293686974793602</v>
      </c>
      <c r="D28" s="21">
        <v>42225</v>
      </c>
      <c r="E28" s="22" t="s">
        <v>73</v>
      </c>
      <c r="F28" s="22" t="s">
        <v>64</v>
      </c>
      <c r="G28" s="22" t="s">
        <v>120</v>
      </c>
      <c r="H28" s="23">
        <v>0.43424768518518514</v>
      </c>
      <c r="I28" s="23">
        <v>0.44298611111111108</v>
      </c>
      <c r="J28" s="23">
        <f t="shared" si="0"/>
        <v>8.7384259259259411E-3</v>
      </c>
      <c r="K28" s="18" t="s">
        <v>131</v>
      </c>
      <c r="L28" s="18" t="s">
        <v>50</v>
      </c>
      <c r="M28" s="18" t="s">
        <v>132</v>
      </c>
      <c r="N28" s="18"/>
      <c r="O28" s="18"/>
      <c r="P28" s="18"/>
      <c r="Q28" s="18">
        <v>1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>
        <v>2</v>
      </c>
      <c r="AF28" s="18">
        <v>1</v>
      </c>
      <c r="AG28" s="18">
        <v>1</v>
      </c>
      <c r="AH28" s="18"/>
      <c r="AI28" s="18"/>
      <c r="AJ28" s="18"/>
      <c r="AK28" s="18"/>
      <c r="AL28" s="18">
        <v>1</v>
      </c>
      <c r="AM28" s="18"/>
      <c r="AN28" s="18"/>
      <c r="AO28" s="18"/>
      <c r="AP28" s="18">
        <v>1</v>
      </c>
      <c r="AQ28" s="18"/>
      <c r="AR28" s="18"/>
      <c r="AS28" s="18"/>
      <c r="AT28" s="18"/>
      <c r="AU28" s="18"/>
      <c r="AV28" s="18">
        <v>1</v>
      </c>
      <c r="AW28" s="18"/>
      <c r="AX28" s="18"/>
      <c r="AY28" s="18" t="s">
        <v>52</v>
      </c>
      <c r="AZ28" s="24"/>
      <c r="BA28" s="21">
        <v>42225</v>
      </c>
    </row>
    <row r="29" spans="1:60" x14ac:dyDescent="0.2">
      <c r="A29" s="13">
        <v>27</v>
      </c>
      <c r="B29" s="18">
        <v>38.591544013470397</v>
      </c>
      <c r="C29" s="18">
        <f>-27.9902260378003</f>
        <v>-27.990226037800301</v>
      </c>
      <c r="D29" s="21">
        <v>42230</v>
      </c>
      <c r="E29" s="22" t="s">
        <v>97</v>
      </c>
      <c r="F29" s="22" t="s">
        <v>64</v>
      </c>
      <c r="G29" s="22" t="s">
        <v>120</v>
      </c>
      <c r="H29" s="23">
        <v>0.62520833333333337</v>
      </c>
      <c r="I29" s="23">
        <v>0.63706018518518526</v>
      </c>
      <c r="J29" s="23">
        <f t="shared" si="0"/>
        <v>1.1851851851851891E-2</v>
      </c>
      <c r="K29" s="18" t="s">
        <v>133</v>
      </c>
      <c r="L29" s="18" t="s">
        <v>50</v>
      </c>
      <c r="M29" s="18" t="s">
        <v>134</v>
      </c>
      <c r="N29" s="18"/>
      <c r="O29" s="18"/>
      <c r="P29" s="18"/>
      <c r="Q29" s="18"/>
      <c r="R29" s="18">
        <v>1</v>
      </c>
      <c r="S29" s="18"/>
      <c r="T29" s="18"/>
      <c r="U29" s="18">
        <v>1</v>
      </c>
      <c r="V29" s="18"/>
      <c r="W29" s="18"/>
      <c r="X29" s="18"/>
      <c r="Y29" s="18"/>
      <c r="Z29" s="18"/>
      <c r="AA29" s="18"/>
      <c r="AB29" s="18"/>
      <c r="AC29" s="18"/>
      <c r="AD29" s="18"/>
      <c r="AE29" s="18">
        <v>50</v>
      </c>
      <c r="AF29" s="18">
        <v>35</v>
      </c>
      <c r="AG29" s="18">
        <v>10</v>
      </c>
      <c r="AH29" s="18">
        <v>5</v>
      </c>
      <c r="AI29" s="18"/>
      <c r="AJ29" s="18"/>
      <c r="AK29" s="18">
        <v>1</v>
      </c>
      <c r="AL29" s="18"/>
      <c r="AM29" s="18"/>
      <c r="AN29" s="18"/>
      <c r="AO29" s="18"/>
      <c r="AP29" s="18">
        <v>1</v>
      </c>
      <c r="AQ29" s="18"/>
      <c r="AR29" s="18"/>
      <c r="AS29" s="18"/>
      <c r="AT29" s="18"/>
      <c r="AU29" s="18"/>
      <c r="AV29" s="18">
        <v>1</v>
      </c>
      <c r="AW29" s="18"/>
      <c r="AX29" s="18"/>
      <c r="AY29" s="18" t="s">
        <v>52</v>
      </c>
      <c r="AZ29" s="24"/>
      <c r="BA29" s="21">
        <v>42230</v>
      </c>
    </row>
    <row r="30" spans="1:60" x14ac:dyDescent="0.2">
      <c r="A30" s="20">
        <v>28</v>
      </c>
      <c r="B30" s="18">
        <v>38.384575964882899</v>
      </c>
      <c r="C30" s="18">
        <f>-27.9977610334753</f>
        <v>-27.9977610334753</v>
      </c>
      <c r="D30" s="21">
        <v>42247</v>
      </c>
      <c r="E30" s="22" t="s">
        <v>59</v>
      </c>
      <c r="F30" s="22" t="s">
        <v>64</v>
      </c>
      <c r="G30" s="22" t="s">
        <v>120</v>
      </c>
      <c r="H30" s="23">
        <v>0.46638888888888891</v>
      </c>
      <c r="I30" s="23">
        <v>0.48685185185185187</v>
      </c>
      <c r="J30" s="23">
        <f t="shared" si="0"/>
        <v>2.0462962962962961E-2</v>
      </c>
      <c r="K30" s="18" t="s">
        <v>135</v>
      </c>
      <c r="L30" s="18" t="s">
        <v>50</v>
      </c>
      <c r="M30" s="18" t="s">
        <v>136</v>
      </c>
      <c r="N30" s="18"/>
      <c r="O30" s="18"/>
      <c r="P30" s="18"/>
      <c r="Q30" s="18"/>
      <c r="R30" s="18"/>
      <c r="S30" s="18">
        <v>1</v>
      </c>
      <c r="T30" s="18"/>
      <c r="U30" s="18">
        <v>1</v>
      </c>
      <c r="V30" s="18"/>
      <c r="W30" s="18"/>
      <c r="X30" s="18"/>
      <c r="Y30" s="18"/>
      <c r="Z30" s="18"/>
      <c r="AA30" s="18"/>
      <c r="AB30" s="18">
        <v>1</v>
      </c>
      <c r="AC30" s="18"/>
      <c r="AD30" s="18"/>
      <c r="AE30" s="18">
        <v>20</v>
      </c>
      <c r="AF30" s="18">
        <v>15</v>
      </c>
      <c r="AG30" s="18">
        <v>5</v>
      </c>
      <c r="AH30" s="18"/>
      <c r="AI30" s="18"/>
      <c r="AJ30" s="18"/>
      <c r="AK30" s="18">
        <v>1</v>
      </c>
      <c r="AL30" s="18"/>
      <c r="AM30" s="18"/>
      <c r="AN30" s="18"/>
      <c r="AO30" s="18"/>
      <c r="AP30" s="18"/>
      <c r="AQ30" s="18"/>
      <c r="AR30" s="18">
        <v>1</v>
      </c>
      <c r="AS30" s="18"/>
      <c r="AT30" s="18"/>
      <c r="AU30" s="18"/>
      <c r="AV30" s="18">
        <v>3</v>
      </c>
      <c r="AW30" s="18"/>
      <c r="AX30" s="18"/>
      <c r="AY30" s="18" t="s">
        <v>52</v>
      </c>
      <c r="AZ30" s="24"/>
      <c r="BA30" s="21">
        <v>42247</v>
      </c>
    </row>
    <row r="31" spans="1:60" x14ac:dyDescent="0.2">
      <c r="A31" s="13">
        <v>29</v>
      </c>
      <c r="B31" s="18">
        <v>38.400943977758203</v>
      </c>
      <c r="C31" s="18">
        <f>-27.994786966592</f>
        <v>-27.994786966591999</v>
      </c>
      <c r="D31" s="21">
        <v>42271</v>
      </c>
      <c r="E31" s="22" t="s">
        <v>137</v>
      </c>
      <c r="F31" s="22" t="s">
        <v>73</v>
      </c>
      <c r="G31" s="22" t="s">
        <v>120</v>
      </c>
      <c r="H31" s="23">
        <v>0.68337962962962961</v>
      </c>
      <c r="I31" s="23">
        <v>0.7003125</v>
      </c>
      <c r="J31" s="23">
        <f t="shared" si="0"/>
        <v>1.693287037037039E-2</v>
      </c>
      <c r="K31" s="18" t="s">
        <v>138</v>
      </c>
      <c r="L31" s="18" t="s">
        <v>50</v>
      </c>
      <c r="M31" s="18" t="s">
        <v>139</v>
      </c>
      <c r="N31" s="18">
        <v>1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>
        <v>20</v>
      </c>
      <c r="AF31" s="18">
        <v>15</v>
      </c>
      <c r="AG31" s="18">
        <v>5</v>
      </c>
      <c r="AH31" s="18"/>
      <c r="AI31" s="18"/>
      <c r="AJ31" s="18"/>
      <c r="AK31" s="18"/>
      <c r="AL31" s="18">
        <v>1</v>
      </c>
      <c r="AM31" s="18"/>
      <c r="AN31" s="18"/>
      <c r="AO31" s="18"/>
      <c r="AP31" s="18">
        <v>1</v>
      </c>
      <c r="AQ31" s="18"/>
      <c r="AR31" s="18"/>
      <c r="AS31" s="18"/>
      <c r="AT31" s="18"/>
      <c r="AU31" s="18"/>
      <c r="AV31" s="18">
        <v>2</v>
      </c>
      <c r="AW31" s="18"/>
      <c r="AX31" s="18"/>
      <c r="AY31" s="18" t="s">
        <v>52</v>
      </c>
      <c r="AZ31" s="24"/>
      <c r="BA31" s="21">
        <v>42271</v>
      </c>
      <c r="BB31" s="30" t="s">
        <v>177</v>
      </c>
      <c r="BC31" s="30" t="s">
        <v>180</v>
      </c>
      <c r="BD31" s="30" t="s">
        <v>196</v>
      </c>
      <c r="BE31" s="30" t="s">
        <v>206</v>
      </c>
      <c r="BF31" s="30" t="s">
        <v>207</v>
      </c>
      <c r="BG31" s="30" t="s">
        <v>208</v>
      </c>
      <c r="BH31" s="30" t="s">
        <v>209</v>
      </c>
    </row>
    <row r="32" spans="1:60" x14ac:dyDescent="0.2">
      <c r="A32" s="20">
        <v>30</v>
      </c>
      <c r="B32" s="18">
        <v>38.404823960736302</v>
      </c>
      <c r="C32" s="18">
        <f>-28.0173369683325</f>
        <v>-28.017336968332501</v>
      </c>
      <c r="D32" s="21">
        <v>42464</v>
      </c>
      <c r="E32" s="22" t="s">
        <v>47</v>
      </c>
      <c r="F32" s="22" t="s">
        <v>47</v>
      </c>
      <c r="G32" s="22" t="s">
        <v>140</v>
      </c>
      <c r="H32" s="23">
        <v>0.44392361111111112</v>
      </c>
      <c r="I32" s="23">
        <v>0.47791666666666671</v>
      </c>
      <c r="J32" s="23">
        <f t="shared" si="0"/>
        <v>3.3993055555555596E-2</v>
      </c>
      <c r="K32" s="18" t="s">
        <v>141</v>
      </c>
      <c r="L32" s="18" t="s">
        <v>50</v>
      </c>
      <c r="M32" s="18" t="s">
        <v>142</v>
      </c>
      <c r="N32" s="18">
        <v>1</v>
      </c>
      <c r="O32" s="18"/>
      <c r="P32" s="18"/>
      <c r="Q32" s="18">
        <v>1</v>
      </c>
      <c r="R32" s="18"/>
      <c r="S32" s="18"/>
      <c r="T32" s="18"/>
      <c r="U32" s="18">
        <v>1</v>
      </c>
      <c r="V32" s="18"/>
      <c r="W32" s="18"/>
      <c r="X32" s="18"/>
      <c r="Y32" s="18"/>
      <c r="Z32" s="18">
        <v>1</v>
      </c>
      <c r="AA32" s="18"/>
      <c r="AB32" s="18"/>
      <c r="AC32" s="18"/>
      <c r="AD32" s="18"/>
      <c r="AE32" s="18">
        <v>30</v>
      </c>
      <c r="AF32" s="18">
        <v>22</v>
      </c>
      <c r="AG32" s="18">
        <v>8</v>
      </c>
      <c r="AH32" s="18"/>
      <c r="AI32" s="18"/>
      <c r="AJ32" s="18"/>
      <c r="AK32" s="18">
        <v>1</v>
      </c>
      <c r="AL32" s="18"/>
      <c r="AM32" s="18"/>
      <c r="AN32" s="18"/>
      <c r="AO32" s="18"/>
      <c r="AP32" s="18"/>
      <c r="AQ32" s="18">
        <v>1</v>
      </c>
      <c r="AR32" s="18"/>
      <c r="AS32" s="18"/>
      <c r="AT32" s="18"/>
      <c r="AU32" s="18"/>
      <c r="AV32" s="18">
        <v>2</v>
      </c>
      <c r="AW32" s="18"/>
      <c r="AX32" s="18"/>
      <c r="AY32" s="18" t="s">
        <v>52</v>
      </c>
      <c r="AZ32" s="24"/>
      <c r="BA32" s="21">
        <v>42464</v>
      </c>
      <c r="BB32" s="30" t="s">
        <v>177</v>
      </c>
      <c r="BC32" s="30" t="s">
        <v>180</v>
      </c>
      <c r="BD32" s="30" t="s">
        <v>207</v>
      </c>
      <c r="BE32" s="30" t="s">
        <v>210</v>
      </c>
      <c r="BF32" s="30" t="s">
        <v>209</v>
      </c>
    </row>
    <row r="33" spans="1:61" x14ac:dyDescent="0.2">
      <c r="A33" s="13">
        <v>31</v>
      </c>
      <c r="B33" s="18">
        <v>38.350620036944697</v>
      </c>
      <c r="C33" s="18">
        <f>-28.2986479718238</f>
        <v>-28.298647971823801</v>
      </c>
      <c r="D33" s="21">
        <v>42466</v>
      </c>
      <c r="E33" s="22" t="s">
        <v>94</v>
      </c>
      <c r="F33" s="22" t="s">
        <v>47</v>
      </c>
      <c r="G33" s="22" t="s">
        <v>140</v>
      </c>
      <c r="H33" s="23">
        <v>0.39047453703703705</v>
      </c>
      <c r="I33" s="23">
        <v>0.41930555555555554</v>
      </c>
      <c r="J33" s="23">
        <f t="shared" si="0"/>
        <v>2.8831018518518492E-2</v>
      </c>
      <c r="K33" s="18" t="s">
        <v>143</v>
      </c>
      <c r="L33" s="18" t="s">
        <v>50</v>
      </c>
      <c r="M33" s="18" t="s">
        <v>144</v>
      </c>
      <c r="N33" s="18"/>
      <c r="O33" s="18"/>
      <c r="P33" s="18"/>
      <c r="Q33" s="18">
        <v>1</v>
      </c>
      <c r="R33" s="18"/>
      <c r="S33" s="18"/>
      <c r="T33" s="18"/>
      <c r="U33" s="18">
        <v>1</v>
      </c>
      <c r="V33" s="18"/>
      <c r="W33" s="18"/>
      <c r="X33" s="18"/>
      <c r="Y33" s="18"/>
      <c r="Z33" s="18"/>
      <c r="AA33" s="18"/>
      <c r="AB33" s="18"/>
      <c r="AC33" s="18"/>
      <c r="AD33" s="18"/>
      <c r="AE33" s="18">
        <v>30</v>
      </c>
      <c r="AF33" s="18">
        <v>22</v>
      </c>
      <c r="AG33" s="18">
        <v>8</v>
      </c>
      <c r="AH33" s="18"/>
      <c r="AI33" s="18"/>
      <c r="AJ33" s="18"/>
      <c r="AK33" s="18">
        <v>1</v>
      </c>
      <c r="AL33" s="18"/>
      <c r="AM33" s="18"/>
      <c r="AN33" s="18"/>
      <c r="AO33" s="18"/>
      <c r="AP33" s="18">
        <v>1</v>
      </c>
      <c r="AQ33" s="18"/>
      <c r="AR33" s="18"/>
      <c r="AS33" s="18"/>
      <c r="AT33" s="18"/>
      <c r="AU33" s="18"/>
      <c r="AV33" s="18">
        <v>2</v>
      </c>
      <c r="AW33" s="18"/>
      <c r="AX33" s="18"/>
      <c r="AY33" s="18" t="s">
        <v>52</v>
      </c>
      <c r="AZ33" s="24"/>
      <c r="BA33" s="21">
        <v>42466</v>
      </c>
      <c r="BB33" s="30" t="s">
        <v>180</v>
      </c>
      <c r="BC33" s="30" t="s">
        <v>211</v>
      </c>
    </row>
    <row r="34" spans="1:61" x14ac:dyDescent="0.2">
      <c r="A34" s="20">
        <v>32</v>
      </c>
      <c r="B34" s="18">
        <v>38.368769958615303</v>
      </c>
      <c r="C34" s="18">
        <f>-28.1887530069798</f>
        <v>-28.188753006979798</v>
      </c>
      <c r="D34" s="21">
        <v>42466</v>
      </c>
      <c r="E34" s="22" t="s">
        <v>94</v>
      </c>
      <c r="F34" s="22" t="s">
        <v>47</v>
      </c>
      <c r="G34" s="22" t="s">
        <v>140</v>
      </c>
      <c r="H34" s="23">
        <v>0.62834490740740734</v>
      </c>
      <c r="I34" s="23">
        <v>0.64832175925925928</v>
      </c>
      <c r="J34" s="23">
        <f t="shared" si="0"/>
        <v>1.997685185185194E-2</v>
      </c>
      <c r="K34" s="18" t="s">
        <v>145</v>
      </c>
      <c r="L34" s="18" t="s">
        <v>81</v>
      </c>
      <c r="M34" s="18" t="s">
        <v>146</v>
      </c>
      <c r="N34" s="18"/>
      <c r="O34" s="18"/>
      <c r="P34" s="18"/>
      <c r="Q34" s="18"/>
      <c r="R34" s="18"/>
      <c r="S34" s="18">
        <v>1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>
        <v>30</v>
      </c>
      <c r="AF34" s="18">
        <v>25</v>
      </c>
      <c r="AG34" s="18">
        <v>5</v>
      </c>
      <c r="AH34" s="18"/>
      <c r="AI34" s="18"/>
      <c r="AJ34" s="18"/>
      <c r="AK34" s="18"/>
      <c r="AL34" s="18">
        <v>1</v>
      </c>
      <c r="AM34" s="18"/>
      <c r="AN34" s="18"/>
      <c r="AO34" s="18"/>
      <c r="AP34" s="18">
        <v>1</v>
      </c>
      <c r="AQ34" s="18"/>
      <c r="AR34" s="18"/>
      <c r="AS34" s="18"/>
      <c r="AT34" s="18"/>
      <c r="AU34" s="18"/>
      <c r="AV34" s="18">
        <v>3</v>
      </c>
      <c r="AW34" s="18"/>
      <c r="AX34" s="18"/>
      <c r="AY34" s="18" t="s">
        <v>68</v>
      </c>
      <c r="AZ34" s="24"/>
      <c r="BA34" s="21">
        <v>42466</v>
      </c>
    </row>
    <row r="35" spans="1:61" x14ac:dyDescent="0.2">
      <c r="A35" s="13">
        <v>33</v>
      </c>
      <c r="B35" s="18">
        <v>38.326866980642002</v>
      </c>
      <c r="C35" s="18">
        <f>-28.2187990285456</f>
        <v>-28.2187990285456</v>
      </c>
      <c r="D35" s="21">
        <v>42495</v>
      </c>
      <c r="E35" s="22" t="s">
        <v>89</v>
      </c>
      <c r="F35" s="22" t="s">
        <v>89</v>
      </c>
      <c r="G35" s="22" t="s">
        <v>140</v>
      </c>
      <c r="H35" s="23">
        <v>0.72442129629629637</v>
      </c>
      <c r="I35" s="23">
        <v>0.73312499999999992</v>
      </c>
      <c r="J35" s="23">
        <f t="shared" si="0"/>
        <v>8.703703703703547E-3</v>
      </c>
      <c r="K35" s="18" t="s">
        <v>147</v>
      </c>
      <c r="L35" s="18" t="s">
        <v>50</v>
      </c>
      <c r="M35" s="18" t="s">
        <v>148</v>
      </c>
      <c r="N35" s="18"/>
      <c r="O35" s="18"/>
      <c r="P35" s="18"/>
      <c r="Q35" s="18">
        <v>1</v>
      </c>
      <c r="R35" s="18"/>
      <c r="S35" s="18"/>
      <c r="T35" s="18"/>
      <c r="U35" s="18">
        <v>1</v>
      </c>
      <c r="V35" s="18"/>
      <c r="W35" s="18"/>
      <c r="X35" s="18"/>
      <c r="Y35" s="18"/>
      <c r="Z35" s="18"/>
      <c r="AA35" s="18"/>
      <c r="AB35" s="18"/>
      <c r="AC35" s="18"/>
      <c r="AD35" s="18"/>
      <c r="AE35" s="18">
        <v>15</v>
      </c>
      <c r="AF35" s="18">
        <v>10</v>
      </c>
      <c r="AG35" s="18">
        <v>3</v>
      </c>
      <c r="AH35" s="18">
        <v>2</v>
      </c>
      <c r="AI35" s="18"/>
      <c r="AJ35" s="18"/>
      <c r="AK35" s="18">
        <v>1</v>
      </c>
      <c r="AL35" s="18"/>
      <c r="AM35" s="18"/>
      <c r="AN35" s="18"/>
      <c r="AO35" s="18"/>
      <c r="AP35" s="18"/>
      <c r="AQ35" s="18"/>
      <c r="AR35" s="18">
        <v>1</v>
      </c>
      <c r="AS35" s="18"/>
      <c r="AT35" s="18"/>
      <c r="AU35" s="18"/>
      <c r="AV35" s="18">
        <v>1</v>
      </c>
      <c r="AW35" s="18"/>
      <c r="AX35" s="18"/>
      <c r="AY35" s="18" t="s">
        <v>52</v>
      </c>
      <c r="AZ35" s="24"/>
      <c r="BA35" s="21">
        <v>42495</v>
      </c>
      <c r="BB35" s="30" t="s">
        <v>212</v>
      </c>
    </row>
    <row r="36" spans="1:61" x14ac:dyDescent="0.2">
      <c r="A36" s="20">
        <v>34</v>
      </c>
      <c r="B36" s="18">
        <v>38.373789964243699</v>
      </c>
      <c r="C36" s="18">
        <f>-28.1946019828319</f>
        <v>-28.194601982831902</v>
      </c>
      <c r="D36" s="21">
        <v>42498</v>
      </c>
      <c r="E36" s="22" t="s">
        <v>64</v>
      </c>
      <c r="F36" s="22" t="s">
        <v>89</v>
      </c>
      <c r="G36" s="22" t="s">
        <v>140</v>
      </c>
      <c r="H36" s="23">
        <v>0.48729166666666668</v>
      </c>
      <c r="I36" s="23">
        <v>0.5096180555555555</v>
      </c>
      <c r="J36" s="23">
        <f t="shared" si="0"/>
        <v>2.2326388888888826E-2</v>
      </c>
      <c r="K36" s="18" t="s">
        <v>149</v>
      </c>
      <c r="L36" s="18" t="s">
        <v>50</v>
      </c>
      <c r="M36" s="18" t="s">
        <v>150</v>
      </c>
      <c r="N36" s="18"/>
      <c r="O36" s="18"/>
      <c r="P36" s="18"/>
      <c r="Q36" s="18"/>
      <c r="R36" s="18">
        <v>1</v>
      </c>
      <c r="S36" s="18"/>
      <c r="T36" s="18"/>
      <c r="U36" s="18">
        <v>1</v>
      </c>
      <c r="V36" s="18"/>
      <c r="W36" s="18"/>
      <c r="X36" s="18"/>
      <c r="Y36" s="18"/>
      <c r="Z36" s="18"/>
      <c r="AA36" s="18"/>
      <c r="AB36" s="18"/>
      <c r="AC36" s="18"/>
      <c r="AD36" s="18"/>
      <c r="AE36" s="18">
        <v>20</v>
      </c>
      <c r="AF36" s="18">
        <v>13</v>
      </c>
      <c r="AG36" s="18">
        <v>4</v>
      </c>
      <c r="AH36" s="18">
        <v>3</v>
      </c>
      <c r="AI36" s="18"/>
      <c r="AJ36" s="18"/>
      <c r="AK36" s="18">
        <v>1</v>
      </c>
      <c r="AL36" s="18"/>
      <c r="AM36" s="18"/>
      <c r="AN36" s="18"/>
      <c r="AO36" s="18"/>
      <c r="AP36" s="18"/>
      <c r="AQ36" s="18"/>
      <c r="AR36" s="18">
        <v>1</v>
      </c>
      <c r="AS36" s="18"/>
      <c r="AT36" s="18"/>
      <c r="AU36" s="18"/>
      <c r="AV36" s="18">
        <v>3</v>
      </c>
      <c r="AW36" s="18"/>
      <c r="AX36" s="18"/>
      <c r="AY36" s="18" t="s">
        <v>52</v>
      </c>
      <c r="AZ36" s="24"/>
      <c r="BA36" s="21">
        <v>42498</v>
      </c>
    </row>
    <row r="37" spans="1:61" x14ac:dyDescent="0.2">
      <c r="A37" s="13">
        <v>35</v>
      </c>
      <c r="B37" s="18">
        <v>38.388549992814603</v>
      </c>
      <c r="C37" s="18">
        <f>-28.1700610276311</f>
        <v>-28.1700610276311</v>
      </c>
      <c r="D37" s="21">
        <v>42541</v>
      </c>
      <c r="E37" s="22" t="s">
        <v>46</v>
      </c>
      <c r="F37" s="22" t="s">
        <v>94</v>
      </c>
      <c r="G37" s="22" t="s">
        <v>140</v>
      </c>
      <c r="H37" s="23">
        <v>0.39420138888888889</v>
      </c>
      <c r="I37" s="23">
        <v>0.41287037037037039</v>
      </c>
      <c r="J37" s="23">
        <f t="shared" si="0"/>
        <v>1.8668981481481495E-2</v>
      </c>
      <c r="K37" s="18" t="s">
        <v>151</v>
      </c>
      <c r="L37" s="18" t="s">
        <v>50</v>
      </c>
      <c r="M37" s="18" t="s">
        <v>152</v>
      </c>
      <c r="N37" s="18"/>
      <c r="O37" s="18"/>
      <c r="P37" s="18"/>
      <c r="Q37" s="18"/>
      <c r="R37" s="18"/>
      <c r="S37" s="18">
        <v>1</v>
      </c>
      <c r="T37" s="18"/>
      <c r="U37" s="18">
        <v>1</v>
      </c>
      <c r="V37" s="18"/>
      <c r="W37" s="18"/>
      <c r="X37" s="18"/>
      <c r="Y37" s="18"/>
      <c r="Z37" s="18"/>
      <c r="AA37" s="18"/>
      <c r="AB37" s="18"/>
      <c r="AC37" s="18"/>
      <c r="AD37" s="18"/>
      <c r="AE37" s="18">
        <v>30</v>
      </c>
      <c r="AF37" s="18">
        <v>22</v>
      </c>
      <c r="AG37" s="18">
        <v>5</v>
      </c>
      <c r="AH37" s="18">
        <v>3</v>
      </c>
      <c r="AI37" s="18"/>
      <c r="AJ37" s="18"/>
      <c r="AK37" s="18">
        <v>1</v>
      </c>
      <c r="AL37" s="18"/>
      <c r="AM37" s="18"/>
      <c r="AN37" s="18"/>
      <c r="AO37" s="18"/>
      <c r="AP37" s="18"/>
      <c r="AQ37" s="18">
        <v>1</v>
      </c>
      <c r="AR37" s="18"/>
      <c r="AS37" s="18"/>
      <c r="AT37" s="18"/>
      <c r="AU37" s="18"/>
      <c r="AV37" s="18">
        <v>2</v>
      </c>
      <c r="AW37" s="18"/>
      <c r="AX37" s="18"/>
      <c r="AY37" s="18" t="s">
        <v>52</v>
      </c>
      <c r="AZ37" s="24"/>
      <c r="BA37" s="21">
        <v>42541</v>
      </c>
      <c r="BB37" s="30" t="s">
        <v>180</v>
      </c>
      <c r="BC37" s="30" t="s">
        <v>212</v>
      </c>
      <c r="BD37" s="30" t="s">
        <v>213</v>
      </c>
      <c r="BE37" s="30" t="s">
        <v>215</v>
      </c>
      <c r="BF37" s="30" t="s">
        <v>214</v>
      </c>
    </row>
    <row r="38" spans="1:61" x14ac:dyDescent="0.2">
      <c r="A38" s="20">
        <v>36</v>
      </c>
      <c r="B38" s="18">
        <v>38.351984024047802</v>
      </c>
      <c r="C38" s="18">
        <f>-28.2696190103888</f>
        <v>-28.269619010388801</v>
      </c>
      <c r="D38" s="21">
        <v>42572</v>
      </c>
      <c r="E38" s="22" t="s">
        <v>111</v>
      </c>
      <c r="F38" s="22" t="s">
        <v>56</v>
      </c>
      <c r="G38" s="22" t="s">
        <v>140</v>
      </c>
      <c r="H38" s="23">
        <v>0.66682870370370362</v>
      </c>
      <c r="I38" s="23">
        <v>0.67456018518518512</v>
      </c>
      <c r="J38" s="23">
        <f t="shared" si="0"/>
        <v>7.7314814814815058E-3</v>
      </c>
      <c r="K38" s="18" t="s">
        <v>153</v>
      </c>
      <c r="L38" s="18" t="s">
        <v>50</v>
      </c>
      <c r="M38" s="18" t="s">
        <v>154</v>
      </c>
      <c r="N38" s="18"/>
      <c r="O38" s="18"/>
      <c r="P38" s="18"/>
      <c r="Q38" s="18"/>
      <c r="R38" s="18">
        <v>1</v>
      </c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>
        <v>15</v>
      </c>
      <c r="AF38" s="18">
        <v>10</v>
      </c>
      <c r="AG38" s="18">
        <v>3</v>
      </c>
      <c r="AH38" s="18">
        <v>2</v>
      </c>
      <c r="AI38" s="18"/>
      <c r="AJ38" s="18"/>
      <c r="AK38" s="18"/>
      <c r="AL38" s="18">
        <v>1</v>
      </c>
      <c r="AM38" s="18"/>
      <c r="AN38" s="18"/>
      <c r="AO38" s="18"/>
      <c r="AP38" s="18">
        <v>1</v>
      </c>
      <c r="AQ38" s="18"/>
      <c r="AR38" s="18"/>
      <c r="AS38" s="18"/>
      <c r="AT38" s="18"/>
      <c r="AU38" s="18"/>
      <c r="AV38" s="18">
        <v>3</v>
      </c>
      <c r="AW38" s="18"/>
      <c r="AX38" s="18"/>
      <c r="AY38" s="18" t="s">
        <v>52</v>
      </c>
      <c r="AZ38" s="24"/>
      <c r="BA38" s="21">
        <v>42572</v>
      </c>
      <c r="BB38" s="30" t="s">
        <v>216</v>
      </c>
    </row>
    <row r="39" spans="1:61" x14ac:dyDescent="0.2">
      <c r="A39" s="13">
        <v>37</v>
      </c>
      <c r="B39" s="18">
        <v>38.394242981448699</v>
      </c>
      <c r="C39" s="18">
        <f>-28.1771579850465</f>
        <v>-28.177157985046499</v>
      </c>
      <c r="D39" s="21">
        <v>42573</v>
      </c>
      <c r="E39" s="22" t="s">
        <v>69</v>
      </c>
      <c r="F39" s="22" t="s">
        <v>56</v>
      </c>
      <c r="G39" s="22" t="s">
        <v>140</v>
      </c>
      <c r="H39" s="23">
        <v>0.42733796296296295</v>
      </c>
      <c r="I39" s="23">
        <v>0.45693287037037034</v>
      </c>
      <c r="J39" s="23">
        <f t="shared" si="0"/>
        <v>2.9594907407407389E-2</v>
      </c>
      <c r="K39" s="18" t="s">
        <v>155</v>
      </c>
      <c r="L39" s="18" t="s">
        <v>50</v>
      </c>
      <c r="M39" s="18" t="s">
        <v>156</v>
      </c>
      <c r="N39" s="18"/>
      <c r="O39" s="18"/>
      <c r="P39" s="18"/>
      <c r="Q39" s="18">
        <v>1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>
        <v>25</v>
      </c>
      <c r="AF39" s="18">
        <v>15</v>
      </c>
      <c r="AG39" s="18">
        <v>5</v>
      </c>
      <c r="AH39" s="18">
        <v>5</v>
      </c>
      <c r="AI39" s="18"/>
      <c r="AJ39" s="18"/>
      <c r="AK39" s="18"/>
      <c r="AL39" s="18">
        <v>1</v>
      </c>
      <c r="AM39" s="18"/>
      <c r="AN39" s="18"/>
      <c r="AO39" s="18">
        <v>1</v>
      </c>
      <c r="AP39" s="18"/>
      <c r="AQ39" s="18"/>
      <c r="AR39" s="18"/>
      <c r="AS39" s="18"/>
      <c r="AT39" s="18"/>
      <c r="AU39" s="18"/>
      <c r="AV39" s="18">
        <v>2</v>
      </c>
      <c r="AW39" s="18"/>
      <c r="AX39" s="18"/>
      <c r="AY39" s="18" t="s">
        <v>52</v>
      </c>
      <c r="AZ39" s="24"/>
      <c r="BA39" s="21">
        <v>42573</v>
      </c>
      <c r="BB39" s="30" t="s">
        <v>217</v>
      </c>
      <c r="BC39" s="30" t="s">
        <v>214</v>
      </c>
    </row>
    <row r="40" spans="1:61" x14ac:dyDescent="0.2">
      <c r="A40" s="20">
        <v>38</v>
      </c>
      <c r="B40" s="18">
        <v>38.312051966786299</v>
      </c>
      <c r="C40" s="18">
        <f>-28.228362025693</f>
        <v>-28.228362025692999</v>
      </c>
      <c r="D40" s="21">
        <v>42577</v>
      </c>
      <c r="E40" s="22" t="s">
        <v>93</v>
      </c>
      <c r="F40" s="22" t="s">
        <v>56</v>
      </c>
      <c r="G40" s="22" t="s">
        <v>140</v>
      </c>
      <c r="H40" s="23">
        <v>0.63512731481481477</v>
      </c>
      <c r="I40" s="23">
        <v>0.66392361111111109</v>
      </c>
      <c r="J40" s="23">
        <f t="shared" si="0"/>
        <v>2.879629629629632E-2</v>
      </c>
      <c r="K40" s="18" t="s">
        <v>157</v>
      </c>
      <c r="L40" s="18" t="s">
        <v>50</v>
      </c>
      <c r="M40" s="18" t="s">
        <v>158</v>
      </c>
      <c r="N40" s="18">
        <v>1</v>
      </c>
      <c r="O40" s="18"/>
      <c r="P40" s="18"/>
      <c r="Q40" s="18"/>
      <c r="R40" s="18">
        <v>1</v>
      </c>
      <c r="S40" s="18">
        <v>1</v>
      </c>
      <c r="T40" s="18">
        <v>1</v>
      </c>
      <c r="U40" s="18">
        <v>1</v>
      </c>
      <c r="V40" s="18"/>
      <c r="W40" s="18"/>
      <c r="X40" s="18"/>
      <c r="Y40" s="18"/>
      <c r="Z40" s="18"/>
      <c r="AA40" s="18"/>
      <c r="AB40" s="18"/>
      <c r="AC40" s="18"/>
      <c r="AD40" s="18"/>
      <c r="AE40" s="18">
        <v>8</v>
      </c>
      <c r="AF40" s="18">
        <v>5</v>
      </c>
      <c r="AG40" s="18">
        <v>2</v>
      </c>
      <c r="AH40" s="18">
        <v>1</v>
      </c>
      <c r="AI40" s="18"/>
      <c r="AJ40" s="18"/>
      <c r="AK40" s="18">
        <v>1</v>
      </c>
      <c r="AL40" s="18"/>
      <c r="AM40" s="18"/>
      <c r="AN40" s="18"/>
      <c r="AO40" s="18"/>
      <c r="AP40" s="18"/>
      <c r="AQ40" s="18"/>
      <c r="AR40" s="18">
        <v>1</v>
      </c>
      <c r="AS40" s="18"/>
      <c r="AT40" s="18"/>
      <c r="AU40" s="18"/>
      <c r="AV40" s="18">
        <v>1</v>
      </c>
      <c r="AW40" s="18"/>
      <c r="AX40" s="18"/>
      <c r="AY40" s="18" t="s">
        <v>52</v>
      </c>
      <c r="AZ40" s="24"/>
      <c r="BA40" s="21">
        <v>42577</v>
      </c>
      <c r="BB40" s="30" t="s">
        <v>218</v>
      </c>
    </row>
    <row r="41" spans="1:61" x14ac:dyDescent="0.2">
      <c r="A41" s="13">
        <v>39</v>
      </c>
      <c r="B41" s="18">
        <v>38.347658040001903</v>
      </c>
      <c r="C41" s="18">
        <f>-28.2642199750989</f>
        <v>-28.2642199750989</v>
      </c>
      <c r="D41" s="21">
        <v>42594</v>
      </c>
      <c r="E41" s="22" t="s">
        <v>55</v>
      </c>
      <c r="F41" s="22" t="s">
        <v>64</v>
      </c>
      <c r="G41" s="22" t="s">
        <v>140</v>
      </c>
      <c r="H41" s="23">
        <v>0.42473379629629626</v>
      </c>
      <c r="I41" s="23">
        <v>0.44383101851851853</v>
      </c>
      <c r="J41" s="23">
        <f t="shared" si="0"/>
        <v>1.9097222222222265E-2</v>
      </c>
      <c r="K41" s="18" t="s">
        <v>159</v>
      </c>
      <c r="L41" s="18" t="s">
        <v>50</v>
      </c>
      <c r="M41" s="18" t="s">
        <v>160</v>
      </c>
      <c r="N41" s="18">
        <v>1</v>
      </c>
      <c r="O41" s="18"/>
      <c r="P41" s="18"/>
      <c r="Q41" s="18"/>
      <c r="R41" s="18"/>
      <c r="S41" s="18"/>
      <c r="T41" s="18"/>
      <c r="U41" s="18"/>
      <c r="V41" s="18">
        <v>1</v>
      </c>
      <c r="W41" s="18"/>
      <c r="X41" s="18"/>
      <c r="Y41" s="18"/>
      <c r="Z41" s="18">
        <v>1</v>
      </c>
      <c r="AA41" s="18"/>
      <c r="AB41" s="18"/>
      <c r="AC41" s="18"/>
      <c r="AD41" s="18"/>
      <c r="AE41" s="18">
        <v>40</v>
      </c>
      <c r="AF41" s="18">
        <v>25</v>
      </c>
      <c r="AG41" s="18">
        <v>10</v>
      </c>
      <c r="AH41" s="18">
        <v>5</v>
      </c>
      <c r="AI41" s="18"/>
      <c r="AJ41" s="18"/>
      <c r="AK41" s="18"/>
      <c r="AL41" s="18">
        <v>1</v>
      </c>
      <c r="AM41" s="18"/>
      <c r="AN41" s="18"/>
      <c r="AO41" s="18"/>
      <c r="AP41" s="18">
        <v>1</v>
      </c>
      <c r="AQ41" s="18"/>
      <c r="AR41" s="18"/>
      <c r="AS41" s="18"/>
      <c r="AT41" s="18"/>
      <c r="AU41" s="18"/>
      <c r="AV41" s="18">
        <v>1</v>
      </c>
      <c r="AW41" s="18"/>
      <c r="AX41" s="18"/>
      <c r="AY41" s="18" t="s">
        <v>52</v>
      </c>
      <c r="AZ41" s="24"/>
      <c r="BA41" s="21">
        <v>42594</v>
      </c>
    </row>
    <row r="42" spans="1:61" x14ac:dyDescent="0.2">
      <c r="A42" s="20">
        <v>40</v>
      </c>
      <c r="B42" s="18">
        <v>38.325769035145598</v>
      </c>
      <c r="C42" s="18">
        <f>-28.3506109938025</f>
        <v>-28.350610993802501</v>
      </c>
      <c r="D42" s="21">
        <v>42594</v>
      </c>
      <c r="E42" s="22" t="s">
        <v>55</v>
      </c>
      <c r="F42" s="22" t="s">
        <v>64</v>
      </c>
      <c r="G42" s="22" t="s">
        <v>140</v>
      </c>
      <c r="H42" s="23">
        <v>0.64003472222222224</v>
      </c>
      <c r="I42" s="23">
        <v>0.65130787037037041</v>
      </c>
      <c r="J42" s="23">
        <f t="shared" si="0"/>
        <v>1.1273148148148171E-2</v>
      </c>
      <c r="K42" s="18" t="s">
        <v>161</v>
      </c>
      <c r="L42" s="18" t="s">
        <v>50</v>
      </c>
      <c r="M42" s="18" t="s">
        <v>162</v>
      </c>
      <c r="N42" s="18"/>
      <c r="O42" s="18">
        <v>1</v>
      </c>
      <c r="P42" s="18"/>
      <c r="Q42" s="18"/>
      <c r="R42" s="18"/>
      <c r="S42" s="18"/>
      <c r="T42" s="18"/>
      <c r="U42" s="18"/>
      <c r="V42" s="18">
        <v>1</v>
      </c>
      <c r="W42" s="18"/>
      <c r="X42" s="18"/>
      <c r="Y42" s="18"/>
      <c r="Z42" s="18">
        <v>1</v>
      </c>
      <c r="AA42" s="18"/>
      <c r="AB42" s="18"/>
      <c r="AC42" s="18"/>
      <c r="AD42" s="18"/>
      <c r="AE42" s="18">
        <v>30</v>
      </c>
      <c r="AF42" s="18">
        <v>22</v>
      </c>
      <c r="AG42" s="18">
        <v>5</v>
      </c>
      <c r="AH42" s="18">
        <v>3</v>
      </c>
      <c r="AI42" s="18"/>
      <c r="AJ42" s="18"/>
      <c r="AK42" s="18">
        <v>1</v>
      </c>
      <c r="AL42" s="18"/>
      <c r="AM42" s="18"/>
      <c r="AN42" s="18"/>
      <c r="AO42" s="18"/>
      <c r="AP42" s="18">
        <v>1</v>
      </c>
      <c r="AQ42" s="18"/>
      <c r="AR42" s="18"/>
      <c r="AS42" s="18"/>
      <c r="AT42" s="18"/>
      <c r="AU42" s="18"/>
      <c r="AV42" s="18">
        <v>2</v>
      </c>
      <c r="AW42" s="18"/>
      <c r="AX42" s="18"/>
      <c r="AY42" s="18" t="s">
        <v>68</v>
      </c>
      <c r="AZ42" s="24"/>
      <c r="BA42" s="21">
        <v>42594</v>
      </c>
      <c r="BB42" s="30" t="s">
        <v>177</v>
      </c>
      <c r="BC42" s="30" t="s">
        <v>199</v>
      </c>
      <c r="BD42" s="30" t="s">
        <v>211</v>
      </c>
      <c r="BE42" s="30" t="s">
        <v>219</v>
      </c>
    </row>
    <row r="43" spans="1:61" ht="17" thickBot="1" x14ac:dyDescent="0.25">
      <c r="A43" s="13">
        <v>41</v>
      </c>
      <c r="B43" s="18">
        <v>38.377611022442501</v>
      </c>
      <c r="C43" s="18">
        <f>-28.2941919844597</f>
        <v>-28.294191984459701</v>
      </c>
      <c r="D43" s="21">
        <v>42614</v>
      </c>
      <c r="E43" s="22" t="s">
        <v>72</v>
      </c>
      <c r="F43" s="22" t="s">
        <v>73</v>
      </c>
      <c r="G43" s="22" t="s">
        <v>140</v>
      </c>
      <c r="H43" s="23">
        <v>0.71549768518518519</v>
      </c>
      <c r="I43" s="23">
        <v>0.72671296296296306</v>
      </c>
      <c r="J43" s="23">
        <f t="shared" si="0"/>
        <v>1.1215277777777866E-2</v>
      </c>
      <c r="K43" s="18" t="s">
        <v>163</v>
      </c>
      <c r="L43" s="18" t="s">
        <v>50</v>
      </c>
      <c r="M43" s="18" t="s">
        <v>164</v>
      </c>
      <c r="N43" s="18"/>
      <c r="O43" s="18"/>
      <c r="P43" s="18"/>
      <c r="Q43" s="18"/>
      <c r="R43" s="18">
        <v>1</v>
      </c>
      <c r="S43" s="18"/>
      <c r="T43" s="18"/>
      <c r="U43" s="18">
        <v>1</v>
      </c>
      <c r="V43" s="18"/>
      <c r="W43" s="18"/>
      <c r="X43" s="18"/>
      <c r="Y43" s="18"/>
      <c r="Z43" s="18"/>
      <c r="AA43" s="18"/>
      <c r="AB43" s="18"/>
      <c r="AC43" s="18"/>
      <c r="AD43" s="18"/>
      <c r="AE43" s="18">
        <v>50</v>
      </c>
      <c r="AF43" s="18">
        <v>35</v>
      </c>
      <c r="AG43" s="18">
        <v>10</v>
      </c>
      <c r="AH43" s="18">
        <v>5</v>
      </c>
      <c r="AI43" s="18"/>
      <c r="AJ43" s="18"/>
      <c r="AK43" s="18">
        <v>1</v>
      </c>
      <c r="AL43" s="18"/>
      <c r="AM43" s="18"/>
      <c r="AN43" s="18"/>
      <c r="AO43" s="18"/>
      <c r="AP43" s="18">
        <v>1</v>
      </c>
      <c r="AQ43" s="18"/>
      <c r="AR43" s="18"/>
      <c r="AS43" s="18"/>
      <c r="AT43" s="18"/>
      <c r="AU43" s="18"/>
      <c r="AV43" s="18">
        <v>2</v>
      </c>
      <c r="AW43" s="18"/>
      <c r="AX43" s="18"/>
      <c r="AY43" s="18" t="s">
        <v>68</v>
      </c>
      <c r="AZ43" s="24"/>
      <c r="BA43" s="21">
        <v>42614</v>
      </c>
      <c r="BB43" s="31" t="s">
        <v>200</v>
      </c>
      <c r="BC43" s="31" t="s">
        <v>220</v>
      </c>
    </row>
    <row r="44" spans="1:61" ht="17" thickBot="1" x14ac:dyDescent="0.25">
      <c r="A44" s="20">
        <v>42</v>
      </c>
      <c r="B44" s="18">
        <v>38.397936969995399</v>
      </c>
      <c r="C44" s="18">
        <f>-28.4403639938682</f>
        <v>-28.4403639938682</v>
      </c>
      <c r="D44" s="21">
        <v>42635</v>
      </c>
      <c r="E44" s="22" t="s">
        <v>69</v>
      </c>
      <c r="F44" s="22" t="s">
        <v>73</v>
      </c>
      <c r="G44" s="22" t="s">
        <v>140</v>
      </c>
      <c r="H44" s="23">
        <v>0.63984953703703706</v>
      </c>
      <c r="I44" s="23">
        <v>0.64962962962962967</v>
      </c>
      <c r="J44" s="23">
        <f t="shared" si="0"/>
        <v>9.7800925925926041E-3</v>
      </c>
      <c r="K44" s="18" t="s">
        <v>165</v>
      </c>
      <c r="L44" s="18" t="s">
        <v>50</v>
      </c>
      <c r="M44" s="18" t="s">
        <v>166</v>
      </c>
      <c r="N44" s="18"/>
      <c r="O44" s="18">
        <v>1</v>
      </c>
      <c r="P44" s="18"/>
      <c r="Q44" s="18"/>
      <c r="R44" s="18"/>
      <c r="S44" s="18"/>
      <c r="T44" s="18"/>
      <c r="U44" s="18">
        <v>1</v>
      </c>
      <c r="V44" s="18"/>
      <c r="W44" s="18"/>
      <c r="X44" s="18"/>
      <c r="Y44" s="18"/>
      <c r="Z44" s="18"/>
      <c r="AA44" s="18"/>
      <c r="AB44" s="18"/>
      <c r="AC44" s="18"/>
      <c r="AD44" s="18"/>
      <c r="AE44" s="18">
        <v>15</v>
      </c>
      <c r="AF44" s="18">
        <v>10</v>
      </c>
      <c r="AG44" s="18">
        <v>3</v>
      </c>
      <c r="AH44" s="18">
        <v>2</v>
      </c>
      <c r="AI44" s="18"/>
      <c r="AJ44" s="18"/>
      <c r="AK44" s="18">
        <v>1</v>
      </c>
      <c r="AL44" s="18"/>
      <c r="AM44" s="18"/>
      <c r="AN44" s="18"/>
      <c r="AO44" s="18"/>
      <c r="AP44" s="18">
        <v>1</v>
      </c>
      <c r="AQ44" s="18"/>
      <c r="AR44" s="18"/>
      <c r="AS44" s="18"/>
      <c r="AT44" s="18"/>
      <c r="AU44" s="18"/>
      <c r="AV44" s="18">
        <v>1</v>
      </c>
      <c r="AW44" s="18"/>
      <c r="AX44" s="18"/>
      <c r="AY44" s="25" t="s">
        <v>52</v>
      </c>
      <c r="AZ44" s="24"/>
      <c r="BA44" s="21">
        <v>42635</v>
      </c>
    </row>
    <row r="45" spans="1:61" ht="17" thickBot="1" x14ac:dyDescent="0.25">
      <c r="A45" s="13">
        <v>43</v>
      </c>
      <c r="B45" s="18">
        <v>38.377374988049198</v>
      </c>
      <c r="C45" s="18">
        <f>-28.1183440145105</f>
        <v>-28.118344014510502</v>
      </c>
      <c r="D45" s="21">
        <v>42839</v>
      </c>
      <c r="E45" s="22" t="s">
        <v>97</v>
      </c>
      <c r="F45" s="22" t="s">
        <v>47</v>
      </c>
      <c r="G45" s="22" t="s">
        <v>167</v>
      </c>
      <c r="H45" s="23">
        <v>0.70909722222222227</v>
      </c>
      <c r="I45" s="23">
        <v>0.73060185185185189</v>
      </c>
      <c r="J45" s="23">
        <f t="shared" si="0"/>
        <v>2.1504629629629624E-2</v>
      </c>
      <c r="K45" s="18" t="s">
        <v>168</v>
      </c>
      <c r="L45" s="18" t="s">
        <v>50</v>
      </c>
      <c r="M45" s="18" t="s">
        <v>169</v>
      </c>
      <c r="N45" s="18"/>
      <c r="O45" s="18"/>
      <c r="P45" s="18"/>
      <c r="Q45" s="18"/>
      <c r="R45" s="18">
        <v>1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>
        <v>30</v>
      </c>
      <c r="AF45" s="18">
        <v>22</v>
      </c>
      <c r="AG45" s="18">
        <v>5</v>
      </c>
      <c r="AH45" s="18">
        <v>3</v>
      </c>
      <c r="AI45" s="18"/>
      <c r="AJ45" s="18"/>
      <c r="AK45" s="18"/>
      <c r="AL45" s="18">
        <v>1</v>
      </c>
      <c r="AM45" s="18"/>
      <c r="AN45" s="18"/>
      <c r="AO45" s="18"/>
      <c r="AP45" s="18">
        <v>1</v>
      </c>
      <c r="AQ45" s="18"/>
      <c r="AR45" s="18"/>
      <c r="AS45" s="18"/>
      <c r="AT45" s="18"/>
      <c r="AU45" s="18"/>
      <c r="AV45" s="18">
        <v>3</v>
      </c>
      <c r="AW45" s="18"/>
      <c r="AX45" s="18"/>
      <c r="AY45" s="25" t="s">
        <v>52</v>
      </c>
      <c r="AZ45" s="24"/>
      <c r="BA45" s="21">
        <v>42839</v>
      </c>
      <c r="BB45" s="30" t="s">
        <v>198</v>
      </c>
      <c r="BC45" s="30" t="s">
        <v>199</v>
      </c>
      <c r="BD45" s="30" t="s">
        <v>208</v>
      </c>
      <c r="BE45" s="30" t="s">
        <v>220</v>
      </c>
      <c r="BF45" s="30" t="s">
        <v>223</v>
      </c>
      <c r="BG45" s="30" t="s">
        <v>224</v>
      </c>
      <c r="BH45" s="30" t="s">
        <v>225</v>
      </c>
      <c r="BI45" s="30" t="s">
        <v>200</v>
      </c>
    </row>
    <row r="46" spans="1:61" ht="17" thickBot="1" x14ac:dyDescent="0.25">
      <c r="A46" s="20">
        <v>44</v>
      </c>
      <c r="B46" s="18">
        <v>38.311592973768697</v>
      </c>
      <c r="C46" s="18">
        <f>-28.2922570221126</f>
        <v>-28.292257022112601</v>
      </c>
      <c r="D46" s="21">
        <v>42840</v>
      </c>
      <c r="E46" s="22" t="s">
        <v>78</v>
      </c>
      <c r="F46" s="22" t="s">
        <v>47</v>
      </c>
      <c r="G46" s="22" t="s">
        <v>167</v>
      </c>
      <c r="H46" s="23">
        <v>0.67530092592592583</v>
      </c>
      <c r="I46" s="23">
        <v>0.69532407407407415</v>
      </c>
      <c r="J46" s="23">
        <f t="shared" si="0"/>
        <v>2.0023148148148318E-2</v>
      </c>
      <c r="K46" s="18" t="s">
        <v>170</v>
      </c>
      <c r="L46" s="18" t="s">
        <v>50</v>
      </c>
      <c r="M46" s="18" t="s">
        <v>171</v>
      </c>
      <c r="N46" s="18"/>
      <c r="O46" s="18"/>
      <c r="P46" s="18"/>
      <c r="Q46" s="18">
        <v>1</v>
      </c>
      <c r="R46" s="18"/>
      <c r="S46" s="18"/>
      <c r="T46" s="18"/>
      <c r="U46" s="18">
        <v>1</v>
      </c>
      <c r="V46" s="18"/>
      <c r="W46" s="18"/>
      <c r="X46" s="18"/>
      <c r="Y46" s="18"/>
      <c r="Z46" s="18"/>
      <c r="AA46" s="18"/>
      <c r="AB46" s="18"/>
      <c r="AC46" s="18"/>
      <c r="AD46" s="18"/>
      <c r="AE46" s="18">
        <v>50</v>
      </c>
      <c r="AF46" s="18">
        <v>40</v>
      </c>
      <c r="AG46" s="18">
        <v>10</v>
      </c>
      <c r="AH46" s="18"/>
      <c r="AI46" s="18"/>
      <c r="AJ46" s="18"/>
      <c r="AK46" s="18">
        <v>1</v>
      </c>
      <c r="AL46" s="18"/>
      <c r="AM46" s="18"/>
      <c r="AN46" s="18"/>
      <c r="AO46" s="18">
        <v>1</v>
      </c>
      <c r="AP46" s="18"/>
      <c r="AQ46" s="18"/>
      <c r="AR46" s="18"/>
      <c r="AS46" s="18"/>
      <c r="AT46" s="18"/>
      <c r="AU46" s="18"/>
      <c r="AV46" s="18">
        <v>3</v>
      </c>
      <c r="AW46" s="18"/>
      <c r="AX46" s="18"/>
      <c r="AY46" s="25" t="s">
        <v>52</v>
      </c>
      <c r="AZ46" s="24"/>
      <c r="BA46" s="21">
        <v>42840</v>
      </c>
      <c r="BB46" s="30" t="s">
        <v>179</v>
      </c>
      <c r="BC46" s="30" t="s">
        <v>226</v>
      </c>
      <c r="BD46" s="30" t="s">
        <v>227</v>
      </c>
      <c r="BE46" s="30" t="s">
        <v>228</v>
      </c>
      <c r="BF46" s="30" t="s">
        <v>232</v>
      </c>
      <c r="BG46" s="30" t="s">
        <v>229</v>
      </c>
    </row>
    <row r="47" spans="1:61" ht="17" thickBot="1" x14ac:dyDescent="0.25">
      <c r="A47" s="13">
        <v>45</v>
      </c>
      <c r="B47" s="18">
        <v>38.373982999473803</v>
      </c>
      <c r="C47" s="18">
        <f>-28.3736820146441</f>
        <v>-28.3736820146441</v>
      </c>
      <c r="D47" s="21">
        <v>42928</v>
      </c>
      <c r="E47" s="22" t="s">
        <v>55</v>
      </c>
      <c r="F47" s="22" t="s">
        <v>56</v>
      </c>
      <c r="G47" s="22" t="s">
        <v>167</v>
      </c>
      <c r="H47" s="23">
        <v>0.59164351851851849</v>
      </c>
      <c r="I47" s="23">
        <v>0.59891203703703699</v>
      </c>
      <c r="J47" s="23">
        <f t="shared" si="0"/>
        <v>7.2685185185185075E-3</v>
      </c>
      <c r="K47" s="18" t="s">
        <v>172</v>
      </c>
      <c r="L47" s="18" t="s">
        <v>50</v>
      </c>
      <c r="M47" s="18" t="s">
        <v>173</v>
      </c>
      <c r="N47" s="18"/>
      <c r="O47" s="18"/>
      <c r="P47" s="18"/>
      <c r="Q47" s="18"/>
      <c r="R47" s="18">
        <v>1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>
        <v>2</v>
      </c>
      <c r="AF47" s="18">
        <v>2</v>
      </c>
      <c r="AG47" s="18"/>
      <c r="AH47" s="18"/>
      <c r="AI47" s="18"/>
      <c r="AJ47" s="18"/>
      <c r="AK47" s="18"/>
      <c r="AL47" s="18">
        <v>1</v>
      </c>
      <c r="AM47" s="18"/>
      <c r="AN47" s="18"/>
      <c r="AO47" s="18"/>
      <c r="AP47" s="18"/>
      <c r="AQ47" s="18">
        <v>1</v>
      </c>
      <c r="AR47" s="18"/>
      <c r="AS47" s="18"/>
      <c r="AT47" s="18"/>
      <c r="AU47" s="18"/>
      <c r="AV47" s="18">
        <v>2</v>
      </c>
      <c r="AW47" s="18"/>
      <c r="AX47" s="18"/>
      <c r="AY47" s="25" t="s">
        <v>52</v>
      </c>
      <c r="AZ47" s="24"/>
      <c r="BA47" s="21">
        <v>42928</v>
      </c>
      <c r="BB47" s="30" t="s">
        <v>230</v>
      </c>
      <c r="BC47" s="30" t="s">
        <v>231</v>
      </c>
    </row>
    <row r="48" spans="1:61" ht="17" thickBot="1" x14ac:dyDescent="0.25">
      <c r="A48" s="32">
        <v>46</v>
      </c>
      <c r="B48" s="25">
        <v>38.380591962486498</v>
      </c>
      <c r="C48" s="25">
        <f>-28.2717139832675</f>
        <v>-28.2717139832675</v>
      </c>
      <c r="D48" s="33">
        <v>42980</v>
      </c>
      <c r="E48" s="34" t="s">
        <v>174</v>
      </c>
      <c r="F48" s="34" t="s">
        <v>73</v>
      </c>
      <c r="G48" s="34" t="s">
        <v>167</v>
      </c>
      <c r="H48" s="35">
        <v>0.40478009259259262</v>
      </c>
      <c r="I48" s="35">
        <v>0.4082986111111111</v>
      </c>
      <c r="J48" s="35">
        <f t="shared" si="0"/>
        <v>3.5185185185184764E-3</v>
      </c>
      <c r="K48" s="25" t="s">
        <v>175</v>
      </c>
      <c r="L48" s="25" t="s">
        <v>50</v>
      </c>
      <c r="M48" s="25" t="s">
        <v>176</v>
      </c>
      <c r="N48" s="25"/>
      <c r="O48" s="25">
        <v>1</v>
      </c>
      <c r="P48" s="25"/>
      <c r="Q48" s="25"/>
      <c r="R48" s="25"/>
      <c r="S48" s="25">
        <v>1</v>
      </c>
      <c r="T48" s="25">
        <v>1</v>
      </c>
      <c r="U48" s="25">
        <v>1</v>
      </c>
      <c r="V48" s="25"/>
      <c r="W48" s="25"/>
      <c r="X48" s="25"/>
      <c r="Y48" s="25"/>
      <c r="Z48" s="25">
        <v>1</v>
      </c>
      <c r="AA48" s="25"/>
      <c r="AB48" s="25"/>
      <c r="AC48" s="25"/>
      <c r="AD48" s="25"/>
      <c r="AE48" s="25">
        <v>10</v>
      </c>
      <c r="AF48" s="25">
        <v>10</v>
      </c>
      <c r="AG48" s="25"/>
      <c r="AH48" s="25"/>
      <c r="AI48" s="25"/>
      <c r="AJ48" s="25"/>
      <c r="AK48" s="25">
        <v>1</v>
      </c>
      <c r="AL48" s="25"/>
      <c r="AM48" s="25"/>
      <c r="AN48" s="25"/>
      <c r="AO48" s="25"/>
      <c r="AP48" s="25"/>
      <c r="AQ48" s="25">
        <v>1</v>
      </c>
      <c r="AR48" s="25"/>
      <c r="AS48" s="25"/>
      <c r="AT48" s="25"/>
      <c r="AU48" s="25"/>
      <c r="AV48" s="25">
        <v>3</v>
      </c>
      <c r="AW48" s="25"/>
      <c r="AX48" s="25"/>
      <c r="AY48" s="25" t="s">
        <v>52</v>
      </c>
      <c r="AZ48" s="36"/>
      <c r="BA48" s="33">
        <v>42980</v>
      </c>
      <c r="BB48" s="30" t="s">
        <v>221</v>
      </c>
      <c r="BC48" s="30" t="s">
        <v>177</v>
      </c>
      <c r="BD48" s="30" t="s">
        <v>201</v>
      </c>
      <c r="BE48" s="30" t="s">
        <v>222</v>
      </c>
      <c r="BF48" s="30" t="s">
        <v>209</v>
      </c>
      <c r="BG48" s="30" t="s">
        <v>214</v>
      </c>
    </row>
  </sheetData>
  <mergeCells count="4">
    <mergeCell ref="N1:AD1"/>
    <mergeCell ref="AE1:AJ1"/>
    <mergeCell ref="AK1:AN1"/>
    <mergeCell ref="AO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Peres dos Santos</dc:creator>
  <cp:lastModifiedBy>Rui Peres dos Santos</cp:lastModifiedBy>
  <dcterms:created xsi:type="dcterms:W3CDTF">2023-07-10T18:03:41Z</dcterms:created>
  <dcterms:modified xsi:type="dcterms:W3CDTF">2023-08-04T13:31:36Z</dcterms:modified>
</cp:coreProperties>
</file>